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chukoren.sharepoint.com/sites/general/Shared Documents/１.中高連/6.実態調査/2025年度/5_調査票/1_HP掲載版/"/>
    </mc:Choice>
  </mc:AlternateContent>
  <xr:revisionPtr revIDLastSave="0" documentId="14_{19340883-CE3E-4EC1-8B9C-323F9568832D}" xr6:coauthVersionLast="47" xr6:coauthVersionMax="47" xr10:uidLastSave="{00000000-0000-0000-0000-000000000000}"/>
  <bookViews>
    <workbookView xWindow="5055" yWindow="165" windowWidth="21180" windowHeight="15345" tabRatio="446" xr2:uid="{00000000-000D-0000-FFFF-FFFF00000000}"/>
  </bookViews>
  <sheets>
    <sheet name="高等学校（全日制）" sheetId="89" r:id="rId1"/>
    <sheet name="中学校" sheetId="90" r:id="rId2"/>
    <sheet name="中等教育学校" sheetId="91" r:id="rId3"/>
  </sheets>
  <definedNames>
    <definedName name="_xlnm._FilterDatabase" localSheetId="0" hidden="1">'高等学校（全日制）'!$AI$552:$AN$1886</definedName>
    <definedName name="_xlnm._FilterDatabase" localSheetId="1" hidden="1">中学校!$AK$432:$AR$1174</definedName>
    <definedName name="AI" localSheetId="1">中学校!$AD$475</definedName>
    <definedName name="_xlnm.Print_Area" localSheetId="0">'高等学校（全日制）'!$A$1:$AE$538</definedName>
    <definedName name="_xlnm.Print_Area" localSheetId="1">中学校!$A$1:$AE$429</definedName>
    <definedName name="_xlnm.Print_Area" localSheetId="2">中等教育学校!$A$1:$AE$467</definedName>
    <definedName name="愛知県" localSheetId="0">'高等学校（全日制）'!$AH$1278:$AH$1332</definedName>
    <definedName name="愛知県" localSheetId="1">中学校!$AL$854:$AL$874</definedName>
    <definedName name="愛知県" localSheetId="2">中等教育学校!$AI$487</definedName>
    <definedName name="愛媛県" localSheetId="0">'高等学校（全日制）'!$AH$1673:$AH$1683</definedName>
    <definedName name="愛媛県" localSheetId="1">中学校!$AL$1082:$AL$1084</definedName>
    <definedName name="愛媛県" localSheetId="2">中等教育学校!$AI$492:$AI$493</definedName>
    <definedName name="茨城県" localSheetId="0">'高等学校（全日制）'!$AH$704:$AH$727</definedName>
    <definedName name="茨城県" localSheetId="1">中学校!$AL$473:$AL$481</definedName>
    <definedName name="茨城県" localSheetId="2">中等教育学校!$AI$476:$AI$478</definedName>
    <definedName name="岡山県" localSheetId="0">'高等学校（全日制）'!$AH$1582:$AH$1604</definedName>
    <definedName name="岡山県" localSheetId="1">中学校!$AL$1033:$AL$1042</definedName>
    <definedName name="岡山県" localSheetId="2">中等教育学校!$AI$491</definedName>
    <definedName name="沖縄県" localSheetId="0">'高等学校（全日制）'!$AH$1853:$AH$1858</definedName>
    <definedName name="沖縄県" localSheetId="1">中学校!$AL$1168:$AL$1174</definedName>
    <definedName name="岩手県" localSheetId="0">'高等学校（全日制）'!$AH$620:$AH$632</definedName>
    <definedName name="岩手県" localSheetId="1">中学校!$AL$451:$AL$453</definedName>
    <definedName name="岐阜県" localSheetId="0">'高等学校（全日制）'!$AH$1220:$AH$1235</definedName>
    <definedName name="岐阜県" localSheetId="1">中学校!$AL$818:$AL$826</definedName>
    <definedName name="宮崎県" localSheetId="0">'高等学校（全日制）'!$AH$1817:$AH$1831</definedName>
    <definedName name="宮崎県" localSheetId="1">中学校!$AL$1149:$AL$1157</definedName>
    <definedName name="宮城県" localSheetId="0">'高等学校（全日制）'!$AH$633:$AH$651</definedName>
    <definedName name="宮城県" localSheetId="1">中学校!$AL$454:$AL$461</definedName>
    <definedName name="京都府" localSheetId="0">'高等学校（全日制）'!$AH$1356:$AH$1395</definedName>
    <definedName name="京都府" localSheetId="1">中学校!$AL$889:$AL$912</definedName>
    <definedName name="熊本県" localSheetId="0">'高等学校（全日制）'!$AH$1782:$AH$1802</definedName>
    <definedName name="熊本県" localSheetId="1">中学校!$AL$1137:$AL$1144</definedName>
    <definedName name="群馬県" localSheetId="0">'高等学校（全日制）'!$AH$742:$AH$754</definedName>
    <definedName name="群馬県" localSheetId="1">中学校!$AL$489:$AL$495</definedName>
    <definedName name="広島県" localSheetId="0">'高等学校（全日制）'!$AH$1605:$AH$1639</definedName>
    <definedName name="広島県" localSheetId="1">中学校!$AL$1043:$AL$1067</definedName>
    <definedName name="香川県" localSheetId="0">'高等学校（全日制）'!$AH$1663:$AH$1672</definedName>
    <definedName name="香川県" localSheetId="1">中学校!$AL$1078:$AL$1081</definedName>
    <definedName name="高知県" localSheetId="0">'高等学校（全日制）'!$AH$1684:$AH$1691</definedName>
    <definedName name="高知県" localSheetId="1">中学校!$AL$1085:$AL$1091</definedName>
    <definedName name="佐賀県" localSheetId="0">'高等学校（全日制）'!$AH$1751:$AH$1759</definedName>
    <definedName name="佐賀県" localSheetId="1">中学校!$AL$1119:$AL$1124</definedName>
    <definedName name="埼玉県" localSheetId="0">'高等学校（全日制）'!$AH$755:$AH$802</definedName>
    <definedName name="埼玉県" localSheetId="1">中学校!$AL$496:$AL$525</definedName>
    <definedName name="埼玉県" localSheetId="2">中等教育学校!$AI$480</definedName>
    <definedName name="三重県" localSheetId="0">'高等学校（全日制）'!$AH$1333:$AH$1345</definedName>
    <definedName name="三重県" localSheetId="1">中学校!$AL$875:$AL$883</definedName>
    <definedName name="三重県" localSheetId="2">中等教育学校!$AI$488</definedName>
    <definedName name="山形県" localSheetId="0">'高等学校（全日制）'!$AH$657:$AH$670</definedName>
    <definedName name="山口県" localSheetId="0">'高等学校（全日制）'!$AH$1640:$AH$1659</definedName>
    <definedName name="山口県" localSheetId="1">中学校!$AL$1068:$AL$1075</definedName>
    <definedName name="山梨県" localSheetId="0">'高等学校（全日制）'!$AH$1192:$AH$1202</definedName>
    <definedName name="山梨県" localSheetId="1">中学校!$AL$801:$AL$807</definedName>
    <definedName name="滋賀県" localSheetId="0">'高等学校（全日制）'!$AH$1346:$AH$1355</definedName>
    <definedName name="滋賀県" localSheetId="1">中学校!$AL$884:$AL$888</definedName>
    <definedName name="滋賀県" localSheetId="2">中等教育学校!$AI$489</definedName>
    <definedName name="鹿児島県" localSheetId="0">'高等学校（全日制）'!$AH$1832:$AH$1852</definedName>
    <definedName name="鹿児島県" localSheetId="1">中学校!$AL$1158:$AL$1167</definedName>
    <definedName name="秋田県" localSheetId="0">'高等学校（全日制）'!$AH$652:$AH$656</definedName>
    <definedName name="秋田県" localSheetId="1">中学校!$AJ$432</definedName>
    <definedName name="新潟県" localSheetId="0">'高等学校（全日制）'!$AH$688:$AH$703</definedName>
    <definedName name="新潟県" localSheetId="1">中学校!$AL$470:$AL$472</definedName>
    <definedName name="神奈川県" localSheetId="0">'高等学校（全日制）'!$AH$857:$AH$934</definedName>
    <definedName name="神奈川県" localSheetId="1">中学校!$AL$550:$AL$608</definedName>
    <definedName name="神奈川県" localSheetId="2">中等教育学校!$AI$483:$AI$484</definedName>
    <definedName name="青森県" localSheetId="0">'高等学校（全日制）'!$AH$603:$AH$619</definedName>
    <definedName name="青森県" localSheetId="1">中学校!$AL$445:$AL$450</definedName>
    <definedName name="静岡県" localSheetId="0">'高等学校（全日制）'!$AH$1236:$AH$1277</definedName>
    <definedName name="静岡県" localSheetId="1">中学校!$AL$827:$AL$853</definedName>
    <definedName name="石川県" localSheetId="0">'高等学校（全日制）'!$AH$1178:$AH$1186</definedName>
    <definedName name="石川県" localSheetId="1">中学校!$AL$793:$AL$796</definedName>
    <definedName name="千葉県" localSheetId="0">'高等学校（全日制）'!$AH$803:$AH$856</definedName>
    <definedName name="千葉県" localSheetId="1">中学校!$AL$526:$AL$549</definedName>
    <definedName name="千葉県" localSheetId="2">中等教育学校!$AI$481:$AI$482</definedName>
    <definedName name="大阪府" localSheetId="0">'高等学校（全日制）'!$AH$1396:$AH$1489</definedName>
    <definedName name="大阪府" localSheetId="1">中学校!$AL$913:$AL$971</definedName>
    <definedName name="大分県" localSheetId="0">'高等学校（全日制）'!$AH$1803:$AH$1816</definedName>
    <definedName name="大分県" localSheetId="1">中学校!$AL$1145:$AL$1148</definedName>
    <definedName name="長崎県" localSheetId="0">'高等学校（全日制）'!$AH$1760:$AH$1781</definedName>
    <definedName name="長崎県" localSheetId="1">中学校!$AL$1125:$AL$1136</definedName>
    <definedName name="長野県" localSheetId="0">'高等学校（全日制）'!$AH$1203:$AH$1219</definedName>
    <definedName name="長野県" localSheetId="1">中学校!$AL$808:$AL$817</definedName>
    <definedName name="長野県" localSheetId="2">中等教育学校!$AI$485:$AI$486</definedName>
    <definedName name="鳥取県" localSheetId="0">'高等学校（全日制）'!$AH$1564:$AH$1571</definedName>
    <definedName name="鳥取県" localSheetId="1">中学校!$AL$1027:$AL$1029</definedName>
    <definedName name="都道府県" localSheetId="2">中等教育学校!$AH$475:$AH$494</definedName>
    <definedName name="島根県" localSheetId="0">'高等学校（全日制）'!$AH$1572:$AH$1581</definedName>
    <definedName name="島根県" localSheetId="1">中学校!$AL$1030:$AL$1032</definedName>
    <definedName name="東京都" localSheetId="0">'高等学校（全日制）'!$AH$935:$AH$1167</definedName>
    <definedName name="東京都" localSheetId="1">中学校!$AL$609:$AL$791</definedName>
    <definedName name="徳島県" localSheetId="0">'高等学校（全日制）'!$AH$1660:$AH$1662</definedName>
    <definedName name="徳島県" localSheetId="1">中学校!$AL$1076:$AL$1077</definedName>
    <definedName name="栃木県" localSheetId="0">'高等学校（全日制）'!$AH$728:$AH$741</definedName>
    <definedName name="栃木県" localSheetId="1">中学校!$AL$482:$AL$488</definedName>
    <definedName name="栃木県" localSheetId="2">中等教育学校!$AI$479</definedName>
    <definedName name="奈良県" localSheetId="0">'高等学校（全日制）'!$AH$1541:$AH$1554</definedName>
    <definedName name="奈良県" localSheetId="1">中学校!$AL$1010:$AL$1019</definedName>
    <definedName name="奈良県" localSheetId="2">中等教育学校!$AI$490</definedName>
    <definedName name="富山県" localSheetId="0">'高等学校（全日制）'!$AH$1168:$AH$1177</definedName>
    <definedName name="富山県" localSheetId="1">中学校!$AL$792</definedName>
    <definedName name="福井県" localSheetId="0">'高等学校（全日制）'!$AH$1187:$AH$1191</definedName>
    <definedName name="福井県" localSheetId="1">中学校!$AL$797:$AL$800</definedName>
    <definedName name="福岡県" localSheetId="0">'高等学校（全日制）'!$AH$1692:$AH$1750</definedName>
    <definedName name="福岡県" localSheetId="1">中学校!$AL$1092:$AL$1118</definedName>
    <definedName name="福岡県" localSheetId="2">中等教育学校!$AI$494</definedName>
    <definedName name="福島県" localSheetId="0">'高等学校（全日制）'!$AH$671:$AH$687</definedName>
    <definedName name="福島県" localSheetId="1">中学校!$AL$462:$AL$469</definedName>
    <definedName name="兵庫県" localSheetId="0">'高等学校（全日制）'!$AH$1490:$AH$1540</definedName>
    <definedName name="兵庫県" localSheetId="1">中学校!$AL$972:$AL$1009</definedName>
    <definedName name="北海道" localSheetId="0">'高等学校（全日制）'!$AH$553:$AH$602</definedName>
    <definedName name="北海道" localSheetId="1">中学校!$AL$433:$AL$444</definedName>
    <definedName name="和歌山県" localSheetId="0">'高等学校（全日制）'!$AH$1555:$AH$1563</definedName>
    <definedName name="和歌山県" localSheetId="1">中学校!$AL$1020:$AL$1026</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20" i="91" l="1"/>
  <c r="AF282" i="90"/>
  <c r="AF372" i="89"/>
  <c r="AF67" i="91"/>
  <c r="AF48" i="91"/>
  <c r="AF55" i="91"/>
  <c r="AF42" i="91"/>
  <c r="AF265" i="89"/>
  <c r="AF251" i="89"/>
  <c r="AF221" i="91"/>
  <c r="AF207" i="91"/>
  <c r="AF191" i="90"/>
  <c r="AF177" i="90"/>
  <c r="AF74" i="90"/>
  <c r="AF71" i="90"/>
  <c r="AF63" i="90"/>
  <c r="AF109" i="90"/>
  <c r="AF118" i="91"/>
  <c r="AF190" i="91"/>
  <c r="AF180" i="91"/>
  <c r="AF170" i="91" a="1"/>
  <c r="AF170" i="91" s="1"/>
  <c r="AF160" i="90"/>
  <c r="AF150" i="90"/>
  <c r="AF140" i="90" a="1"/>
  <c r="AF140" i="90" s="1"/>
  <c r="AF9" i="90"/>
  <c r="AF186" i="89"/>
  <c r="R186" i="89"/>
  <c r="AF145" i="91"/>
  <c r="AF115" i="90"/>
  <c r="AF47" i="90"/>
  <c r="AF177" i="89"/>
  <c r="AF176" i="89"/>
  <c r="AF174" i="89"/>
  <c r="AF126" i="89"/>
  <c r="AF96" i="89"/>
  <c r="AF94" i="89"/>
  <c r="AF92" i="89"/>
  <c r="AF90" i="89"/>
  <c r="M465" i="91" l="1"/>
  <c r="Y453" i="91"/>
  <c r="Y442" i="91"/>
  <c r="AF433" i="91"/>
  <c r="AF420" i="91"/>
  <c r="AF419" i="91"/>
  <c r="AF414" i="91"/>
  <c r="AF410" i="91"/>
  <c r="AF407" i="91"/>
  <c r="AF398" i="91"/>
  <c r="AF394" i="91"/>
  <c r="AF393" i="91"/>
  <c r="AF385" i="91"/>
  <c r="AF367" i="91"/>
  <c r="AF354" i="91"/>
  <c r="AF353" i="91"/>
  <c r="AF352" i="91"/>
  <c r="AF342" i="91"/>
  <c r="AF341" i="91"/>
  <c r="AF335" i="91"/>
  <c r="AF334" i="91"/>
  <c r="AF321" i="91"/>
  <c r="AF311" i="91"/>
  <c r="AF304" i="91"/>
  <c r="AB304" i="91"/>
  <c r="AF294" i="91"/>
  <c r="AF289" i="91"/>
  <c r="AF269" i="91"/>
  <c r="N269" i="91"/>
  <c r="K269" i="91"/>
  <c r="AF291" i="91" s="1"/>
  <c r="L263" i="91"/>
  <c r="AF261" i="91"/>
  <c r="AF251" i="91"/>
  <c r="AF249" i="91"/>
  <c r="AF240" i="91"/>
  <c r="W240" i="91"/>
  <c r="AF232" i="91"/>
  <c r="A232" i="91"/>
  <c r="AF222" i="91"/>
  <c r="AF208" i="91"/>
  <c r="AF197" i="91"/>
  <c r="AF183" i="91"/>
  <c r="AF155" i="91"/>
  <c r="R153" i="91"/>
  <c r="AF152" i="91"/>
  <c r="AF151" i="91"/>
  <c r="AF150" i="91"/>
  <c r="R149" i="91"/>
  <c r="N149" i="91"/>
  <c r="AF148" i="91"/>
  <c r="AF147" i="91"/>
  <c r="R146" i="91"/>
  <c r="R145" i="91"/>
  <c r="R159" i="91" s="1"/>
  <c r="AF144" i="91"/>
  <c r="AF143" i="91"/>
  <c r="AF142" i="91"/>
  <c r="AF141" i="91"/>
  <c r="AF140" i="91"/>
  <c r="AF139" i="91"/>
  <c r="AF138" i="91"/>
  <c r="R137" i="91"/>
  <c r="R158" i="91" s="1"/>
  <c r="R154" i="91" s="1"/>
  <c r="R156" i="91" s="1"/>
  <c r="AF136" i="91"/>
  <c r="AF135" i="91"/>
  <c r="AF134" i="91"/>
  <c r="AF133" i="91"/>
  <c r="AF132" i="91"/>
  <c r="AF131" i="91"/>
  <c r="O126" i="91"/>
  <c r="AF126" i="91" s="1"/>
  <c r="G126" i="91"/>
  <c r="AF113" i="91"/>
  <c r="T105" i="91"/>
  <c r="P105" i="91"/>
  <c r="L105" i="91"/>
  <c r="H105" i="91"/>
  <c r="AF105" i="91" s="1"/>
  <c r="AF103" i="91"/>
  <c r="T102" i="91"/>
  <c r="P102" i="91"/>
  <c r="L102" i="91"/>
  <c r="H102" i="91"/>
  <c r="AF102" i="91" s="1"/>
  <c r="AF100" i="91"/>
  <c r="T99" i="91"/>
  <c r="P99" i="91"/>
  <c r="L99" i="91"/>
  <c r="H99" i="91"/>
  <c r="AF99" i="91" s="1"/>
  <c r="AF97" i="91"/>
  <c r="T96" i="91"/>
  <c r="P96" i="91"/>
  <c r="L96" i="91"/>
  <c r="H96" i="91"/>
  <c r="AF96" i="91" s="1"/>
  <c r="AF94" i="91"/>
  <c r="AF93" i="91"/>
  <c r="T93" i="91"/>
  <c r="P93" i="91"/>
  <c r="L93" i="91"/>
  <c r="H93" i="91"/>
  <c r="AF81" i="91" s="1"/>
  <c r="AF91" i="91"/>
  <c r="T90" i="91"/>
  <c r="AF90" i="91" s="1"/>
  <c r="P90" i="91"/>
  <c r="L90" i="91"/>
  <c r="H90" i="91"/>
  <c r="AF84" i="91"/>
  <c r="AF83" i="91"/>
  <c r="T82" i="91"/>
  <c r="P82" i="91"/>
  <c r="L82" i="91"/>
  <c r="AF76" i="91"/>
  <c r="E76" i="91"/>
  <c r="B76" i="91"/>
  <c r="AF74" i="91"/>
  <c r="E74" i="91"/>
  <c r="E70" i="91" s="1"/>
  <c r="B74" i="91"/>
  <c r="AF72" i="91"/>
  <c r="E72" i="91"/>
  <c r="B72" i="91"/>
  <c r="AF71" i="91"/>
  <c r="E71" i="91"/>
  <c r="AF70" i="91"/>
  <c r="W70" i="91"/>
  <c r="T70" i="91"/>
  <c r="Q70" i="91"/>
  <c r="N70" i="91"/>
  <c r="K70" i="91"/>
  <c r="H70" i="91"/>
  <c r="AF62" i="91"/>
  <c r="AA62" i="91"/>
  <c r="AF61" i="91"/>
  <c r="AA61" i="91"/>
  <c r="AF60" i="91"/>
  <c r="AA60" i="91"/>
  <c r="AF59" i="91"/>
  <c r="AA59" i="91"/>
  <c r="AF58" i="91"/>
  <c r="AA58" i="91"/>
  <c r="AF57" i="91"/>
  <c r="AA57" i="91"/>
  <c r="AF56" i="91"/>
  <c r="AA56" i="91"/>
  <c r="AA55" i="91"/>
  <c r="Y54" i="91"/>
  <c r="W54" i="91"/>
  <c r="U54" i="91"/>
  <c r="S54" i="91"/>
  <c r="Q54" i="91"/>
  <c r="O54" i="91"/>
  <c r="AA54" i="91" s="1"/>
  <c r="Y53" i="91"/>
  <c r="W53" i="91"/>
  <c r="U53" i="91"/>
  <c r="S53" i="91"/>
  <c r="Q53" i="91"/>
  <c r="O53" i="91"/>
  <c r="AA53" i="91" s="1"/>
  <c r="AF53" i="91" s="1"/>
  <c r="J53" i="91"/>
  <c r="H53" i="91"/>
  <c r="F53" i="91"/>
  <c r="AF51" i="91" s="1"/>
  <c r="D53" i="91"/>
  <c r="AF43" i="91"/>
  <c r="V43" i="91"/>
  <c r="A35" i="91"/>
  <c r="AF27" i="91"/>
  <c r="AF25" i="91"/>
  <c r="AF24" i="91"/>
  <c r="AF20" i="91"/>
  <c r="AF19" i="91"/>
  <c r="AF15" i="91"/>
  <c r="AF13" i="91"/>
  <c r="AF10" i="91"/>
  <c r="A4" i="91"/>
  <c r="F4" i="91" s="1"/>
  <c r="AF2" i="91"/>
  <c r="AK2" i="91" l="1"/>
  <c r="AF32" i="91" s="1"/>
  <c r="AF54" i="91"/>
  <c r="AF41" i="91"/>
  <c r="AK1" i="91"/>
  <c r="AF137" i="91"/>
  <c r="E4" i="91"/>
  <c r="AF270" i="91"/>
  <c r="AF285" i="91"/>
  <c r="AF465" i="91" l="1"/>
  <c r="R423" i="91"/>
  <c r="AF453" i="91"/>
  <c r="AF442" i="91"/>
  <c r="AF432" i="91"/>
  <c r="M427" i="90" l="1"/>
  <c r="Y415" i="90"/>
  <c r="Y404" i="90"/>
  <c r="AF395" i="90"/>
  <c r="AF382" i="90"/>
  <c r="AF381" i="90"/>
  <c r="AF377" i="90"/>
  <c r="AF372" i="90"/>
  <c r="AF369" i="90"/>
  <c r="AF361" i="90"/>
  <c r="AF357" i="90"/>
  <c r="AF356" i="90"/>
  <c r="AF348" i="90"/>
  <c r="AF330" i="90"/>
  <c r="C330" i="90"/>
  <c r="AF316" i="90"/>
  <c r="AF315" i="90"/>
  <c r="AF314" i="90"/>
  <c r="AF305" i="90"/>
  <c r="AF304" i="90"/>
  <c r="AF298" i="90"/>
  <c r="AF297" i="90"/>
  <c r="AF286" i="90"/>
  <c r="AF273" i="90"/>
  <c r="AF266" i="90"/>
  <c r="AB266" i="90"/>
  <c r="AF256" i="90"/>
  <c r="N231" i="90"/>
  <c r="L225" i="90"/>
  <c r="K231" i="90" s="1"/>
  <c r="AF220" i="90"/>
  <c r="AF211" i="90"/>
  <c r="W211" i="90"/>
  <c r="AF202" i="90"/>
  <c r="A202" i="90"/>
  <c r="AF192" i="90"/>
  <c r="AF178" i="90"/>
  <c r="AF167" i="90"/>
  <c r="AF153" i="90"/>
  <c r="AF125" i="90"/>
  <c r="R123" i="90"/>
  <c r="AF122" i="90"/>
  <c r="AF121" i="90"/>
  <c r="AF120" i="90"/>
  <c r="AF119" i="90"/>
  <c r="R119" i="90"/>
  <c r="N119" i="90"/>
  <c r="AF118" i="90"/>
  <c r="AF117" i="90"/>
  <c r="R115" i="90"/>
  <c r="R116" i="90" s="1"/>
  <c r="AF114" i="90"/>
  <c r="AF113" i="90"/>
  <c r="AF112" i="90"/>
  <c r="AF111" i="90"/>
  <c r="AF110" i="90"/>
  <c r="AF108" i="90"/>
  <c r="AF107" i="90"/>
  <c r="R107" i="90"/>
  <c r="R128" i="90" s="1"/>
  <c r="AF106" i="90"/>
  <c r="AF105" i="90"/>
  <c r="AF104" i="90"/>
  <c r="AF103" i="90"/>
  <c r="AF102" i="90"/>
  <c r="AF101" i="90"/>
  <c r="AF96" i="90"/>
  <c r="O96" i="90"/>
  <c r="G96" i="90"/>
  <c r="AF88" i="90"/>
  <c r="AF83" i="90"/>
  <c r="H76" i="90"/>
  <c r="AF76" i="90" s="1"/>
  <c r="AF73" i="90"/>
  <c r="H73" i="90"/>
  <c r="H70" i="90"/>
  <c r="AF70" i="90" s="1"/>
  <c r="AF64" i="90"/>
  <c r="AF62" i="90"/>
  <c r="AF57" i="90"/>
  <c r="AF56" i="90"/>
  <c r="AF55" i="90"/>
  <c r="AF54" i="90"/>
  <c r="C54" i="90"/>
  <c r="AF53" i="90"/>
  <c r="AF49" i="90"/>
  <c r="Y49" i="90"/>
  <c r="AF48" i="90"/>
  <c r="Y48" i="90"/>
  <c r="AF46" i="90"/>
  <c r="AF45" i="90"/>
  <c r="V39" i="90"/>
  <c r="AF39" i="90" s="1"/>
  <c r="AF38" i="90"/>
  <c r="AF36" i="90"/>
  <c r="A34" i="90"/>
  <c r="AF25" i="90"/>
  <c r="AF23" i="90"/>
  <c r="AF22" i="90"/>
  <c r="AF18" i="90"/>
  <c r="AF16" i="90"/>
  <c r="AF13" i="90"/>
  <c r="AF11" i="90"/>
  <c r="AF8" i="90"/>
  <c r="F4" i="90"/>
  <c r="E4" i="90"/>
  <c r="A4" i="90"/>
  <c r="AK1" i="90" s="1"/>
  <c r="AF2" i="90"/>
  <c r="AF253" i="90" l="1"/>
  <c r="AF247" i="90"/>
  <c r="AF232" i="90"/>
  <c r="AF231" i="90"/>
  <c r="AF427" i="90"/>
  <c r="AF415" i="90"/>
  <c r="AF404" i="90"/>
  <c r="AF394" i="90"/>
  <c r="R129" i="90"/>
  <c r="R124" i="90" s="1"/>
  <c r="R126" i="90" s="1"/>
  <c r="AK2" i="90"/>
  <c r="AF31" i="90" s="1"/>
  <c r="AF314" i="89" l="1"/>
  <c r="A4" i="89"/>
  <c r="AK2" i="89" s="1"/>
  <c r="AK1" i="89" l="1"/>
  <c r="AF481" i="89" l="1"/>
  <c r="AF462" i="89"/>
  <c r="AF474" i="89"/>
  <c r="AF471" i="89"/>
  <c r="AF11" i="89" l="1"/>
  <c r="AF406" i="89" l="1"/>
  <c r="AF405" i="89"/>
  <c r="AF395" i="89"/>
  <c r="AF234" i="89" l="1"/>
  <c r="AF224" i="89"/>
  <c r="AF214" i="89" a="1"/>
  <c r="AF214" i="89" s="1"/>
  <c r="AF44" i="89"/>
  <c r="V286" i="89" l="1"/>
  <c r="N41" i="89"/>
  <c r="AF74" i="89" l="1"/>
  <c r="AF2" i="89" l="1"/>
  <c r="AF491" i="89"/>
  <c r="AF458" i="89"/>
  <c r="AF424" i="89"/>
  <c r="AF373" i="89"/>
  <c r="AF339" i="89" l="1"/>
  <c r="AF334" i="89"/>
  <c r="AF266" i="89"/>
  <c r="AF184" i="89" l="1"/>
  <c r="AF182" i="89"/>
  <c r="AF180" i="89"/>
  <c r="AF138" i="89"/>
  <c r="AF135" i="89"/>
  <c r="AF127" i="89"/>
  <c r="AF128" i="89"/>
  <c r="AF65" i="89"/>
  <c r="AF64" i="89"/>
  <c r="AF63" i="89"/>
  <c r="AF62" i="89"/>
  <c r="AF61" i="89"/>
  <c r="AF60" i="89"/>
  <c r="AF59" i="89"/>
  <c r="AF58" i="89"/>
  <c r="AF57" i="89"/>
  <c r="AF56" i="89"/>
  <c r="AF53" i="89"/>
  <c r="V88" i="89"/>
  <c r="S88" i="89"/>
  <c r="N45" i="89"/>
  <c r="AF457" i="89"/>
  <c r="AF148" i="89"/>
  <c r="AF160" i="89"/>
  <c r="AF75" i="89"/>
  <c r="V75" i="89"/>
  <c r="AF294" i="89"/>
  <c r="L309" i="89"/>
  <c r="AF83" i="89"/>
  <c r="AF113" i="89"/>
  <c r="A276" i="89"/>
  <c r="AF276" i="89"/>
  <c r="AF252" i="89"/>
  <c r="Y65" i="89"/>
  <c r="W65" i="89"/>
  <c r="Y64" i="89"/>
  <c r="W64" i="89"/>
  <c r="Y63" i="89"/>
  <c r="W63" i="89"/>
  <c r="Y62" i="89"/>
  <c r="W62" i="89"/>
  <c r="Y61" i="89"/>
  <c r="W61" i="89"/>
  <c r="Y60" i="89"/>
  <c r="W60" i="89"/>
  <c r="Y59" i="89"/>
  <c r="W59" i="89"/>
  <c r="Y58" i="89"/>
  <c r="W58" i="89"/>
  <c r="Y57" i="89"/>
  <c r="W57" i="89"/>
  <c r="V57" i="89"/>
  <c r="V58" i="89" s="1"/>
  <c r="X57" i="89" l="1"/>
  <c r="V59" i="89"/>
  <c r="X58" i="89"/>
  <c r="V60" i="89" l="1"/>
  <c r="X59" i="89"/>
  <c r="V61" i="89" l="1"/>
  <c r="X60" i="89"/>
  <c r="V62" i="89" l="1"/>
  <c r="X61" i="89"/>
  <c r="V63" i="89" l="1"/>
  <c r="X62" i="89"/>
  <c r="V64" i="89" l="1"/>
  <c r="X63" i="89"/>
  <c r="X64" i="89" l="1"/>
  <c r="V65" i="89"/>
  <c r="X65" i="89" s="1"/>
  <c r="B98" i="89" s="1"/>
  <c r="AF98" i="89" s="1"/>
  <c r="B102" i="89" l="1"/>
  <c r="B100" i="89"/>
  <c r="AF100" i="89" s="1"/>
  <c r="B106" i="89"/>
  <c r="AF106" i="89" s="1"/>
  <c r="B104" i="89"/>
  <c r="AF104" i="89" s="1"/>
  <c r="AF103" i="89" l="1"/>
  <c r="AF102" i="89"/>
  <c r="AF101" i="89"/>
  <c r="AF105" i="89"/>
  <c r="AF107" i="89"/>
  <c r="AF99" i="89"/>
  <c r="AF505" i="89"/>
  <c r="AF407" i="89" l="1"/>
  <c r="AF361" i="89"/>
  <c r="AF388" i="89"/>
  <c r="AF387" i="89"/>
  <c r="AF307" i="89"/>
  <c r="AF296" i="89" l="1"/>
  <c r="M88" i="89"/>
  <c r="AF161" i="89"/>
  <c r="AF490" i="89" l="1"/>
  <c r="AF173" i="89"/>
  <c r="AF32" i="89"/>
  <c r="D88" i="89"/>
  <c r="G88" i="89"/>
  <c r="J88" i="89"/>
  <c r="N314" i="89"/>
  <c r="AF87" i="89" l="1"/>
  <c r="AF97" i="89"/>
  <c r="AF95" i="89"/>
  <c r="AF93" i="89"/>
  <c r="AF91" i="89"/>
  <c r="AF448" i="89"/>
  <c r="AF394" i="89"/>
  <c r="K314" i="89" l="1"/>
  <c r="AF315" i="89" s="1"/>
  <c r="AF196" i="89"/>
  <c r="R178" i="89"/>
  <c r="AF178" i="89" s="1"/>
  <c r="AF193" i="89"/>
  <c r="AF192" i="89"/>
  <c r="AF191" i="89"/>
  <c r="AF189" i="89"/>
  <c r="AF188" i="89"/>
  <c r="AF185" i="89"/>
  <c r="AF183" i="89"/>
  <c r="AF181" i="89"/>
  <c r="AF179" i="89"/>
  <c r="AF175" i="89"/>
  <c r="AF172" i="89"/>
  <c r="O165" i="89"/>
  <c r="G165" i="89"/>
  <c r="L134" i="89"/>
  <c r="L137" i="89"/>
  <c r="T137" i="89"/>
  <c r="X137" i="89"/>
  <c r="X140" i="89"/>
  <c r="T140" i="89"/>
  <c r="P140" i="89"/>
  <c r="L140" i="89"/>
  <c r="H140" i="89"/>
  <c r="AF330" i="89" l="1"/>
  <c r="AF336" i="89"/>
  <c r="AF140" i="89"/>
  <c r="AF165" i="89"/>
  <c r="D117" i="89" l="1"/>
  <c r="AF117" i="89" s="1"/>
  <c r="D119" i="89"/>
  <c r="AF119" i="89" s="1"/>
  <c r="D118" i="89"/>
  <c r="AF118" i="89" s="1"/>
  <c r="M116" i="89"/>
  <c r="AF352" i="89"/>
  <c r="AF241" i="89"/>
  <c r="AF227" i="89"/>
  <c r="X134" i="89"/>
  <c r="P137" i="89"/>
  <c r="H134" i="89"/>
  <c r="H137" i="89"/>
  <c r="P134" i="89"/>
  <c r="G116" i="89"/>
  <c r="AF137" i="89" l="1"/>
  <c r="AB95" i="89" l="1"/>
  <c r="AB94" i="89"/>
  <c r="AB107" i="89"/>
  <c r="AB106" i="89"/>
  <c r="AB105" i="89"/>
  <c r="AB104" i="89"/>
  <c r="AB103" i="89"/>
  <c r="AB102" i="89"/>
  <c r="AB101" i="89"/>
  <c r="AB100" i="89"/>
  <c r="AB99" i="89"/>
  <c r="AB98" i="89"/>
  <c r="AB97" i="89"/>
  <c r="AB96" i="89"/>
  <c r="AB93" i="89"/>
  <c r="AB92" i="89"/>
  <c r="AB91" i="89"/>
  <c r="AB90" i="89"/>
  <c r="Y89" i="89"/>
  <c r="V89" i="89"/>
  <c r="S89" i="89"/>
  <c r="Y88" i="89"/>
  <c r="AF22" i="89"/>
  <c r="AF17" i="89"/>
  <c r="AF18" i="89"/>
  <c r="AF23" i="89"/>
  <c r="AF25" i="89"/>
  <c r="AF13" i="89"/>
  <c r="AF9" i="89"/>
  <c r="AB89" i="89" l="1"/>
  <c r="AB88" i="89"/>
  <c r="AF88" i="89" s="1"/>
  <c r="M537" i="89"/>
  <c r="Y525" i="89"/>
  <c r="Y514" i="89"/>
  <c r="AB352" i="89"/>
  <c r="AF286" i="89"/>
  <c r="R194" i="89"/>
  <c r="R190" i="89"/>
  <c r="N190" i="89"/>
  <c r="R200" i="89"/>
  <c r="T134" i="89"/>
  <c r="AF125" i="89" s="1"/>
  <c r="AA116" i="89"/>
  <c r="Y116" i="89"/>
  <c r="W116" i="89"/>
  <c r="U116" i="89"/>
  <c r="S116" i="89"/>
  <c r="P116" i="89"/>
  <c r="J116" i="89"/>
  <c r="AA115" i="89"/>
  <c r="Y115" i="89"/>
  <c r="W115" i="89"/>
  <c r="U115" i="89"/>
  <c r="S115" i="89"/>
  <c r="E4" i="89"/>
  <c r="AF116" i="89" l="1"/>
  <c r="AF89" i="89"/>
  <c r="AF73" i="89"/>
  <c r="D116" i="89"/>
  <c r="AF134" i="89"/>
  <c r="F4" i="89"/>
  <c r="R187" i="89"/>
  <c r="AF504" i="89"/>
  <c r="R199" i="89"/>
  <c r="R195" i="89" s="1"/>
  <c r="R197" i="89" s="1"/>
  <c r="AF537" i="89" l="1"/>
  <c r="AF514" i="89"/>
  <c r="S495" i="89"/>
  <c r="AF525" i="8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<sst xmlns="http://schemas.openxmlformats.org/spreadsheetml/2006/main" count="12220" uniqueCount="4798">
  <si>
    <t>都道府県名</t>
    <rPh sb="0" eb="4">
      <t>トドウフケン</t>
    </rPh>
    <rPh sb="4" eb="5">
      <t>メイ</t>
    </rPh>
    <phoneticPr fontId="3"/>
  </si>
  <si>
    <t>日本私立中学高等学校連合会</t>
    <rPh sb="0" eb="2">
      <t>ニホン</t>
    </rPh>
    <rPh sb="2" eb="4">
      <t>シリツ</t>
    </rPh>
    <rPh sb="4" eb="6">
      <t>チュウガク</t>
    </rPh>
    <rPh sb="6" eb="8">
      <t>コウトウ</t>
    </rPh>
    <rPh sb="8" eb="10">
      <t>ガッコウ</t>
    </rPh>
    <rPh sb="10" eb="13">
      <t>レンゴウカイ</t>
    </rPh>
    <phoneticPr fontId="3"/>
  </si>
  <si>
    <t>※下記に注意事項が表示されます。</t>
    <rPh sb="1" eb="3">
      <t>カキ</t>
    </rPh>
    <rPh sb="4" eb="6">
      <t>チュウイ</t>
    </rPh>
    <rPh sb="6" eb="8">
      <t>ジコウ</t>
    </rPh>
    <rPh sb="9" eb="11">
      <t>ヒョウジ</t>
    </rPh>
    <phoneticPr fontId="14"/>
  </si>
  <si>
    <t>○</t>
    <phoneticPr fontId="14"/>
  </si>
  <si>
    <t>上記に表示される番号は消さないでください。</t>
    <rPh sb="0" eb="2">
      <t>ジョウキ</t>
    </rPh>
    <rPh sb="3" eb="5">
      <t>ヒョウジ</t>
    </rPh>
    <rPh sb="8" eb="10">
      <t>バンゴウ</t>
    </rPh>
    <rPh sb="11" eb="12">
      <t>ケ</t>
    </rPh>
    <phoneticPr fontId="14"/>
  </si>
  <si>
    <t>秘</t>
    <rPh sb="0" eb="1">
      <t>ヒ</t>
    </rPh>
    <phoneticPr fontId="3"/>
  </si>
  <si>
    <t>(フリガナ)</t>
    <phoneticPr fontId="3"/>
  </si>
  <si>
    <t>学校法人
事務所
所在地</t>
    <rPh sb="0" eb="2">
      <t>ガッコウ</t>
    </rPh>
    <rPh sb="2" eb="4">
      <t>ホウジン</t>
    </rPh>
    <phoneticPr fontId="3"/>
  </si>
  <si>
    <t>〒</t>
    <phoneticPr fontId="3"/>
  </si>
  <si>
    <t>電話</t>
    <rPh sb="0" eb="2">
      <t>デンワ</t>
    </rPh>
    <phoneticPr fontId="3"/>
  </si>
  <si>
    <t>ＦＡＸ</t>
    <phoneticPr fontId="3"/>
  </si>
  <si>
    <t>職名</t>
    <rPh sb="0" eb="2">
      <t>ショクメイ</t>
    </rPh>
    <phoneticPr fontId="3"/>
  </si>
  <si>
    <t>学校名</t>
    <rPh sb="0" eb="2">
      <t>ガッコウ</t>
    </rPh>
    <rPh sb="2" eb="3">
      <t>メイ</t>
    </rPh>
    <phoneticPr fontId="3"/>
  </si>
  <si>
    <t>校長名</t>
    <rPh sb="0" eb="2">
      <t>コウチョウ</t>
    </rPh>
    <rPh sb="2" eb="3">
      <t>メイ</t>
    </rPh>
    <phoneticPr fontId="3"/>
  </si>
  <si>
    <t>手入力、訂正</t>
    <rPh sb="0" eb="3">
      <t>テニュウリョク</t>
    </rPh>
    <rPh sb="4" eb="6">
      <t>テイセイ</t>
    </rPh>
    <phoneticPr fontId="14"/>
  </si>
  <si>
    <t>学校
所在地</t>
    <rPh sb="0" eb="2">
      <t>ガッコウ</t>
    </rPh>
    <rPh sb="3" eb="6">
      <t>ショザイチ</t>
    </rPh>
    <phoneticPr fontId="3"/>
  </si>
  <si>
    <t>男女共学別</t>
    <rPh sb="0" eb="2">
      <t>ダンジョ</t>
    </rPh>
    <rPh sb="2" eb="4">
      <t>キョウガク</t>
    </rPh>
    <rPh sb="4" eb="5">
      <t>ベツ</t>
    </rPh>
    <phoneticPr fontId="3"/>
  </si>
  <si>
    <t>男　子　校</t>
    <rPh sb="0" eb="1">
      <t>オトコ</t>
    </rPh>
    <rPh sb="2" eb="3">
      <t>コ</t>
    </rPh>
    <rPh sb="4" eb="5">
      <t>コウ</t>
    </rPh>
    <phoneticPr fontId="3"/>
  </si>
  <si>
    <t>女　子　校</t>
    <rPh sb="0" eb="1">
      <t>オンナ</t>
    </rPh>
    <rPh sb="2" eb="3">
      <t>コ</t>
    </rPh>
    <rPh sb="4" eb="5">
      <t>コウ</t>
    </rPh>
    <phoneticPr fontId="3"/>
  </si>
  <si>
    <t>共　学　校</t>
    <rPh sb="0" eb="1">
      <t>トモ</t>
    </rPh>
    <rPh sb="2" eb="3">
      <t>ガク</t>
    </rPh>
    <rPh sb="4" eb="5">
      <t>コウ</t>
    </rPh>
    <phoneticPr fontId="3"/>
  </si>
  <si>
    <t>(注)
1</t>
    <phoneticPr fontId="3"/>
  </si>
  <si>
    <t>該当する番号を四角枠内で選択してください（セルを選択し▼をクリック）。</t>
    <rPh sb="0" eb="2">
      <t>ガイトウ</t>
    </rPh>
    <rPh sb="4" eb="6">
      <t>バンゴウ</t>
    </rPh>
    <rPh sb="7" eb="9">
      <t>シカク</t>
    </rPh>
    <rPh sb="9" eb="10">
      <t>ワク</t>
    </rPh>
    <rPh sb="10" eb="11">
      <t>ナイ</t>
    </rPh>
    <rPh sb="12" eb="14">
      <t>センタク</t>
    </rPh>
    <phoneticPr fontId="3"/>
  </si>
  <si>
    <t>↓</t>
    <phoneticPr fontId="3"/>
  </si>
  <si>
    <t>「男女共学別」欄は、1学科・1コースのみが共学の場合でも、「共学校」を選択してください。</t>
    <rPh sb="1" eb="3">
      <t>ダンジョ</t>
    </rPh>
    <rPh sb="3" eb="5">
      <t>キョウガク</t>
    </rPh>
    <rPh sb="5" eb="6">
      <t>ベツ</t>
    </rPh>
    <rPh sb="7" eb="8">
      <t>ラン</t>
    </rPh>
    <rPh sb="11" eb="13">
      <t>ガッカ</t>
    </rPh>
    <rPh sb="21" eb="23">
      <t>キョウガク</t>
    </rPh>
    <rPh sb="24" eb="26">
      <t>バアイ</t>
    </rPh>
    <rPh sb="30" eb="31">
      <t>トモ</t>
    </rPh>
    <rPh sb="31" eb="33">
      <t>ガッコウ</t>
    </rPh>
    <rPh sb="35" eb="37">
      <t>センタク</t>
    </rPh>
    <phoneticPr fontId="3"/>
  </si>
  <si>
    <t>該当する番号を選択</t>
    <rPh sb="7" eb="9">
      <t>センタク</t>
    </rPh>
    <phoneticPr fontId="3"/>
  </si>
  <si>
    <t>（単位：人）</t>
    <rPh sb="1" eb="3">
      <t>タンイ</t>
    </rPh>
    <rPh sb="4" eb="5">
      <t>ニン</t>
    </rPh>
    <phoneticPr fontId="3"/>
  </si>
  <si>
    <t>入学者数</t>
    <rPh sb="0" eb="3">
      <t>ニュウガクシャ</t>
    </rPh>
    <rPh sb="3" eb="4">
      <t>スウ</t>
    </rPh>
    <phoneticPr fontId="3"/>
  </si>
  <si>
    <t>計</t>
    <rPh sb="0" eb="1">
      <t>ケイ</t>
    </rPh>
    <phoneticPr fontId="3"/>
  </si>
  <si>
    <t>（単位：学級）</t>
    <rPh sb="1" eb="3">
      <t>タンイ</t>
    </rPh>
    <rPh sb="4" eb="6">
      <t>ガッキュウ</t>
    </rPh>
    <phoneticPr fontId="3"/>
  </si>
  <si>
    <t>学級</t>
    <rPh sb="0" eb="2">
      <t>ガッキュウ</t>
    </rPh>
    <phoneticPr fontId="3"/>
  </si>
  <si>
    <t>（単位：円）</t>
  </si>
  <si>
    <t>円</t>
    <rPh sb="0" eb="1">
      <t>エン</t>
    </rPh>
    <phoneticPr fontId="3"/>
  </si>
  <si>
    <t>教員</t>
    <rPh sb="0" eb="2">
      <t>キョウイン</t>
    </rPh>
    <phoneticPr fontId="14"/>
  </si>
  <si>
    <t>職員</t>
    <rPh sb="0" eb="2">
      <t>ショクイン</t>
    </rPh>
    <phoneticPr fontId="14"/>
  </si>
  <si>
    <t>人</t>
    <rPh sb="0" eb="1">
      <t>ニン</t>
    </rPh>
    <phoneticPr fontId="14"/>
  </si>
  <si>
    <t>区　　分</t>
    <rPh sb="0" eb="1">
      <t>ク</t>
    </rPh>
    <rPh sb="3" eb="4">
      <t>ブン</t>
    </rPh>
    <phoneticPr fontId="3"/>
  </si>
  <si>
    <t>教育活動収支</t>
    <rPh sb="0" eb="2">
      <t>キョウイク</t>
    </rPh>
    <rPh sb="2" eb="4">
      <t>カツドウ</t>
    </rPh>
    <rPh sb="4" eb="6">
      <t>シュウシ</t>
    </rPh>
    <phoneticPr fontId="15"/>
  </si>
  <si>
    <t>学生生徒等納付金</t>
    <rPh sb="0" eb="2">
      <t>ガクセイ</t>
    </rPh>
    <rPh sb="2" eb="4">
      <t>セイト</t>
    </rPh>
    <rPh sb="4" eb="5">
      <t>トウ</t>
    </rPh>
    <rPh sb="5" eb="8">
      <t>ノウフキン</t>
    </rPh>
    <phoneticPr fontId="15"/>
  </si>
  <si>
    <t>手数料</t>
    <rPh sb="0" eb="3">
      <t>テスウリョウ</t>
    </rPh>
    <phoneticPr fontId="15"/>
  </si>
  <si>
    <t>寄付金</t>
    <rPh sb="0" eb="3">
      <t>キフキン</t>
    </rPh>
    <phoneticPr fontId="15"/>
  </si>
  <si>
    <t>経常費等補助金</t>
    <rPh sb="0" eb="3">
      <t>ケイジョウヒ</t>
    </rPh>
    <rPh sb="3" eb="4">
      <t>トウ</t>
    </rPh>
    <rPh sb="4" eb="7">
      <t>ホジョキン</t>
    </rPh>
    <phoneticPr fontId="15"/>
  </si>
  <si>
    <t>付随事業収入</t>
    <rPh sb="0" eb="2">
      <t>フズイ</t>
    </rPh>
    <rPh sb="2" eb="4">
      <t>ジギョウ</t>
    </rPh>
    <rPh sb="4" eb="6">
      <t>シュウニュウ</t>
    </rPh>
    <phoneticPr fontId="15"/>
  </si>
  <si>
    <t>雑収入</t>
    <rPh sb="0" eb="3">
      <t>ザッシュウニュウ</t>
    </rPh>
    <phoneticPr fontId="15"/>
  </si>
  <si>
    <t>教育活動収入計</t>
    <rPh sb="0" eb="2">
      <t>キョウイク</t>
    </rPh>
    <rPh sb="2" eb="4">
      <t>カツドウ</t>
    </rPh>
    <rPh sb="4" eb="6">
      <t>シュウニュウ</t>
    </rPh>
    <rPh sb="6" eb="7">
      <t>ケイ</t>
    </rPh>
    <phoneticPr fontId="15"/>
  </si>
  <si>
    <t>支出の部</t>
    <rPh sb="0" eb="2">
      <t>シシュツ</t>
    </rPh>
    <rPh sb="3" eb="4">
      <t>ブ</t>
    </rPh>
    <phoneticPr fontId="15"/>
  </si>
  <si>
    <t>人件費</t>
    <rPh sb="0" eb="3">
      <t>ジンケンヒ</t>
    </rPh>
    <phoneticPr fontId="15"/>
  </si>
  <si>
    <t>教育研究経費</t>
    <rPh sb="0" eb="2">
      <t>キョウイク</t>
    </rPh>
    <rPh sb="2" eb="4">
      <t>ケンキュウ</t>
    </rPh>
    <rPh sb="4" eb="6">
      <t>ケイヒ</t>
    </rPh>
    <phoneticPr fontId="15"/>
  </si>
  <si>
    <t>管理経費</t>
    <rPh sb="0" eb="2">
      <t>カンリ</t>
    </rPh>
    <rPh sb="2" eb="4">
      <t>ケイヒ</t>
    </rPh>
    <phoneticPr fontId="15"/>
  </si>
  <si>
    <t>徴収不能額等</t>
    <rPh sb="0" eb="2">
      <t>チョウシュウ</t>
    </rPh>
    <rPh sb="2" eb="5">
      <t>フノウガク</t>
    </rPh>
    <rPh sb="5" eb="6">
      <t>トウ</t>
    </rPh>
    <phoneticPr fontId="15"/>
  </si>
  <si>
    <t>教育活動支出計</t>
    <rPh sb="0" eb="2">
      <t>キョウイク</t>
    </rPh>
    <rPh sb="2" eb="4">
      <t>カツドウ</t>
    </rPh>
    <rPh sb="4" eb="6">
      <t>シシュツ</t>
    </rPh>
    <rPh sb="6" eb="7">
      <t>ケイ</t>
    </rPh>
    <phoneticPr fontId="15"/>
  </si>
  <si>
    <t>教育活動収支差額</t>
    <rPh sb="0" eb="2">
      <t>キョウイク</t>
    </rPh>
    <rPh sb="2" eb="4">
      <t>カツドウ</t>
    </rPh>
    <rPh sb="4" eb="6">
      <t>シュウシ</t>
    </rPh>
    <rPh sb="6" eb="8">
      <t>サガク</t>
    </rPh>
    <phoneticPr fontId="15"/>
  </si>
  <si>
    <t>教育活動外収支</t>
    <rPh sb="0" eb="2">
      <t>キョウイク</t>
    </rPh>
    <rPh sb="2" eb="4">
      <t>カツドウ</t>
    </rPh>
    <rPh sb="4" eb="5">
      <t>ソト</t>
    </rPh>
    <rPh sb="5" eb="7">
      <t>シュウシ</t>
    </rPh>
    <phoneticPr fontId="15"/>
  </si>
  <si>
    <t>教育活動外収入計（受取利息、配当金等）</t>
    <rPh sb="0" eb="2">
      <t>キョウイク</t>
    </rPh>
    <rPh sb="2" eb="4">
      <t>カツドウ</t>
    </rPh>
    <rPh sb="4" eb="5">
      <t>ガイ</t>
    </rPh>
    <rPh sb="5" eb="7">
      <t>シュウニュウ</t>
    </rPh>
    <rPh sb="7" eb="8">
      <t>ケイ</t>
    </rPh>
    <phoneticPr fontId="15"/>
  </si>
  <si>
    <t>教育活動外支出計（借入金利息等）</t>
    <rPh sb="0" eb="2">
      <t>キョウイク</t>
    </rPh>
    <rPh sb="2" eb="4">
      <t>カツドウ</t>
    </rPh>
    <rPh sb="4" eb="5">
      <t>ガイ</t>
    </rPh>
    <rPh sb="5" eb="7">
      <t>シシュツ</t>
    </rPh>
    <rPh sb="7" eb="8">
      <t>ケイ</t>
    </rPh>
    <phoneticPr fontId="15"/>
  </si>
  <si>
    <t>教育活動外収支差額</t>
    <rPh sb="0" eb="2">
      <t>キョウイク</t>
    </rPh>
    <rPh sb="2" eb="4">
      <t>カツドウ</t>
    </rPh>
    <rPh sb="4" eb="5">
      <t>ガイ</t>
    </rPh>
    <rPh sb="5" eb="7">
      <t>シュウシ</t>
    </rPh>
    <rPh sb="7" eb="9">
      <t>サガク</t>
    </rPh>
    <phoneticPr fontId="15"/>
  </si>
  <si>
    <t>特別収支</t>
    <rPh sb="0" eb="2">
      <t>トクベツ</t>
    </rPh>
    <rPh sb="2" eb="4">
      <t>シュウシ</t>
    </rPh>
    <phoneticPr fontId="15"/>
  </si>
  <si>
    <t>特別収入計（資産売却差額、設備寄付等）</t>
    <rPh sb="0" eb="2">
      <t>トクベツ</t>
    </rPh>
    <rPh sb="2" eb="4">
      <t>シュウニュウ</t>
    </rPh>
    <rPh sb="4" eb="5">
      <t>ケイ</t>
    </rPh>
    <phoneticPr fontId="15"/>
  </si>
  <si>
    <t>うち施設設備補助金</t>
    <rPh sb="2" eb="4">
      <t>シセツ</t>
    </rPh>
    <rPh sb="4" eb="6">
      <t>セツビ</t>
    </rPh>
    <rPh sb="6" eb="9">
      <t>ホジョキン</t>
    </rPh>
    <phoneticPr fontId="3"/>
  </si>
  <si>
    <t>（</t>
    <phoneticPr fontId="14"/>
  </si>
  <si>
    <t>マイナス(－)の付け忘れに注意(▲表示されます）</t>
    <rPh sb="8" eb="9">
      <t>ツケ</t>
    </rPh>
    <rPh sb="17" eb="19">
      <t>ヒョウジ</t>
    </rPh>
    <phoneticPr fontId="14"/>
  </si>
  <si>
    <t>特別収支差額</t>
    <rPh sb="0" eb="2">
      <t>トクベツ</t>
    </rPh>
    <rPh sb="2" eb="4">
      <t>シュウシ</t>
    </rPh>
    <rPh sb="4" eb="6">
      <t>サガク</t>
    </rPh>
    <phoneticPr fontId="15"/>
  </si>
  <si>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15"/>
  </si>
  <si>
    <t>基本金組入額合計</t>
    <rPh sb="0" eb="2">
      <t>キホン</t>
    </rPh>
    <rPh sb="2" eb="3">
      <t>キン</t>
    </rPh>
    <rPh sb="3" eb="4">
      <t>ク</t>
    </rPh>
    <rPh sb="4" eb="5">
      <t>イ</t>
    </rPh>
    <rPh sb="5" eb="6">
      <t>ガク</t>
    </rPh>
    <rPh sb="6" eb="8">
      <t>ゴウケイ</t>
    </rPh>
    <phoneticPr fontId="15"/>
  </si>
  <si>
    <t>当年度収支差額</t>
    <rPh sb="0" eb="3">
      <t>トウネンド</t>
    </rPh>
    <rPh sb="3" eb="5">
      <t>シュウシ</t>
    </rPh>
    <rPh sb="5" eb="7">
      <t>サガク</t>
    </rPh>
    <phoneticPr fontId="15"/>
  </si>
  <si>
    <t>（参考）</t>
    <rPh sb="1" eb="3">
      <t>サンコウ</t>
    </rPh>
    <phoneticPr fontId="3"/>
  </si>
  <si>
    <t>事業活動収入計</t>
    <rPh sb="0" eb="2">
      <t>ジギョウ</t>
    </rPh>
    <rPh sb="2" eb="4">
      <t>カツドウ</t>
    </rPh>
    <rPh sb="4" eb="6">
      <t>シュウニュウ</t>
    </rPh>
    <rPh sb="6" eb="7">
      <t>ケイ</t>
    </rPh>
    <phoneticPr fontId="15"/>
  </si>
  <si>
    <t>事業活動支出計</t>
    <rPh sb="0" eb="2">
      <t>ジギョウ</t>
    </rPh>
    <rPh sb="2" eb="4">
      <t>カツドウ</t>
    </rPh>
    <rPh sb="4" eb="6">
      <t>シシュツ</t>
    </rPh>
    <rPh sb="6" eb="7">
      <t>ケイ</t>
    </rPh>
    <phoneticPr fontId="15"/>
  </si>
  <si>
    <t>学業不振・　   学校不適応</t>
    <phoneticPr fontId="3"/>
  </si>
  <si>
    <t>進路変更</t>
    <phoneticPr fontId="3"/>
  </si>
  <si>
    <t>経済的理由</t>
    <phoneticPr fontId="3"/>
  </si>
  <si>
    <t>保護者の　　　転居等</t>
    <phoneticPr fontId="3"/>
  </si>
  <si>
    <t>その他　　　　理由・不明</t>
    <rPh sb="10" eb="12">
      <t>フメイ</t>
    </rPh>
    <phoneticPr fontId="3"/>
  </si>
  <si>
    <t>人</t>
    <rPh sb="0" eb="1">
      <t>ヒト</t>
    </rPh>
    <phoneticPr fontId="3"/>
  </si>
  <si>
    <t>(１)専門スタッフの配置人数</t>
    <rPh sb="3" eb="5">
      <t>センモン</t>
    </rPh>
    <rPh sb="10" eb="12">
      <t>ハイチ</t>
    </rPh>
    <rPh sb="12" eb="14">
      <t>ニンズウ</t>
    </rPh>
    <phoneticPr fontId="3"/>
  </si>
  <si>
    <t>英語の外国人教員等</t>
    <rPh sb="0" eb="2">
      <t>エイゴ</t>
    </rPh>
    <rPh sb="3" eb="5">
      <t>ガイコク</t>
    </rPh>
    <rPh sb="5" eb="6">
      <t>ジン</t>
    </rPh>
    <rPh sb="6" eb="8">
      <t>キョウイン</t>
    </rPh>
    <rPh sb="8" eb="9">
      <t>トウ</t>
    </rPh>
    <phoneticPr fontId="3"/>
  </si>
  <si>
    <t>本務者</t>
    <rPh sb="0" eb="2">
      <t>ホンム</t>
    </rPh>
    <rPh sb="2" eb="3">
      <t>シャ</t>
    </rPh>
    <phoneticPr fontId="14"/>
  </si>
  <si>
    <t>合計</t>
    <rPh sb="0" eb="2">
      <t>ゴウケイ</t>
    </rPh>
    <phoneticPr fontId="14"/>
  </si>
  <si>
    <t>人数</t>
    <rPh sb="0" eb="2">
      <t>ニンズウ</t>
    </rPh>
    <phoneticPr fontId="14"/>
  </si>
  <si>
    <t>それぞれ専門スタッフの配置について未配置の場合は「未配置の理由」、配置されている場合は「配置後の課題」として、あてはまるものすべてに「○」を付けてください。あてはまるものがない場合は、「その他」欄に理由、または課題を記入してください。</t>
    <rPh sb="4" eb="6">
      <t>センモン</t>
    </rPh>
    <rPh sb="11" eb="13">
      <t>ハイチ</t>
    </rPh>
    <rPh sb="17" eb="20">
      <t>ミハイチ</t>
    </rPh>
    <rPh sb="21" eb="23">
      <t>バアイ</t>
    </rPh>
    <rPh sb="25" eb="28">
      <t>ミハイチ</t>
    </rPh>
    <rPh sb="29" eb="31">
      <t>リユウ</t>
    </rPh>
    <rPh sb="33" eb="35">
      <t>ハイチ</t>
    </rPh>
    <rPh sb="40" eb="42">
      <t>バアイ</t>
    </rPh>
    <rPh sb="44" eb="46">
      <t>ハイチ</t>
    </rPh>
    <rPh sb="46" eb="47">
      <t>ゴ</t>
    </rPh>
    <rPh sb="48" eb="50">
      <t>カダイ</t>
    </rPh>
    <rPh sb="70" eb="71">
      <t>ツ</t>
    </rPh>
    <rPh sb="88" eb="90">
      <t>バアイ</t>
    </rPh>
    <rPh sb="95" eb="96">
      <t>ホカ</t>
    </rPh>
    <rPh sb="97" eb="98">
      <t>ラン</t>
    </rPh>
    <rPh sb="99" eb="101">
      <t>リユウ</t>
    </rPh>
    <rPh sb="105" eb="107">
      <t>カダイ</t>
    </rPh>
    <rPh sb="108" eb="110">
      <t>キニュウ</t>
    </rPh>
    <phoneticPr fontId="14"/>
  </si>
  <si>
    <t>スクール
カウンセラー</t>
    <phoneticPr fontId="14"/>
  </si>
  <si>
    <t>未配置の理由</t>
    <rPh sb="0" eb="3">
      <t>ミハイチ</t>
    </rPh>
    <rPh sb="4" eb="6">
      <t>リユウ</t>
    </rPh>
    <phoneticPr fontId="14"/>
  </si>
  <si>
    <t>予算の確保が困難</t>
    <rPh sb="0" eb="5">
      <t>ヨサンカクホ</t>
    </rPh>
    <rPh sb="6" eb="8">
      <t>コンナン</t>
    </rPh>
    <phoneticPr fontId="14"/>
  </si>
  <si>
    <t>人材の確保が困難</t>
    <rPh sb="0" eb="2">
      <t>ジンザイ</t>
    </rPh>
    <rPh sb="3" eb="5">
      <t>カクホ</t>
    </rPh>
    <rPh sb="6" eb="8">
      <t>コンナン</t>
    </rPh>
    <phoneticPr fontId="14"/>
  </si>
  <si>
    <t>必要性を感じない</t>
    <rPh sb="0" eb="3">
      <t>ヒツヨウセイ</t>
    </rPh>
    <rPh sb="4" eb="5">
      <t>カン</t>
    </rPh>
    <phoneticPr fontId="14"/>
  </si>
  <si>
    <t>配置後の課題</t>
    <rPh sb="0" eb="2">
      <t>ハイチ</t>
    </rPh>
    <rPh sb="2" eb="3">
      <t>ゴ</t>
    </rPh>
    <rPh sb="4" eb="6">
      <t>カダイ</t>
    </rPh>
    <phoneticPr fontId="14"/>
  </si>
  <si>
    <t>課題はない</t>
    <rPh sb="0" eb="2">
      <t>カダイ</t>
    </rPh>
    <phoneticPr fontId="14"/>
  </si>
  <si>
    <t>人</t>
    <rPh sb="0" eb="1">
      <t>ヒト</t>
    </rPh>
    <phoneticPr fontId="14"/>
  </si>
  <si>
    <t>【生徒（学習者）用】</t>
    <rPh sb="1" eb="3">
      <t>セイト</t>
    </rPh>
    <rPh sb="4" eb="7">
      <t>ガクシュウシャ</t>
    </rPh>
    <rPh sb="8" eb="9">
      <t>ヨウ</t>
    </rPh>
    <phoneticPr fontId="14"/>
  </si>
  <si>
    <t>(１)生徒用可動式PC整備方法別台数</t>
    <rPh sb="3" eb="5">
      <t>セイト</t>
    </rPh>
    <rPh sb="5" eb="6">
      <t>ヨウ</t>
    </rPh>
    <rPh sb="6" eb="9">
      <t>カドウシキ</t>
    </rPh>
    <rPh sb="11" eb="13">
      <t>セイビ</t>
    </rPh>
    <rPh sb="13" eb="15">
      <t>ホウホウ</t>
    </rPh>
    <rPh sb="15" eb="16">
      <t>ベツ</t>
    </rPh>
    <rPh sb="16" eb="18">
      <t>ダイスウ</t>
    </rPh>
    <phoneticPr fontId="3"/>
  </si>
  <si>
    <r>
      <t xml:space="preserve">生徒用
</t>
    </r>
    <r>
      <rPr>
        <b/>
        <sz val="10"/>
        <color theme="1"/>
        <rFont val="ＭＳ ゴシック"/>
        <family val="3"/>
        <charset val="128"/>
      </rPr>
      <t>（授業、課題に使用）</t>
    </r>
    <rPh sb="0" eb="3">
      <t>セイトヨウ</t>
    </rPh>
    <rPh sb="5" eb="7">
      <t>ジュギョウ</t>
    </rPh>
    <rPh sb="8" eb="10">
      <t>カダイ</t>
    </rPh>
    <rPh sb="11" eb="13">
      <t>シヨウ</t>
    </rPh>
    <phoneticPr fontId="15"/>
  </si>
  <si>
    <t>学校購入</t>
    <rPh sb="0" eb="4">
      <t>ガッコウコウニュウ</t>
    </rPh>
    <phoneticPr fontId="15"/>
  </si>
  <si>
    <t>レンタル、
リース</t>
    <phoneticPr fontId="15"/>
  </si>
  <si>
    <r>
      <t xml:space="preserve">保護者購入
</t>
    </r>
    <r>
      <rPr>
        <sz val="9"/>
        <rFont val="ＭＳ ゴシック"/>
        <family val="3"/>
        <charset val="128"/>
      </rPr>
      <t>(学校指定機種)</t>
    </r>
    <rPh sb="0" eb="3">
      <t>ホゴシャ</t>
    </rPh>
    <rPh sb="3" eb="5">
      <t>コウニュウ</t>
    </rPh>
    <rPh sb="7" eb="13">
      <t>ガッコウシテイキシュ</t>
    </rPh>
    <phoneticPr fontId="15"/>
  </si>
  <si>
    <r>
      <t xml:space="preserve">保護者購入
</t>
    </r>
    <r>
      <rPr>
        <sz val="9"/>
        <rFont val="ＭＳ ゴシック"/>
        <family val="3"/>
        <charset val="128"/>
      </rPr>
      <t>(任意機種持込)</t>
    </r>
    <rPh sb="0" eb="3">
      <t>ホゴシャ</t>
    </rPh>
    <rPh sb="3" eb="5">
      <t>コウニュウ</t>
    </rPh>
    <rPh sb="7" eb="13">
      <t>ニンイキシュモチコミ</t>
    </rPh>
    <phoneticPr fontId="15"/>
  </si>
  <si>
    <t>その他</t>
    <rPh sb="2" eb="3">
      <t>ホカ</t>
    </rPh>
    <phoneticPr fontId="15"/>
  </si>
  <si>
    <r>
      <t xml:space="preserve">可動式PC台数
</t>
    </r>
    <r>
      <rPr>
        <sz val="10"/>
        <color theme="1"/>
        <rFont val="ＭＳ Ｐゴシック"/>
        <family val="3"/>
        <charset val="128"/>
      </rPr>
      <t>（ノートPC、タブレット）</t>
    </r>
    <rPh sb="0" eb="3">
      <t>カドウシキ</t>
    </rPh>
    <rPh sb="5" eb="7">
      <t>ダイスウ</t>
    </rPh>
    <phoneticPr fontId="15"/>
  </si>
  <si>
    <t>（２）学習者用デジタル教科書導入状況</t>
    <rPh sb="3" eb="6">
      <t>ガクシュウシャ</t>
    </rPh>
    <rPh sb="6" eb="7">
      <t>ヨウ</t>
    </rPh>
    <rPh sb="16" eb="18">
      <t>ジョウキョウ</t>
    </rPh>
    <phoneticPr fontId="3"/>
  </si>
  <si>
    <t>国語</t>
    <rPh sb="0" eb="2">
      <t>コクゴ</t>
    </rPh>
    <phoneticPr fontId="15"/>
  </si>
  <si>
    <t>数学</t>
    <rPh sb="0" eb="2">
      <t>スウガク</t>
    </rPh>
    <phoneticPr fontId="15"/>
  </si>
  <si>
    <t>英語</t>
    <rPh sb="0" eb="2">
      <t>エイゴ</t>
    </rPh>
    <phoneticPr fontId="15"/>
  </si>
  <si>
    <t>理科</t>
    <rPh sb="0" eb="2">
      <t>リカ</t>
    </rPh>
    <phoneticPr fontId="15"/>
  </si>
  <si>
    <t>(注)</t>
  </si>
  <si>
    <t>「学習者用デジタル教科書」とは、教科書会社が「デジタル教科書」等の名称で販売しているもので、学校で使用している教科書に準拠し、生徒がタブレット等で使用するデジタルコンテンツです。
学年、学科を問わず、各教科において１科目でも導入していれば「○」を付けてください。</t>
    <rPh sb="1" eb="4">
      <t>ガクシュウシャ</t>
    </rPh>
    <rPh sb="90" eb="92">
      <t>ガクネン</t>
    </rPh>
    <phoneticPr fontId="14"/>
  </si>
  <si>
    <t>未導入教科
：未導入の理由</t>
    <rPh sb="0" eb="3">
      <t>ミドウニュウ</t>
    </rPh>
    <rPh sb="3" eb="5">
      <t>キョウカ</t>
    </rPh>
    <rPh sb="7" eb="10">
      <t>ミドウニュウ</t>
    </rPh>
    <rPh sb="11" eb="13">
      <t>リユウ</t>
    </rPh>
    <phoneticPr fontId="14"/>
  </si>
  <si>
    <t>導入済教科
：導入後の課題</t>
    <rPh sb="0" eb="2">
      <t>ドウニュウ</t>
    </rPh>
    <rPh sb="2" eb="3">
      <t>スミ</t>
    </rPh>
    <rPh sb="3" eb="5">
      <t>キョウカ</t>
    </rPh>
    <rPh sb="7" eb="10">
      <t>ドウニュウゴ</t>
    </rPh>
    <rPh sb="11" eb="13">
      <t>カダイ</t>
    </rPh>
    <phoneticPr fontId="14"/>
  </si>
  <si>
    <r>
      <t>その他　</t>
    </r>
    <r>
      <rPr>
        <sz val="9"/>
        <color theme="1"/>
        <rFont val="ＭＳ Ｐゴシック"/>
        <family val="3"/>
        <charset val="128"/>
      </rPr>
      <t>※右の欄内にご記入ください。</t>
    </r>
    <rPh sb="2" eb="3">
      <t>ホカ</t>
    </rPh>
    <rPh sb="5" eb="6">
      <t>ミギ</t>
    </rPh>
    <rPh sb="7" eb="9">
      <t>ランナイ</t>
    </rPh>
    <rPh sb="11" eb="13">
      <t>キニュウ</t>
    </rPh>
    <phoneticPr fontId="14"/>
  </si>
  <si>
    <t>中高共用建物については、高等学校の別表に回答ください。</t>
    <rPh sb="0" eb="4">
      <t>チュウコウキョウヨウ</t>
    </rPh>
    <rPh sb="4" eb="6">
      <t>タテモノ</t>
    </rPh>
    <rPh sb="12" eb="16">
      <t>コウトウガッコウ</t>
    </rPh>
    <rPh sb="17" eb="19">
      <t>ベッピョウ</t>
    </rPh>
    <rPh sb="20" eb="22">
      <t>カイトウ</t>
    </rPh>
    <phoneticPr fontId="14"/>
  </si>
  <si>
    <t>(注)</t>
    <phoneticPr fontId="14"/>
  </si>
  <si>
    <r>
      <t>1.　完了済</t>
    </r>
    <r>
      <rPr>
        <sz val="9"/>
        <color theme="1"/>
        <rFont val="ＭＳ Ｐゴシック"/>
        <family val="3"/>
        <charset val="128"/>
      </rPr>
      <t>（全ての建物に耐震性がある）</t>
    </r>
    <rPh sb="3" eb="5">
      <t>カンリョウ</t>
    </rPh>
    <rPh sb="5" eb="6">
      <t>スミ</t>
    </rPh>
    <rPh sb="7" eb="8">
      <t>スベ</t>
    </rPh>
    <rPh sb="10" eb="12">
      <t>タテモノ</t>
    </rPh>
    <rPh sb="13" eb="16">
      <t>タイシンセイ</t>
    </rPh>
    <phoneticPr fontId="14"/>
  </si>
  <si>
    <t>2.　一部未実施の建物がある</t>
    <rPh sb="3" eb="5">
      <t>イチブ</t>
    </rPh>
    <rPh sb="5" eb="8">
      <t>ミジッシ</t>
    </rPh>
    <rPh sb="9" eb="11">
      <t>タテモノ</t>
    </rPh>
    <phoneticPr fontId="14"/>
  </si>
  <si>
    <t>3.　未実施</t>
    <rPh sb="3" eb="6">
      <t>ミジッシ</t>
    </rPh>
    <phoneticPr fontId="14"/>
  </si>
  <si>
    <t>(2)耐震化未実施の建物に対する耐震化予定</t>
    <rPh sb="3" eb="6">
      <t>タイシンカ</t>
    </rPh>
    <rPh sb="6" eb="9">
      <t>ミジッシ</t>
    </rPh>
    <rPh sb="10" eb="12">
      <t>タテモノ</t>
    </rPh>
    <rPh sb="13" eb="14">
      <t>タイ</t>
    </rPh>
    <rPh sb="16" eb="19">
      <t>タイシンカ</t>
    </rPh>
    <rPh sb="19" eb="21">
      <t>ヨテイ</t>
    </rPh>
    <phoneticPr fontId="14"/>
  </si>
  <si>
    <t>(3)耐震化未定の理由　（複数選択可）</t>
    <rPh sb="3" eb="6">
      <t>タイシンカ</t>
    </rPh>
    <rPh sb="6" eb="8">
      <t>ミテイ</t>
    </rPh>
    <rPh sb="9" eb="11">
      <t>リユウ</t>
    </rPh>
    <phoneticPr fontId="14"/>
  </si>
  <si>
    <t>1.　全て実施する予定</t>
    <rPh sb="3" eb="4">
      <t>スベ</t>
    </rPh>
    <rPh sb="5" eb="7">
      <t>ジッシ</t>
    </rPh>
    <rPh sb="9" eb="11">
      <t>ヨテイ</t>
    </rPh>
    <phoneticPr fontId="14"/>
  </si>
  <si>
    <t>2.　一部実施する予定</t>
    <rPh sb="3" eb="5">
      <t>イチブ</t>
    </rPh>
    <rPh sb="5" eb="7">
      <t>ジッシ</t>
    </rPh>
    <rPh sb="9" eb="11">
      <t>ヨテイ</t>
    </rPh>
    <phoneticPr fontId="14"/>
  </si>
  <si>
    <t>仮設や建替えの用地が確保できない</t>
    <rPh sb="0" eb="2">
      <t>カセツ</t>
    </rPh>
    <rPh sb="3" eb="5">
      <t>タテカ</t>
    </rPh>
    <rPh sb="7" eb="9">
      <t>ヨウチ</t>
    </rPh>
    <rPh sb="10" eb="12">
      <t>カクホ</t>
    </rPh>
    <phoneticPr fontId="14"/>
  </si>
  <si>
    <t>3.　検討中</t>
    <rPh sb="3" eb="6">
      <t>ケントウチュウ</t>
    </rPh>
    <phoneticPr fontId="14"/>
  </si>
  <si>
    <t>建物を使用しない、または取り壊しの予定がある</t>
    <rPh sb="12" eb="13">
      <t>ト</t>
    </rPh>
    <rPh sb="14" eb="15">
      <t>コワ</t>
    </rPh>
    <rPh sb="17" eb="19">
      <t>ヨテイ</t>
    </rPh>
    <phoneticPr fontId="14"/>
  </si>
  <si>
    <r>
      <t>その他　</t>
    </r>
    <r>
      <rPr>
        <sz val="8"/>
        <color theme="1"/>
        <rFont val="ＭＳ Ｐゴシック"/>
        <family val="3"/>
        <charset val="128"/>
      </rPr>
      <t>以下欄内に記載ください</t>
    </r>
    <rPh sb="2" eb="3">
      <t>ホカ</t>
    </rPh>
    <rPh sb="4" eb="6">
      <t>イカ</t>
    </rPh>
    <rPh sb="6" eb="8">
      <t>ランナイ</t>
    </rPh>
    <rPh sb="9" eb="11">
      <t>キサイ</t>
    </rPh>
    <phoneticPr fontId="14"/>
  </si>
  <si>
    <t>(2),(3)は回答不要です</t>
    <rPh sb="8" eb="10">
      <t>カイトウ</t>
    </rPh>
    <rPh sb="10" eb="12">
      <t>フヨウ</t>
    </rPh>
    <phoneticPr fontId="14"/>
  </si>
  <si>
    <t>(1)普通教室について</t>
    <rPh sb="3" eb="7">
      <t>フツウキョウシツ</t>
    </rPh>
    <phoneticPr fontId="14"/>
  </si>
  <si>
    <t>総数</t>
    <rPh sb="0" eb="2">
      <t>ソウスウ</t>
    </rPh>
    <phoneticPr fontId="14"/>
  </si>
  <si>
    <r>
      <rPr>
        <b/>
        <u/>
        <sz val="11"/>
        <rFont val="ＭＳ Ｐゴシック"/>
        <family val="3"/>
        <charset val="128"/>
      </rPr>
      <t>冷房</t>
    </r>
    <r>
      <rPr>
        <sz val="11"/>
        <rFont val="ＭＳ Ｐゴシック"/>
        <family val="3"/>
        <charset val="128"/>
      </rPr>
      <t>整備済
教室数</t>
    </r>
    <rPh sb="0" eb="2">
      <t>レイボウ</t>
    </rPh>
    <rPh sb="2" eb="4">
      <t>セイビ</t>
    </rPh>
    <rPh sb="4" eb="5">
      <t>スミ</t>
    </rPh>
    <rPh sb="6" eb="8">
      <t>キョウシツ</t>
    </rPh>
    <rPh sb="7" eb="8">
      <t>シツ</t>
    </rPh>
    <rPh sb="8" eb="9">
      <t>カズ</t>
    </rPh>
    <phoneticPr fontId="14"/>
  </si>
  <si>
    <t>無線LAN整備済教室数</t>
    <rPh sb="0" eb="2">
      <t>ムセン</t>
    </rPh>
    <rPh sb="5" eb="7">
      <t>セイビ</t>
    </rPh>
    <rPh sb="7" eb="8">
      <t>スミ</t>
    </rPh>
    <rPh sb="8" eb="10">
      <t>キョウシツ</t>
    </rPh>
    <rPh sb="9" eb="10">
      <t>シツ</t>
    </rPh>
    <rPh sb="10" eb="11">
      <t>スウ</t>
    </rPh>
    <phoneticPr fontId="14"/>
  </si>
  <si>
    <t>　</t>
  </si>
  <si>
    <t>普通教室</t>
    <rPh sb="0" eb="4">
      <t>フツウキョウシツ</t>
    </rPh>
    <phoneticPr fontId="14"/>
  </si>
  <si>
    <t>「普通教室」とは、特別教室以外のホームルームや通常の授業を受けるための教室を指します。教科専用の教室（理科室、音楽室等）及び準備室、多目的教室、実習室、図書館、職員室、進路資料室・指導室、自習室、保健室、教育相談室、その他の部屋（礼拝堂、茶室等）等は含みません。　 　</t>
    <phoneticPr fontId="14"/>
  </si>
  <si>
    <r>
      <t>総数</t>
    </r>
    <r>
      <rPr>
        <sz val="10"/>
        <rFont val="ＭＳ Ｐゴシック"/>
        <family val="3"/>
        <charset val="128"/>
      </rPr>
      <t>（空間数）</t>
    </r>
    <rPh sb="0" eb="2">
      <t>ソウスウ</t>
    </rPh>
    <rPh sb="3" eb="6">
      <t>クウカンスウ</t>
    </rPh>
    <phoneticPr fontId="14"/>
  </si>
  <si>
    <t>体育館（スポーツ専用）</t>
    <rPh sb="0" eb="3">
      <t>タイイクカン</t>
    </rPh>
    <rPh sb="8" eb="10">
      <t>センヨウ</t>
    </rPh>
    <phoneticPr fontId="14"/>
  </si>
  <si>
    <t>講堂・ホールを兼ねる体育館</t>
    <rPh sb="0" eb="2">
      <t>コウドウ</t>
    </rPh>
    <rPh sb="7" eb="8">
      <t>カ</t>
    </rPh>
    <rPh sb="10" eb="13">
      <t>タイイクカン</t>
    </rPh>
    <phoneticPr fontId="14"/>
  </si>
  <si>
    <t>講堂・ホール</t>
    <rPh sb="0" eb="2">
      <t>コウドウ</t>
    </rPh>
    <phoneticPr fontId="14"/>
  </si>
  <si>
    <t>1. はい　　　 2. いいえ</t>
    <phoneticPr fontId="14"/>
  </si>
  <si>
    <t>1. 実施済　　2. 未実施</t>
    <rPh sb="3" eb="5">
      <t>ジッシ</t>
    </rPh>
    <rPh sb="5" eb="6">
      <t>スミ</t>
    </rPh>
    <rPh sb="11" eb="14">
      <t>ミジッシ</t>
    </rPh>
    <phoneticPr fontId="14"/>
  </si>
  <si>
    <t>理事総数</t>
    <rPh sb="0" eb="2">
      <t>リジ</t>
    </rPh>
    <rPh sb="2" eb="3">
      <t>ソウ</t>
    </rPh>
    <phoneticPr fontId="3"/>
  </si>
  <si>
    <t>評議員総数</t>
    <rPh sb="0" eb="3">
      <t>ヒョウギイン</t>
    </rPh>
    <rPh sb="3" eb="5">
      <t>ソウスウ</t>
    </rPh>
    <phoneticPr fontId="3"/>
  </si>
  <si>
    <t>役員以外の教職員数</t>
    <rPh sb="0" eb="2">
      <t>ヤクイン</t>
    </rPh>
    <rPh sb="2" eb="4">
      <t>イガイ</t>
    </rPh>
    <rPh sb="5" eb="9">
      <t>キョウショクインスウ</t>
    </rPh>
    <phoneticPr fontId="3"/>
  </si>
  <si>
    <t>常勤の監事</t>
    <rPh sb="0" eb="2">
      <t>ジョウキン</t>
    </rPh>
    <rPh sb="3" eb="5">
      <t>カンジ</t>
    </rPh>
    <phoneticPr fontId="3"/>
  </si>
  <si>
    <t>非常勤の監事</t>
    <phoneticPr fontId="3"/>
  </si>
  <si>
    <t>北海道</t>
  </si>
  <si>
    <t/>
  </si>
  <si>
    <t>学校法人項目回答不要</t>
  </si>
  <si>
    <t>青森県</t>
  </si>
  <si>
    <t>岩手県</t>
  </si>
  <si>
    <t>宮城県</t>
  </si>
  <si>
    <t>秋田県</t>
  </si>
  <si>
    <t>福島県</t>
  </si>
  <si>
    <t>新潟県</t>
  </si>
  <si>
    <t>茨城県</t>
  </si>
  <si>
    <t>栃木県</t>
  </si>
  <si>
    <t>群馬県</t>
  </si>
  <si>
    <t>埼玉県</t>
  </si>
  <si>
    <t>千葉県</t>
  </si>
  <si>
    <t>神奈川県</t>
  </si>
  <si>
    <t>東京都</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</si>
  <si>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</si>
  <si>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</si>
  <si>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</si>
  <si>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</si>
  <si>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</si>
  <si>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</si>
  <si>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</si>
  <si>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</si>
  <si>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</si>
  <si>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</si>
  <si>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</si>
  <si>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</si>
  <si>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</si>
  <si>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</si>
  <si>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</si>
  <si>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</si>
  <si>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</si>
  <si>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</si>
  <si>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</si>
  <si>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</si>
  <si>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</si>
  <si>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</si>
  <si>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</si>
  <si>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</si>
  <si>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</si>
  <si>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</si>
  <si>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</si>
  <si>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</si>
  <si>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</si>
  <si>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</si>
  <si>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</si>
  <si>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</si>
  <si>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学　　校　　　法人名</t>
    <rPh sb="0" eb="1">
      <t>ガク</t>
    </rPh>
    <rPh sb="3" eb="4">
      <t>コウ</t>
    </rPh>
    <phoneticPr fontId="3"/>
  </si>
  <si>
    <t>理事長名</t>
    <rPh sb="0" eb="3">
      <t>リジチョウ</t>
    </rPh>
    <rPh sb="3" eb="4">
      <t>メイ</t>
    </rPh>
    <phoneticPr fontId="3"/>
  </si>
  <si>
    <t>区　分</t>
    <rPh sb="0" eb="1">
      <t>ク</t>
    </rPh>
    <rPh sb="2" eb="3">
      <t>ブン</t>
    </rPh>
    <phoneticPr fontId="3"/>
  </si>
  <si>
    <t>生徒数　（５月１日現在）</t>
    <rPh sb="0" eb="1">
      <t>ショウ</t>
    </rPh>
    <rPh sb="1" eb="2">
      <t>ト</t>
    </rPh>
    <rPh sb="2" eb="3">
      <t>カズ</t>
    </rPh>
    <rPh sb="6" eb="7">
      <t>ガツ</t>
    </rPh>
    <rPh sb="8" eb="9">
      <t>ニチ</t>
    </rPh>
    <rPh sb="9" eb="11">
      <t>ゲンザイ</t>
    </rPh>
    <phoneticPr fontId="3"/>
  </si>
  <si>
    <t>普通科</t>
    <rPh sb="0" eb="3">
      <t>フツウカ</t>
    </rPh>
    <phoneticPr fontId="3"/>
  </si>
  <si>
    <t>商業に
関する学科</t>
    <rPh sb="0" eb="2">
      <t>ショウギョウ</t>
    </rPh>
    <rPh sb="4" eb="5">
      <t>カン</t>
    </rPh>
    <rPh sb="7" eb="9">
      <t>ガッカ</t>
    </rPh>
    <phoneticPr fontId="3"/>
  </si>
  <si>
    <t>工業に
関する学科</t>
    <rPh sb="0" eb="2">
      <t>コウギョウ</t>
    </rPh>
    <rPh sb="4" eb="5">
      <t>カン</t>
    </rPh>
    <rPh sb="7" eb="9">
      <t>ガッカ</t>
    </rPh>
    <phoneticPr fontId="3"/>
  </si>
  <si>
    <t>家庭に
関する学科</t>
    <rPh sb="0" eb="2">
      <t>カテイ</t>
    </rPh>
    <rPh sb="4" eb="5">
      <t>カン</t>
    </rPh>
    <rPh sb="7" eb="9">
      <t>ガッカ</t>
    </rPh>
    <phoneticPr fontId="3"/>
  </si>
  <si>
    <t>その他学科</t>
    <rPh sb="2" eb="3">
      <t>タ</t>
    </rPh>
    <rPh sb="3" eb="5">
      <t>ガッカ</t>
    </rPh>
    <phoneticPr fontId="3"/>
  </si>
  <si>
    <t>科</t>
    <rPh sb="0" eb="1">
      <t>カ</t>
    </rPh>
    <phoneticPr fontId="3"/>
  </si>
  <si>
    <t>普通科</t>
    <rPh sb="0" eb="2">
      <t>フツウ</t>
    </rPh>
    <rPh sb="2" eb="3">
      <t>カ</t>
    </rPh>
    <phoneticPr fontId="3"/>
  </si>
  <si>
    <t>その他学科(学科名は転記されます↓)</t>
    <rPh sb="2" eb="3">
      <t>タ</t>
    </rPh>
    <rPh sb="3" eb="5">
      <t>ガッカ</t>
    </rPh>
    <rPh sb="6" eb="8">
      <t>ガッカ</t>
    </rPh>
    <rPh sb="8" eb="9">
      <t>メイ</t>
    </rPh>
    <rPh sb="10" eb="12">
      <t>テンキ</t>
    </rPh>
    <phoneticPr fontId="3"/>
  </si>
  <si>
    <t>備　考</t>
    <rPh sb="0" eb="1">
      <t>ソナエ</t>
    </rPh>
    <rPh sb="2" eb="3">
      <t>コウ</t>
    </rPh>
    <phoneticPr fontId="3"/>
  </si>
  <si>
    <t>(注)</t>
    <phoneticPr fontId="3"/>
  </si>
  <si>
    <t>普　通　科</t>
    <rPh sb="0" eb="1">
      <t>ススム</t>
    </rPh>
    <rPh sb="2" eb="3">
      <t>ツウ</t>
    </rPh>
    <rPh sb="4" eb="5">
      <t>カ</t>
    </rPh>
    <phoneticPr fontId="3"/>
  </si>
  <si>
    <t>商業に関する学科</t>
    <rPh sb="0" eb="2">
      <t>ショウギョウ</t>
    </rPh>
    <rPh sb="3" eb="4">
      <t>カン</t>
    </rPh>
    <rPh sb="6" eb="8">
      <t>ガッカ</t>
    </rPh>
    <phoneticPr fontId="3"/>
  </si>
  <si>
    <t>工業に関する学科</t>
    <rPh sb="0" eb="2">
      <t>コウギョウ</t>
    </rPh>
    <rPh sb="3" eb="4">
      <t>カン</t>
    </rPh>
    <rPh sb="6" eb="8">
      <t>ガッカ</t>
    </rPh>
    <phoneticPr fontId="3"/>
  </si>
  <si>
    <t>家庭に関する学科</t>
    <rPh sb="0" eb="2">
      <t>カテイ</t>
    </rPh>
    <rPh sb="3" eb="4">
      <t>カン</t>
    </rPh>
    <rPh sb="6" eb="8">
      <t>ガッカ</t>
    </rPh>
    <phoneticPr fontId="3"/>
  </si>
  <si>
    <t>その他（　　　）</t>
    <rPh sb="2" eb="3">
      <t>タ</t>
    </rPh>
    <phoneticPr fontId="3"/>
  </si>
  <si>
    <t>備　　考</t>
    <rPh sb="0" eb="1">
      <t>ソナエ</t>
    </rPh>
    <rPh sb="3" eb="4">
      <t>コウ</t>
    </rPh>
    <phoneticPr fontId="3"/>
  </si>
  <si>
    <t>「その他（　　　）」の学科欄には、その他学科のうち納付金額の合計が最も高い学科・コース等の金額を記入してください。</t>
    <rPh sb="3" eb="4">
      <t>タ</t>
    </rPh>
    <rPh sb="11" eb="13">
      <t>ガッカ</t>
    </rPh>
    <rPh sb="13" eb="14">
      <t>ラン</t>
    </rPh>
    <rPh sb="19" eb="20">
      <t>ホカ</t>
    </rPh>
    <rPh sb="20" eb="22">
      <t>ガッカ</t>
    </rPh>
    <rPh sb="25" eb="27">
      <t>ノウフ</t>
    </rPh>
    <rPh sb="27" eb="29">
      <t>キンガク</t>
    </rPh>
    <rPh sb="30" eb="32">
      <t>ゴウケイ</t>
    </rPh>
    <rPh sb="33" eb="34">
      <t>モット</t>
    </rPh>
    <rPh sb="35" eb="36">
      <t>タカ</t>
    </rPh>
    <rPh sb="37" eb="39">
      <t>ガッカ</t>
    </rPh>
    <rPh sb="43" eb="44">
      <t>トウ</t>
    </rPh>
    <rPh sb="45" eb="47">
      <t>キンガク</t>
    </rPh>
    <rPh sb="48" eb="50">
      <t>キニュウ</t>
    </rPh>
    <phoneticPr fontId="3"/>
  </si>
  <si>
    <t>　　うち退職給与引当金繰入額</t>
    <rPh sb="4" eb="6">
      <t>タイショク</t>
    </rPh>
    <rPh sb="6" eb="8">
      <t>キュウヨ</t>
    </rPh>
    <rPh sb="8" eb="10">
      <t>ヒキアテ</t>
    </rPh>
    <rPh sb="10" eb="11">
      <t>キン</t>
    </rPh>
    <rPh sb="11" eb="13">
      <t>クリイレ</t>
    </rPh>
    <rPh sb="13" eb="14">
      <t>ガク</t>
    </rPh>
    <phoneticPr fontId="14"/>
  </si>
  <si>
    <t>　　うち減価償却費</t>
    <rPh sb="4" eb="9">
      <t>ゲンカショウキャクヒ</t>
    </rPh>
    <phoneticPr fontId="14"/>
  </si>
  <si>
    <t>別   票（高等学校　全日制）</t>
    <rPh sb="6" eb="8">
      <t>コウトウ</t>
    </rPh>
    <rPh sb="8" eb="10">
      <t>ガッコウ</t>
    </rPh>
    <rPh sb="11" eb="14">
      <t>ゼンニチセイ</t>
    </rPh>
    <phoneticPr fontId="3"/>
  </si>
  <si>
    <t>病気・けが・死亡等</t>
    <phoneticPr fontId="3"/>
  </si>
  <si>
    <t>(注)1.</t>
    <phoneticPr fontId="14"/>
  </si>
  <si>
    <t>2.</t>
    <phoneticPr fontId="14"/>
  </si>
  <si>
    <t>大学・短大への進学者数については、大学・短大と同様に卒業時に「学士」「短期大学士」の学位が取得できる学校（防衛大学校、気象大学校など）、海外の大学も含めてください。
専門学校、専攻科等への進学者は「大学・短大への進学者数」に含めません。</t>
    <phoneticPr fontId="3"/>
  </si>
  <si>
    <t>うち
大学・短大への
進学者数</t>
    <rPh sb="3" eb="5">
      <t>ダイガク</t>
    </rPh>
    <rPh sb="6" eb="8">
      <t>タンダイ</t>
    </rPh>
    <rPh sb="11" eb="14">
      <t>シンガクシャ</t>
    </rPh>
    <rPh sb="14" eb="15">
      <t>スウ</t>
    </rPh>
    <phoneticPr fontId="3"/>
  </si>
  <si>
    <t>大学</t>
    <rPh sb="0" eb="2">
      <t>ダイガク</t>
    </rPh>
    <phoneticPr fontId="3"/>
  </si>
  <si>
    <t>短大</t>
    <rPh sb="0" eb="2">
      <t>タンダイ</t>
    </rPh>
    <phoneticPr fontId="3"/>
  </si>
  <si>
    <t>(注)3.</t>
    <rPh sb="1" eb="2">
      <t>チュウ</t>
    </rPh>
    <phoneticPr fontId="14"/>
  </si>
  <si>
    <t>4.</t>
    <phoneticPr fontId="14"/>
  </si>
  <si>
    <t>5.</t>
    <phoneticPr fontId="14"/>
  </si>
  <si>
    <t>学習者用
デジタル教科書
導入教科</t>
    <rPh sb="0" eb="3">
      <t>ガクシュウシャ</t>
    </rPh>
    <rPh sb="3" eb="4">
      <t>ヨウ</t>
    </rPh>
    <rPh sb="9" eb="12">
      <t>キョウカショ</t>
    </rPh>
    <rPh sb="13" eb="17">
      <t>ドウニュウキョウカ</t>
    </rPh>
    <phoneticPr fontId="14"/>
  </si>
  <si>
    <t>地歴公民</t>
    <rPh sb="0" eb="2">
      <t>チレキ</t>
    </rPh>
    <rPh sb="2" eb="4">
      <t>コウミン</t>
    </rPh>
    <phoneticPr fontId="15"/>
  </si>
  <si>
    <t>情報</t>
    <rPh sb="0" eb="2">
      <t>ジョウホウ</t>
    </rPh>
    <phoneticPr fontId="14"/>
  </si>
  <si>
    <t>その他</t>
    <rPh sb="2" eb="3">
      <t>タ</t>
    </rPh>
    <phoneticPr fontId="14"/>
  </si>
  <si>
    <t>なし</t>
    <phoneticPr fontId="14"/>
  </si>
  <si>
    <t>コンテンツやアカウントの管理等で教職員の対応が煩雑化する</t>
    <phoneticPr fontId="14"/>
  </si>
  <si>
    <t>学習者用デジタル教科書の活用効果が期待できない</t>
    <rPh sb="0" eb="4">
      <t>ガクシュウシャヨウ</t>
    </rPh>
    <rPh sb="8" eb="11">
      <t>キョウカショ</t>
    </rPh>
    <rPh sb="12" eb="14">
      <t>カツヨウ</t>
    </rPh>
    <rPh sb="14" eb="16">
      <t>コウカ</t>
    </rPh>
    <rPh sb="17" eb="19">
      <t>キタイ</t>
    </rPh>
    <phoneticPr fontId="14"/>
  </si>
  <si>
    <t>中高共用建物については、
こちらの高等学校シートでご回答ください。</t>
    <rPh sb="0" eb="4">
      <t>チュウコウキョウヨウ</t>
    </rPh>
    <rPh sb="4" eb="6">
      <t>タテモノ</t>
    </rPh>
    <rPh sb="17" eb="21">
      <t>コウトウガッコウ</t>
    </rPh>
    <rPh sb="26" eb="28">
      <t>カイトウ</t>
    </rPh>
    <phoneticPr fontId="14"/>
  </si>
  <si>
    <t>(4)体育館・講堂・ホールについて</t>
    <rPh sb="3" eb="6">
      <t>タイイクカン</t>
    </rPh>
    <rPh sb="7" eb="9">
      <t>コウドウ</t>
    </rPh>
    <phoneticPr fontId="14"/>
  </si>
  <si>
    <t>←中高併設校で、「体育館・講堂・ホール」を中高共用している場合はチェック✔を入れてください。
　中高共用空間は、高校の調査票で回答し、中学校の調査票には含めないでください。</t>
    <phoneticPr fontId="14"/>
  </si>
  <si>
    <t>中高共用の場合、中高合計数</t>
    <rPh sb="0" eb="2">
      <t>チュウコウ</t>
    </rPh>
    <rPh sb="2" eb="4">
      <t>キョウヨウ</t>
    </rPh>
    <rPh sb="5" eb="7">
      <t>バアイ</t>
    </rPh>
    <rPh sb="8" eb="10">
      <t>チュウコウ</t>
    </rPh>
    <rPh sb="10" eb="12">
      <t>ゴウケイ</t>
    </rPh>
    <rPh sb="12" eb="13">
      <t>スウ</t>
    </rPh>
    <phoneticPr fontId="14"/>
  </si>
  <si>
    <r>
      <rPr>
        <b/>
        <u/>
        <sz val="11"/>
        <rFont val="ＭＳ Ｐゴシック"/>
        <family val="3"/>
        <charset val="128"/>
      </rPr>
      <t>冷房</t>
    </r>
    <r>
      <rPr>
        <sz val="11"/>
        <rFont val="ＭＳ Ｐゴシック"/>
        <family val="3"/>
        <charset val="128"/>
      </rPr>
      <t>整備済空間数</t>
    </r>
    <rPh sb="0" eb="2">
      <t>レイボウ</t>
    </rPh>
    <rPh sb="2" eb="4">
      <t>セイビ</t>
    </rPh>
    <rPh sb="4" eb="5">
      <t>スミ</t>
    </rPh>
    <rPh sb="5" eb="8">
      <t>クウカンスウ</t>
    </rPh>
    <phoneticPr fontId="14"/>
  </si>
  <si>
    <t>(注)1.
2.</t>
    <phoneticPr fontId="14"/>
  </si>
  <si>
    <t>1. 実施済</t>
    <rPh sb="3" eb="6">
      <t>ジッシズ</t>
    </rPh>
    <phoneticPr fontId="14"/>
  </si>
  <si>
    <t>2. 未実施</t>
    <rPh sb="3" eb="6">
      <t>ミジッシ</t>
    </rPh>
    <phoneticPr fontId="14"/>
  </si>
  <si>
    <t>校長(学長・園長)数</t>
    <rPh sb="0" eb="2">
      <t>コウチョウ</t>
    </rPh>
    <rPh sb="9" eb="10">
      <t>スウ</t>
    </rPh>
    <phoneticPr fontId="3"/>
  </si>
  <si>
    <t>評議員数</t>
    <rPh sb="0" eb="3">
      <t>ヒョウギイン</t>
    </rPh>
    <rPh sb="3" eb="4">
      <t>スウ</t>
    </rPh>
    <phoneticPr fontId="3"/>
  </si>
  <si>
    <t>外部理事数</t>
    <rPh sb="0" eb="4">
      <t>ガイブリジ</t>
    </rPh>
    <rPh sb="4" eb="5">
      <t>スウ</t>
    </rPh>
    <phoneticPr fontId="3"/>
  </si>
  <si>
    <t>左記以外の数</t>
    <rPh sb="0" eb="2">
      <t>サキ</t>
    </rPh>
    <rPh sb="2" eb="4">
      <t>イガイ</t>
    </rPh>
    <rPh sb="5" eb="6">
      <t>カズ</t>
    </rPh>
    <phoneticPr fontId="14"/>
  </si>
  <si>
    <t>役員(理事・監事)数</t>
    <rPh sb="0" eb="2">
      <t>ヤクイン</t>
    </rPh>
    <rPh sb="3" eb="5">
      <t>リジ</t>
    </rPh>
    <rPh sb="6" eb="8">
      <t>カンジ</t>
    </rPh>
    <rPh sb="9" eb="10">
      <t>カズ</t>
    </rPh>
    <phoneticPr fontId="3"/>
  </si>
  <si>
    <t>卒業生数</t>
    <phoneticPr fontId="14"/>
  </si>
  <si>
    <t>左記以外の数</t>
    <phoneticPr fontId="14"/>
  </si>
  <si>
    <t>監事総数</t>
    <phoneticPr fontId="14"/>
  </si>
  <si>
    <t>旭川実業高等学校</t>
  </si>
  <si>
    <t>北海道旭川実業高等学校</t>
  </si>
  <si>
    <t>旭川志峯高等学校</t>
    <rPh sb="2" eb="3">
      <t>ココロザシ</t>
    </rPh>
    <rPh sb="3" eb="4">
      <t>ミネ</t>
    </rPh>
    <phoneticPr fontId="5"/>
  </si>
  <si>
    <t>北海道旭川志峯高等学校</t>
  </si>
  <si>
    <t>旭川藤星高等学校</t>
    <rPh sb="3" eb="4">
      <t>ホシ</t>
    </rPh>
    <phoneticPr fontId="5"/>
  </si>
  <si>
    <t>北海道旭川藤星高等学校</t>
  </si>
  <si>
    <t>旭川明成高等学校</t>
  </si>
  <si>
    <t>北海道旭川明成高等学校</t>
  </si>
  <si>
    <t>旭川龍谷高等学校</t>
  </si>
  <si>
    <t>北海道旭川龍谷高等学校</t>
  </si>
  <si>
    <t>遺愛女子高等学校</t>
  </si>
  <si>
    <t>北海道遺愛女子高等学校</t>
  </si>
  <si>
    <t>北海道小樽双葉高等学校</t>
  </si>
  <si>
    <t>北海道小樽明峰高等学校</t>
  </si>
  <si>
    <t>帯広大谷高等学校</t>
  </si>
  <si>
    <t>北海道帯広大谷高等学校</t>
  </si>
  <si>
    <t>帯広北高等学校</t>
  </si>
  <si>
    <t>北海道帯広北高等学校</t>
  </si>
  <si>
    <t>海星学院高等学校</t>
  </si>
  <si>
    <t>北海道海星学院高等学校</t>
  </si>
  <si>
    <t>北見藤高等学校</t>
    <phoneticPr fontId="5"/>
  </si>
  <si>
    <t>北海道北見藤高等学校</t>
  </si>
  <si>
    <t>駒澤大学附属苫小牧高等学校</t>
  </si>
  <si>
    <t>北海道駒澤大学附属苫小牧高等学校</t>
  </si>
  <si>
    <t>札幌大谷高等学校</t>
  </si>
  <si>
    <t>北海道札幌大谷高等学校</t>
  </si>
  <si>
    <t>札幌光星高等学校</t>
  </si>
  <si>
    <t>北海道札幌光星高等学校</t>
  </si>
  <si>
    <t>札幌新陽高等学校</t>
  </si>
  <si>
    <t>北海道札幌新陽高等学校</t>
  </si>
  <si>
    <t>札幌静修高等学校</t>
  </si>
  <si>
    <t>北海道札幌静修高等学校</t>
  </si>
  <si>
    <t>札幌創成高等学校</t>
  </si>
  <si>
    <t>北海道札幌創成高等学校</t>
  </si>
  <si>
    <t>札幌第一高等学校</t>
  </si>
  <si>
    <t>北海道札幌第一高等学校</t>
  </si>
  <si>
    <t>札幌日本大学高等学校</t>
  </si>
  <si>
    <t>北海道札幌日本大学高等学校</t>
  </si>
  <si>
    <t>札幌北斗高等学校</t>
  </si>
  <si>
    <t>北海道札幌北斗高等学校</t>
  </si>
  <si>
    <t>札幌山の手高等学校</t>
    <phoneticPr fontId="5"/>
  </si>
  <si>
    <t>北海道札幌山の手高等学校</t>
  </si>
  <si>
    <t>札幌龍谷学園高等学校</t>
  </si>
  <si>
    <t>北海道札幌龍谷学園高等学校</t>
  </si>
  <si>
    <t>白樺学園高等学校</t>
  </si>
  <si>
    <t>北海道白樺学園高等学校</t>
  </si>
  <si>
    <t>清尚学院高等学校</t>
  </si>
  <si>
    <t>北海道清尚学院高等学校</t>
  </si>
  <si>
    <t>東海大学付属札幌高等学校</t>
    <rPh sb="6" eb="8">
      <t>サッポロ</t>
    </rPh>
    <phoneticPr fontId="5"/>
  </si>
  <si>
    <t>北海道東海大学付属札幌高等学校</t>
  </si>
  <si>
    <t>苫小牧中央高等学校</t>
  </si>
  <si>
    <t>北海道苫小牧中央高等学校</t>
  </si>
  <si>
    <t>日本航空高等学校北海道</t>
    <phoneticPr fontId="5"/>
  </si>
  <si>
    <t>北海道日本航空高等学校北海道</t>
  </si>
  <si>
    <t>函館大谷高等学校</t>
  </si>
  <si>
    <t>北海道函館大谷高等学校</t>
  </si>
  <si>
    <t>函館大妻高等学校</t>
  </si>
  <si>
    <t>北海道函館大妻高等学校</t>
  </si>
  <si>
    <t>函館白百合学園高等学校</t>
  </si>
  <si>
    <t>北海道函館白百合学園高等学校</t>
  </si>
  <si>
    <t>函館大学付属柏稜高等学校</t>
  </si>
  <si>
    <t>北海道函館大学付属柏稜高等学校</t>
  </si>
  <si>
    <t>函館大学付属有斗高等学校</t>
  </si>
  <si>
    <t>北海道函館大学付属有斗高等学校</t>
  </si>
  <si>
    <t>函館ラ・サール高等学校</t>
  </si>
  <si>
    <t>北海道函館ラ・サール高等学校</t>
  </si>
  <si>
    <t>藤女子高等学校</t>
    <phoneticPr fontId="5"/>
  </si>
  <si>
    <t>北海道藤女子高等学校</t>
  </si>
  <si>
    <t>武修館高等学校</t>
  </si>
  <si>
    <t>北海道武修館高等学校</t>
  </si>
  <si>
    <t>北照高等学校</t>
  </si>
  <si>
    <t>北海道北照高等学校</t>
  </si>
  <si>
    <t>北星学園女子高等学校</t>
  </si>
  <si>
    <t>北海道北星学園女子高等学校</t>
  </si>
  <si>
    <t>北星学園大学附属高等学校</t>
  </si>
  <si>
    <t>北海道北星学園大学附属高等学校</t>
  </si>
  <si>
    <t>北星学園余市高等学校</t>
  </si>
  <si>
    <t>北海道北星学園余市高等学校</t>
  </si>
  <si>
    <t>北嶺高等学校</t>
  </si>
  <si>
    <t>北海道北嶺高等学校</t>
  </si>
  <si>
    <t>北海高等学校</t>
  </si>
  <si>
    <t>北海道北海高等学校</t>
  </si>
  <si>
    <t>北海学園札幌高等学校</t>
  </si>
  <si>
    <t>北海道北海学園札幌高等学校</t>
  </si>
  <si>
    <t>北海道大谷室蘭高等学校</t>
    <rPh sb="0" eb="3">
      <t>ホッカイドウ</t>
    </rPh>
    <rPh sb="5" eb="7">
      <t>ムロラン</t>
    </rPh>
    <phoneticPr fontId="5"/>
  </si>
  <si>
    <t>北海道北海道大谷室蘭高等学校</t>
  </si>
  <si>
    <t>北海道科学大学高等学校</t>
    <rPh sb="3" eb="5">
      <t>カガク</t>
    </rPh>
    <rPh sb="5" eb="7">
      <t>ダイガク</t>
    </rPh>
    <rPh sb="7" eb="9">
      <t>コウトウ</t>
    </rPh>
    <rPh sb="9" eb="11">
      <t>ガッコウ</t>
    </rPh>
    <phoneticPr fontId="5"/>
  </si>
  <si>
    <t>北海道北海道科学大学高等学校</t>
  </si>
  <si>
    <t>北海道栄高等学校</t>
  </si>
  <si>
    <t>北海道北海道栄高等学校</t>
  </si>
  <si>
    <t>北海道文教大学附属高等学校</t>
    <rPh sb="7" eb="9">
      <t>フゾク</t>
    </rPh>
    <phoneticPr fontId="5"/>
  </si>
  <si>
    <t>北海道北海道文教大学附属高等学校</t>
  </si>
  <si>
    <t>酪農学園大学附属とわの森三愛高等学校</t>
    <rPh sb="0" eb="2">
      <t>ラクノウ</t>
    </rPh>
    <rPh sb="2" eb="4">
      <t>ガクエン</t>
    </rPh>
    <rPh sb="4" eb="6">
      <t>ダイガク</t>
    </rPh>
    <rPh sb="6" eb="8">
      <t>フゾク</t>
    </rPh>
    <phoneticPr fontId="5"/>
  </si>
  <si>
    <t>北海道酪農学園大学附属とわの森三愛高等学校</t>
  </si>
  <si>
    <t>立命館慶祥高等学校</t>
  </si>
  <si>
    <t>北海道立命館慶祥高等学校</t>
  </si>
  <si>
    <t>稚内大谷高等学校</t>
  </si>
  <si>
    <t>北海道稚内大谷高等学校</t>
  </si>
  <si>
    <t>青森明の星高等学校</t>
  </si>
  <si>
    <t>青森県青森明の星高等学校</t>
  </si>
  <si>
    <t>青森山田高等学校</t>
  </si>
  <si>
    <t>青森県青森山田高等学校</t>
  </si>
  <si>
    <t>向陵高等学校</t>
  </si>
  <si>
    <t>青森県向陵高等学校</t>
  </si>
  <si>
    <t>五所川原第一高等学校</t>
  </si>
  <si>
    <t>青森県五所川原第一高等学校</t>
  </si>
  <si>
    <t>柴田学園大学附属柴田学園高等学校</t>
    <rPh sb="2" eb="4">
      <t>ガクエン</t>
    </rPh>
    <rPh sb="4" eb="6">
      <t>ダイガク</t>
    </rPh>
    <rPh sb="6" eb="8">
      <t>フゾク</t>
    </rPh>
    <rPh sb="8" eb="12">
      <t>シバタガクエン</t>
    </rPh>
    <phoneticPr fontId="5"/>
  </si>
  <si>
    <t>青森県柴田学園大学附属柴田学園高等学校</t>
  </si>
  <si>
    <t>下山学園高等学校</t>
    <rPh sb="0" eb="2">
      <t>シモヤマ</t>
    </rPh>
    <rPh sb="2" eb="4">
      <t>ガクエン</t>
    </rPh>
    <rPh sb="4" eb="8">
      <t>コウトウガッコウ</t>
    </rPh>
    <phoneticPr fontId="5"/>
  </si>
  <si>
    <t>青森県下山学園高等学校</t>
  </si>
  <si>
    <t>松風塾高等学校</t>
  </si>
  <si>
    <t>青森県松風塾高等学校</t>
  </si>
  <si>
    <t>千葉学園高等学校</t>
  </si>
  <si>
    <t>青森県千葉学園高等学校</t>
  </si>
  <si>
    <t>東奥学園高等学校</t>
  </si>
  <si>
    <t>青森県東奥学園高等学校</t>
  </si>
  <si>
    <t>東奥義塾高等学校</t>
  </si>
  <si>
    <t>青森県東奥義塾高等学校</t>
  </si>
  <si>
    <t>八戸学院光星高等学校</t>
    <rPh sb="0" eb="2">
      <t>ハチノヘ</t>
    </rPh>
    <rPh sb="2" eb="4">
      <t>ガクイン</t>
    </rPh>
    <phoneticPr fontId="5"/>
  </si>
  <si>
    <t>青森県八戸学院光星高等学校</t>
  </si>
  <si>
    <t>八戸学院野辺地西高等学校</t>
    <rPh sb="0" eb="2">
      <t>ハチノヘ</t>
    </rPh>
    <rPh sb="2" eb="4">
      <t>ガクイン</t>
    </rPh>
    <phoneticPr fontId="5"/>
  </si>
  <si>
    <t>青森県八戸学院野辺地西高等学校</t>
  </si>
  <si>
    <t>八戸工業大学第一高等学校</t>
  </si>
  <si>
    <t>青森県八戸工業大学第一高等学校</t>
  </si>
  <si>
    <t>八戸工業大学第二高等学校</t>
  </si>
  <si>
    <t>青森県八戸工業大学第二高等学校</t>
  </si>
  <si>
    <t>八戸聖ウルスラ学院高等学校</t>
  </si>
  <si>
    <t>青森県八戸聖ウルスラ学院高等学校</t>
  </si>
  <si>
    <t>弘前学院聖愛高等学校</t>
  </si>
  <si>
    <t>青森県弘前学院聖愛高等学校</t>
  </si>
  <si>
    <t>弘前東高等学校</t>
  </si>
  <si>
    <t>青森県弘前東高等学校</t>
  </si>
  <si>
    <t>一関学院高等学校</t>
  </si>
  <si>
    <t>岩手県一関学院高等学校</t>
  </si>
  <si>
    <t>一関修紅高等学校</t>
  </si>
  <si>
    <t>岩手県一関修紅高等学校</t>
  </si>
  <si>
    <t>岩手高等学校</t>
  </si>
  <si>
    <t>岩手県岩手高等学校</t>
  </si>
  <si>
    <t>岩手女子高等学校</t>
  </si>
  <si>
    <t>岩手県岩手女子高等学校</t>
  </si>
  <si>
    <t>江南義塾盛岡高等学校</t>
  </si>
  <si>
    <t>岩手県江南義塾盛岡高等学校</t>
  </si>
  <si>
    <t>専修大学北上高等学校</t>
  </si>
  <si>
    <t>岩手県専修大学北上高等学校</t>
  </si>
  <si>
    <t>花巻東高等学校</t>
  </si>
  <si>
    <t>岩手県花巻東高等学校</t>
  </si>
  <si>
    <t>水沢第一高等学校</t>
  </si>
  <si>
    <t>岩手県水沢第一高等学校</t>
  </si>
  <si>
    <t>盛岡白百合学園高等学校</t>
  </si>
  <si>
    <t>岩手県盛岡白百合学園高等学校</t>
  </si>
  <si>
    <t>盛岡スコーレ高等学校</t>
  </si>
  <si>
    <t>岩手県盛岡スコーレ高等学校</t>
  </si>
  <si>
    <t>盛岡誠桜高等学校</t>
    <rPh sb="2" eb="3">
      <t>セイ</t>
    </rPh>
    <rPh sb="3" eb="4">
      <t>サクラ</t>
    </rPh>
    <phoneticPr fontId="5"/>
  </si>
  <si>
    <t>岩手県盛岡誠桜高等学校</t>
  </si>
  <si>
    <t>盛岡大学附属高等学校</t>
  </si>
  <si>
    <t>岩手県盛岡大学附属高等学校</t>
  </si>
  <si>
    <t>盛岡中央高等学校</t>
  </si>
  <si>
    <t>岩手県盛岡中央高等学校</t>
  </si>
  <si>
    <t>大崎中央高等学校</t>
  </si>
  <si>
    <t>宮城県大崎中央高等学校</t>
  </si>
  <si>
    <t>尚絅学院高等学校</t>
  </si>
  <si>
    <t>宮城県尚絅学院高等学校</t>
  </si>
  <si>
    <t>聖ウルスラ学院英智高等学校</t>
  </si>
  <si>
    <t>宮城県聖ウルスラ学院英智高等学校</t>
  </si>
  <si>
    <t>聖ドミニコ学院高等学校</t>
  </si>
  <si>
    <t>宮城県聖ドミニコ学院高等学校</t>
  </si>
  <si>
    <t>聖和学園高等学校</t>
  </si>
  <si>
    <t>宮城県聖和学園高等学校</t>
  </si>
  <si>
    <t>仙台育英学園高等学校</t>
  </si>
  <si>
    <t>宮城県仙台育英学園高等学校</t>
  </si>
  <si>
    <t>仙台城南高等学校</t>
    <rPh sb="0" eb="2">
      <t>センダイ</t>
    </rPh>
    <rPh sb="2" eb="4">
      <t>ジョウナン</t>
    </rPh>
    <phoneticPr fontId="5"/>
  </si>
  <si>
    <t>宮城県仙台城南高等学校</t>
  </si>
  <si>
    <t>仙台白百合学園高等学校</t>
  </si>
  <si>
    <t>宮城県仙台白百合学園高等学校</t>
  </si>
  <si>
    <t>仙台大学附属明成高等学校</t>
    <rPh sb="0" eb="2">
      <t>センダイ</t>
    </rPh>
    <rPh sb="2" eb="4">
      <t>ダイガク</t>
    </rPh>
    <rPh sb="4" eb="6">
      <t>フゾク</t>
    </rPh>
    <phoneticPr fontId="5"/>
  </si>
  <si>
    <t>宮城県仙台大学附属明成高等学校</t>
  </si>
  <si>
    <t>東北高等学校</t>
  </si>
  <si>
    <t>宮城県東北高等学校</t>
  </si>
  <si>
    <t>東北学院高等学校</t>
  </si>
  <si>
    <t>宮城県東北学院高等学校</t>
  </si>
  <si>
    <t>東北学院榴ケ岡高等学校</t>
  </si>
  <si>
    <t>宮城県東北学院榴ケ岡高等学校</t>
  </si>
  <si>
    <t>東北生活文化大学高等学校</t>
  </si>
  <si>
    <t>宮城県東北生活文化大学高等学校</t>
  </si>
  <si>
    <t>東陵高等学校</t>
  </si>
  <si>
    <t>宮城県東陵高等学校</t>
  </si>
  <si>
    <t>常盤木学園高等学校</t>
  </si>
  <si>
    <t>宮城県常盤木学園高等学校</t>
  </si>
  <si>
    <t>西山学院高等学校</t>
  </si>
  <si>
    <t>宮城県西山学院高等学校</t>
  </si>
  <si>
    <t>日本ウェルネス宮城高等学校</t>
    <rPh sb="0" eb="2">
      <t>ニホン</t>
    </rPh>
    <rPh sb="7" eb="9">
      <t>ミヤギ</t>
    </rPh>
    <rPh sb="9" eb="11">
      <t>コウトウ</t>
    </rPh>
    <rPh sb="11" eb="13">
      <t>ガッコウ</t>
    </rPh>
    <phoneticPr fontId="5"/>
  </si>
  <si>
    <t>宮城県日本ウェルネス宮城高等学校</t>
  </si>
  <si>
    <t>古川学園高等学校</t>
  </si>
  <si>
    <t>宮城県古川学園高等学校</t>
  </si>
  <si>
    <t>宮城学院高等学校</t>
  </si>
  <si>
    <t>宮城県宮城学院高等学校</t>
  </si>
  <si>
    <t>秋田修英高等学校</t>
  </si>
  <si>
    <t>秋田県秋田修英高等学校</t>
  </si>
  <si>
    <t>秋田令和高等学校</t>
    <rPh sb="2" eb="4">
      <t>レイワ</t>
    </rPh>
    <phoneticPr fontId="5"/>
  </si>
  <si>
    <t>秋田県秋田令和高等学校</t>
  </si>
  <si>
    <t>国学館高等学校</t>
  </si>
  <si>
    <t>秋田県国学館高等学校</t>
  </si>
  <si>
    <t>聖霊学園高等学校</t>
    <phoneticPr fontId="5"/>
  </si>
  <si>
    <t>秋田県聖霊学園高等学校</t>
  </si>
  <si>
    <t>ノースアジア大学明桜高等学校</t>
    <rPh sb="6" eb="8">
      <t>ダイガク</t>
    </rPh>
    <phoneticPr fontId="5"/>
  </si>
  <si>
    <t>秋田県ノースアジア大学明桜高等学校</t>
  </si>
  <si>
    <t>山形県</t>
  </si>
  <si>
    <t>基督教独立学園高等学校</t>
  </si>
  <si>
    <t>山形県基督教独立学園高等学校</t>
  </si>
  <si>
    <t>九里学園高等学校</t>
  </si>
  <si>
    <t>山形県九里学園高等学校</t>
  </si>
  <si>
    <t>酒田南高等学校</t>
    <phoneticPr fontId="5"/>
  </si>
  <si>
    <t>山形県酒田南高等学校</t>
  </si>
  <si>
    <t>新庄東高等学校</t>
  </si>
  <si>
    <t>山形県新庄東高等学校</t>
  </si>
  <si>
    <t>惺山高等学校</t>
    <rPh sb="0" eb="1">
      <t>セイ</t>
    </rPh>
    <rPh sb="1" eb="2">
      <t>ザン</t>
    </rPh>
    <phoneticPr fontId="5"/>
  </si>
  <si>
    <t>山形県惺山高等学校</t>
  </si>
  <si>
    <t>創学館高等学校</t>
    <rPh sb="0" eb="1">
      <t>ソウ</t>
    </rPh>
    <rPh sb="1" eb="2">
      <t>ガク</t>
    </rPh>
    <rPh sb="2" eb="3">
      <t>カン</t>
    </rPh>
    <rPh sb="3" eb="5">
      <t>コウトウ</t>
    </rPh>
    <phoneticPr fontId="5"/>
  </si>
  <si>
    <t>山形県創学館高等学校</t>
  </si>
  <si>
    <t>鶴岡東高等学校</t>
  </si>
  <si>
    <t>山形県鶴岡東高等学校</t>
  </si>
  <si>
    <t>東海大学山形高等学校</t>
  </si>
  <si>
    <t>山形県東海大学山形高等学校</t>
  </si>
  <si>
    <t>東北文教大学山形城北高等学校</t>
    <rPh sb="0" eb="2">
      <t>トウホク</t>
    </rPh>
    <rPh sb="2" eb="4">
      <t>ブンキョウ</t>
    </rPh>
    <rPh sb="4" eb="6">
      <t>ダイガク</t>
    </rPh>
    <phoneticPr fontId="5"/>
  </si>
  <si>
    <t>山形県東北文教大学山形城北高等学校</t>
  </si>
  <si>
    <t>日本大学山形高等学校</t>
  </si>
  <si>
    <t>山形県日本大学山形高等学校</t>
  </si>
  <si>
    <t>羽黒高等学校</t>
  </si>
  <si>
    <t>山形県羽黒高等学校</t>
  </si>
  <si>
    <t>山形学院高等学校</t>
  </si>
  <si>
    <t>山形県山形学院高等学校</t>
  </si>
  <si>
    <t>山形明正高等学校</t>
  </si>
  <si>
    <t>山形県山形明正高等学校</t>
  </si>
  <si>
    <t>米沢中央高等学校</t>
  </si>
  <si>
    <t>山形県米沢中央高等学校</t>
  </si>
  <si>
    <t>会津北嶺高等学校</t>
    <rPh sb="0" eb="2">
      <t>アイヅ</t>
    </rPh>
    <rPh sb="2" eb="4">
      <t>ホクレイ</t>
    </rPh>
    <rPh sb="4" eb="6">
      <t>コウトウ</t>
    </rPh>
    <rPh sb="6" eb="8">
      <t>ガッコウ</t>
    </rPh>
    <phoneticPr fontId="5"/>
  </si>
  <si>
    <t>福島県会津北嶺高等学校</t>
  </si>
  <si>
    <t>会津若松ザベリオ学園高等学校</t>
  </si>
  <si>
    <t>福島県会津若松ザベリオ学園高等学校</t>
  </si>
  <si>
    <t>いわき秀英高等学校</t>
  </si>
  <si>
    <t>福島県いわき秀英高等学校</t>
  </si>
  <si>
    <t>磐城緑蔭高等学校</t>
  </si>
  <si>
    <t>福島県磐城緑蔭高等学校</t>
  </si>
  <si>
    <t>学校法人石川高等学校</t>
  </si>
  <si>
    <t>福島県学校法人石川高等学校</t>
  </si>
  <si>
    <t>郡山女子大学附属高等学校</t>
  </si>
  <si>
    <t>福島県郡山女子大学附属高等学校</t>
  </si>
  <si>
    <t>桜の聖母学院高等学校</t>
  </si>
  <si>
    <t>福島県桜の聖母学院高等学校</t>
  </si>
  <si>
    <t>尚志高等学校</t>
  </si>
  <si>
    <t>福島県尚志高等学校</t>
  </si>
  <si>
    <t>仁愛高等学校</t>
  </si>
  <si>
    <t>福島県仁愛高等学校</t>
  </si>
  <si>
    <t>聖光学院高等学校</t>
  </si>
  <si>
    <t>福島県聖光学院高等学校</t>
  </si>
  <si>
    <t>帝京安積高等学校</t>
  </si>
  <si>
    <t>福島県帝京安積高等学校</t>
  </si>
  <si>
    <t>日本大学東北高等学校</t>
  </si>
  <si>
    <t>福島県日本大学東北高等学校</t>
  </si>
  <si>
    <t>東日本国際大学附属昌平高等学校</t>
  </si>
  <si>
    <t>福島県東日本国際大学附属昌平高等学校</t>
  </si>
  <si>
    <t>福島高等学校</t>
  </si>
  <si>
    <t>福島県福島高等学校</t>
  </si>
  <si>
    <t>福島県磐城第一高等学校</t>
  </si>
  <si>
    <t>福島県福島県磐城第一高等学校</t>
  </si>
  <si>
    <t>福島成蹊高等学校</t>
  </si>
  <si>
    <t>福島県福島成蹊高等学校</t>
  </si>
  <si>
    <t>福島東稜高等学校</t>
  </si>
  <si>
    <t>福島県福島東稜高等学校</t>
  </si>
  <si>
    <t>開志国際高等学校</t>
    <rPh sb="2" eb="4">
      <t>コクサイ</t>
    </rPh>
    <phoneticPr fontId="5"/>
  </si>
  <si>
    <t>新潟県開志国際高等学校</t>
  </si>
  <si>
    <t>加茂暁星高等学校</t>
  </si>
  <si>
    <t>新潟県加茂暁星高等学校</t>
  </si>
  <si>
    <t>敬和学園高等学校</t>
  </si>
  <si>
    <t>新潟県敬和学園高等学校</t>
  </si>
  <si>
    <t>新発田中央高等学校</t>
  </si>
  <si>
    <t>新潟県新発田中央高等学校</t>
  </si>
  <si>
    <t>上越高等学校</t>
  </si>
  <si>
    <t>新潟県上越高等学校</t>
  </si>
  <si>
    <t>関根学園高等学校</t>
    <phoneticPr fontId="5"/>
  </si>
  <si>
    <t>新潟県関根学園高等学校</t>
  </si>
  <si>
    <t>中越高等学校</t>
  </si>
  <si>
    <t>新潟県中越高等学校</t>
  </si>
  <si>
    <t>帝京長岡高等学校</t>
  </si>
  <si>
    <t>新潟県帝京長岡高等学校</t>
  </si>
  <si>
    <t>東京学館新潟高等学校</t>
  </si>
  <si>
    <t>新潟県東京学館新潟高等学校</t>
  </si>
  <si>
    <t>新潟産業大学附属高等学校</t>
  </si>
  <si>
    <t>新潟県新潟産業大学附属高等学校</t>
  </si>
  <si>
    <t>新潟清心女子高等学校</t>
  </si>
  <si>
    <t>新潟県新潟清心女子高等学校</t>
  </si>
  <si>
    <t>新潟青陵高等学校</t>
  </si>
  <si>
    <t>新潟県新潟青陵高等学校</t>
  </si>
  <si>
    <t>新潟第一高等学校</t>
  </si>
  <si>
    <t>新潟県新潟第一高等学校</t>
  </si>
  <si>
    <t>新潟明訓高等学校</t>
  </si>
  <si>
    <t>新潟県新潟明訓高等学校</t>
  </si>
  <si>
    <t>日本文理高等学校</t>
  </si>
  <si>
    <t>新潟県日本文理高等学校</t>
  </si>
  <si>
    <t>北越高等学校</t>
  </si>
  <si>
    <t>新潟県北越高等学校</t>
  </si>
  <si>
    <t>愛国学園大学附属龍ケ崎高等学校</t>
  </si>
  <si>
    <t>茨城県愛国学園大学附属龍ケ崎高等学校</t>
  </si>
  <si>
    <t>茨城高等学校</t>
  </si>
  <si>
    <t>茨城県茨城高等学校</t>
  </si>
  <si>
    <t>茨城キリスト教学園高等学校</t>
  </si>
  <si>
    <t>茨城県茨城キリスト教学園高等学校</t>
  </si>
  <si>
    <t>岩瀬日本大学高等学校</t>
  </si>
  <si>
    <t>茨城県岩瀬日本大学高等学校</t>
  </si>
  <si>
    <t>江戸川学園取手高等学校</t>
  </si>
  <si>
    <t>茨城県江戸川学園取手高等学校</t>
  </si>
  <si>
    <t>鹿島学園高等学校</t>
  </si>
  <si>
    <t>茨城県鹿島学園高等学校</t>
  </si>
  <si>
    <t>霞ヶ浦高等学校</t>
  </si>
  <si>
    <t>茨城県霞ヶ浦高等学校</t>
  </si>
  <si>
    <t>常総学院高等学校</t>
  </si>
  <si>
    <t>茨城県常総学院高等学校</t>
  </si>
  <si>
    <t>水城高等学校</t>
  </si>
  <si>
    <t>茨城県水城高等学校</t>
  </si>
  <si>
    <t>青丘学院つくば高等学校</t>
    <rPh sb="0" eb="1">
      <t>アオ</t>
    </rPh>
    <rPh sb="1" eb="2">
      <t>オカ</t>
    </rPh>
    <rPh sb="2" eb="4">
      <t>ガクイン</t>
    </rPh>
    <rPh sb="7" eb="9">
      <t>コウトウ</t>
    </rPh>
    <rPh sb="9" eb="11">
      <t>ガッコウ</t>
    </rPh>
    <phoneticPr fontId="5"/>
  </si>
  <si>
    <t>茨城県青丘学院つくば高等学校</t>
  </si>
  <si>
    <t>清真学園高等学校</t>
  </si>
  <si>
    <t>茨城県清真学園高等学校</t>
  </si>
  <si>
    <t>聖徳大学附属取手聖徳女子高等学校</t>
    <phoneticPr fontId="5"/>
  </si>
  <si>
    <t>茨城県聖徳大学附属取手聖徳女子高等学校</t>
  </si>
  <si>
    <t>大成女子高等学校</t>
  </si>
  <si>
    <t>茨城県大成女子高等学校</t>
  </si>
  <si>
    <t>つくば国際大学高等学校</t>
  </si>
  <si>
    <t>茨城県つくば国際大学高等学校</t>
  </si>
  <si>
    <t>つくば国際大学東風高等学校</t>
  </si>
  <si>
    <t>茨城県つくば国際大学東風高等学校</t>
  </si>
  <si>
    <t>つくば秀英高等学校</t>
  </si>
  <si>
    <t>茨城県つくば秀英高等学校</t>
  </si>
  <si>
    <t>土浦日本大学高等学校</t>
  </si>
  <si>
    <t>茨城県土浦日本大学高等学校</t>
  </si>
  <si>
    <t>東洋大学附属牛久高等学校</t>
  </si>
  <si>
    <t>茨城県東洋大学附属牛久高等学校</t>
  </si>
  <si>
    <t>常磐大学高等学校</t>
  </si>
  <si>
    <t>茨城県常磐大学高等学校</t>
  </si>
  <si>
    <t>水戸葵陵高等学校</t>
  </si>
  <si>
    <t>茨城県水戸葵陵高等学校</t>
  </si>
  <si>
    <t>水戸啓明高等学校</t>
    <rPh sb="2" eb="3">
      <t>ケイ</t>
    </rPh>
    <rPh sb="3" eb="4">
      <t>メイ</t>
    </rPh>
    <phoneticPr fontId="5"/>
  </si>
  <si>
    <t>茨城県水戸啓明高等学校</t>
  </si>
  <si>
    <t>水戸女子高等学校</t>
  </si>
  <si>
    <t>茨城県水戸女子高等学校</t>
  </si>
  <si>
    <t>茗溪学園高等学校</t>
  </si>
  <si>
    <t>茨城県茗溪学園高等学校</t>
  </si>
  <si>
    <t>明秀学園日立高等学校</t>
  </si>
  <si>
    <t>茨城県明秀学園日立高等学校</t>
  </si>
  <si>
    <t>足利大学附属高等学校</t>
    <phoneticPr fontId="5"/>
  </si>
  <si>
    <t>栃木県足利大学附属高等学校</t>
  </si>
  <si>
    <t>宇都宮短期大学附属高等学校</t>
  </si>
  <si>
    <t>栃木県宇都宮短期大学附属高等学校</t>
  </si>
  <si>
    <t>宇都宮文星女子高等学校</t>
  </si>
  <si>
    <t>栃木県宇都宮文星女子高等学校</t>
  </si>
  <si>
    <t>幸福の科学学園高等学校</t>
  </si>
  <si>
    <t>栃木県幸福の科学学園高等学校</t>
  </si>
  <si>
    <t>國學院大學栃木高等学校</t>
  </si>
  <si>
    <t>栃木県國學院大學栃木高等学校</t>
  </si>
  <si>
    <t>作新学院高等学校</t>
  </si>
  <si>
    <t>栃木県作新学院高等学校</t>
  </si>
  <si>
    <t>佐野清澄高等学校</t>
  </si>
  <si>
    <t>栃木県佐野清澄高等学校</t>
  </si>
  <si>
    <t>佐野日本大学高等学校</t>
  </si>
  <si>
    <t>栃木県佐野日本大学高等学校</t>
  </si>
  <si>
    <t>青藍泰斗高等学校</t>
  </si>
  <si>
    <t>栃木県青藍泰斗高等学校</t>
  </si>
  <si>
    <t>白鷗大学足利高等学校</t>
  </si>
  <si>
    <t>栃木県白鷗大学足利高等学校</t>
  </si>
  <si>
    <t>文星芸術大学附属高等学校</t>
  </si>
  <si>
    <t>栃木県文星芸術大学附属高等学校</t>
  </si>
  <si>
    <t>星の杜高等学校</t>
    <rPh sb="0" eb="1">
      <t>ホシ</t>
    </rPh>
    <rPh sb="2" eb="3">
      <t>モリ</t>
    </rPh>
    <rPh sb="3" eb="5">
      <t>コウトウ</t>
    </rPh>
    <phoneticPr fontId="5"/>
  </si>
  <si>
    <t>栃木県星の杜高等学校</t>
  </si>
  <si>
    <t>矢板中央高等学校</t>
  </si>
  <si>
    <t>栃木県矢板中央高等学校</t>
  </si>
  <si>
    <t>関東学園大学附属高等学校</t>
  </si>
  <si>
    <t>群馬県関東学園大学附属高等学校</t>
  </si>
  <si>
    <t>共愛学園高等学校</t>
  </si>
  <si>
    <t>群馬県共愛学園高等学校</t>
  </si>
  <si>
    <t>桐生第一高等学校</t>
  </si>
  <si>
    <t>群馬県桐生第一高等学校</t>
  </si>
  <si>
    <t>ぐんま国際アカデミー高等部</t>
  </si>
  <si>
    <t>群馬県ぐんま国際アカデミー高等部</t>
  </si>
  <si>
    <t>樹徳高等学校</t>
  </si>
  <si>
    <t>群馬県樹徳高等学校</t>
  </si>
  <si>
    <t>白根開善学校高等部</t>
  </si>
  <si>
    <t>群馬県白根開善学校高等部</t>
  </si>
  <si>
    <t>高崎健康福祉大学高崎高等学校</t>
  </si>
  <si>
    <t>群馬県高崎健康福祉大学高崎高等学校</t>
  </si>
  <si>
    <t>高崎商科大学附属高等学校</t>
  </si>
  <si>
    <t>群馬県高崎商科大学附属高等学校</t>
  </si>
  <si>
    <t>東京農業大学第二高等学校</t>
  </si>
  <si>
    <t>群馬県東京農業大学第二高等学校</t>
  </si>
  <si>
    <t>常磐高等学校</t>
  </si>
  <si>
    <t>群馬県常磐高等学校</t>
  </si>
  <si>
    <t>新島学園高等学校</t>
  </si>
  <si>
    <t>群馬県新島学園高等学校</t>
  </si>
  <si>
    <t>前橋育英高等学校</t>
  </si>
  <si>
    <t>群馬県前橋育英高等学校</t>
  </si>
  <si>
    <t>明和県央高等学校</t>
  </si>
  <si>
    <t>群馬県明和県央高等学校</t>
  </si>
  <si>
    <t>青山学院大学系属浦和ルーテル学院高等学校</t>
    <rPh sb="0" eb="2">
      <t>アオヤマ</t>
    </rPh>
    <rPh sb="2" eb="4">
      <t>ガクイン</t>
    </rPh>
    <rPh sb="4" eb="6">
      <t>ダイガク</t>
    </rPh>
    <rPh sb="6" eb="7">
      <t>ケイ</t>
    </rPh>
    <rPh sb="7" eb="8">
      <t>ゾク</t>
    </rPh>
    <phoneticPr fontId="5"/>
  </si>
  <si>
    <t>埼玉県青山学院大学系属浦和ルーテル学院高等学校</t>
  </si>
  <si>
    <t>秋草学園高等学校</t>
  </si>
  <si>
    <t>埼玉県秋草学園高等学校</t>
  </si>
  <si>
    <t>浦和明の星女子高等学校</t>
  </si>
  <si>
    <t>埼玉県浦和明の星女子高等学校</t>
  </si>
  <si>
    <t>浦和学院高等学校</t>
  </si>
  <si>
    <t>埼玉県浦和学院高等学校</t>
  </si>
  <si>
    <t>浦和実業学園高等学校</t>
  </si>
  <si>
    <t>埼玉県浦和実業学園高等学校</t>
  </si>
  <si>
    <t>浦和麗明高等学校</t>
    <rPh sb="0" eb="2">
      <t>ウラワ</t>
    </rPh>
    <rPh sb="2" eb="4">
      <t>レイメイ</t>
    </rPh>
    <rPh sb="4" eb="6">
      <t>コウトウ</t>
    </rPh>
    <phoneticPr fontId="5"/>
  </si>
  <si>
    <t>埼玉県浦和麗明高等学校</t>
  </si>
  <si>
    <t>叡明高等学校</t>
    <rPh sb="0" eb="1">
      <t>サトシ</t>
    </rPh>
    <rPh sb="1" eb="2">
      <t>メイ</t>
    </rPh>
    <rPh sb="2" eb="4">
      <t>コウトウ</t>
    </rPh>
    <phoneticPr fontId="5"/>
  </si>
  <si>
    <t>埼玉県叡明高等学校</t>
  </si>
  <si>
    <t>大妻嵐山高等学校</t>
  </si>
  <si>
    <t>埼玉県大妻嵐山高等学校</t>
  </si>
  <si>
    <t>大宮開成高等学校</t>
  </si>
  <si>
    <t>埼玉県大宮開成高等学校</t>
  </si>
  <si>
    <t>開智高等学校</t>
  </si>
  <si>
    <t>埼玉県開智高等学校</t>
  </si>
  <si>
    <t>開智未来高等学校</t>
  </si>
  <si>
    <t>埼玉県開智未来高等学校</t>
  </si>
  <si>
    <t>春日部共栄高等学校</t>
  </si>
  <si>
    <t>埼玉県春日部共栄高等学校</t>
  </si>
  <si>
    <t>川越東高等学校</t>
  </si>
  <si>
    <t>埼玉県川越東高等学校</t>
  </si>
  <si>
    <t>慶應義塾志木高等学校</t>
  </si>
  <si>
    <t>埼玉県慶應義塾志木高等学校</t>
  </si>
  <si>
    <t>国際学院高等学校</t>
  </si>
  <si>
    <t>埼玉県国際学院高等学校</t>
  </si>
  <si>
    <t>埼玉栄高等学校</t>
  </si>
  <si>
    <t>埼玉県埼玉栄高等学校</t>
  </si>
  <si>
    <t>埼玉平成高等学校</t>
  </si>
  <si>
    <t>埼玉県埼玉平成高等学校</t>
  </si>
  <si>
    <t>栄北高等学校</t>
  </si>
  <si>
    <t>埼玉県栄北高等学校</t>
  </si>
  <si>
    <t>栄東高等学校</t>
  </si>
  <si>
    <t>埼玉県栄東高等学校</t>
  </si>
  <si>
    <t>狭山ヶ丘高等学校</t>
    <phoneticPr fontId="5"/>
  </si>
  <si>
    <t>埼玉県狭山ヶ丘高等学校</t>
  </si>
  <si>
    <t>自由の森学園高等学校</t>
  </si>
  <si>
    <t>埼玉県自由の森学園高等学校</t>
  </si>
  <si>
    <t>秀明高等学校</t>
  </si>
  <si>
    <t>埼玉県秀明高等学校</t>
  </si>
  <si>
    <t>秀明英光高等学校</t>
  </si>
  <si>
    <t>埼玉県秀明英光高等学校</t>
  </si>
  <si>
    <t>淑徳与野高等学校</t>
  </si>
  <si>
    <t>埼玉県淑徳与野高等学校</t>
  </si>
  <si>
    <t>城西大学付属川越高等学校</t>
  </si>
  <si>
    <t>埼玉県城西大学付属川越高等学校</t>
  </si>
  <si>
    <t>正智深谷高等学校</t>
  </si>
  <si>
    <t>埼玉県正智深谷高等学校</t>
  </si>
  <si>
    <t>昌平高等学校</t>
  </si>
  <si>
    <t>埼玉県昌平高等学校</t>
  </si>
  <si>
    <t>城北埼玉高等学校</t>
  </si>
  <si>
    <t>埼玉県城北埼玉高等学校</t>
  </si>
  <si>
    <t>西武学園文理高等学校</t>
  </si>
  <si>
    <t>埼玉県西武学園文理高等学校</t>
  </si>
  <si>
    <t>西武台高等学校</t>
  </si>
  <si>
    <t>埼玉県西武台高等学校</t>
  </si>
  <si>
    <t>聖望学園高等学校</t>
  </si>
  <si>
    <t>埼玉県聖望学園高等学校</t>
  </si>
  <si>
    <t>東京成徳大学深谷高等学校</t>
  </si>
  <si>
    <t>埼玉県東京成徳大学深谷高等学校</t>
  </si>
  <si>
    <t>東京農業大学第三高等学校</t>
  </si>
  <si>
    <t>埼玉県東京農業大学第三高等学校</t>
  </si>
  <si>
    <t>東邦音楽大学附属東邦第二高等学校</t>
  </si>
  <si>
    <t>埼玉県東邦音楽大学附属東邦第二高等学校</t>
  </si>
  <si>
    <t>獨協埼玉高等学校</t>
  </si>
  <si>
    <t>埼玉県獨協埼玉高等学校</t>
  </si>
  <si>
    <t>花咲徳栄高等学校</t>
  </si>
  <si>
    <t>埼玉県花咲徳栄高等学校</t>
  </si>
  <si>
    <t>東野高等学校</t>
  </si>
  <si>
    <t>埼玉県東野高等学校</t>
  </si>
  <si>
    <t>武南高等学校</t>
  </si>
  <si>
    <t>埼玉県武南高等学校</t>
  </si>
  <si>
    <t>星野高等学校</t>
  </si>
  <si>
    <t>埼玉県星野高等学校</t>
  </si>
  <si>
    <t>細田学園高等学校</t>
    <phoneticPr fontId="5"/>
  </si>
  <si>
    <t>埼玉県細田学園高等学校</t>
  </si>
  <si>
    <t>本庄第一高等学校</t>
  </si>
  <si>
    <t>埼玉県本庄第一高等学校</t>
  </si>
  <si>
    <t>本庄東高等学校</t>
  </si>
  <si>
    <t>埼玉県本庄東高等学校</t>
  </si>
  <si>
    <t>武蔵越生高等学校</t>
  </si>
  <si>
    <t>埼玉県武蔵越生高等学校</t>
  </si>
  <si>
    <t>武蔵野音楽大学附属高等学校</t>
  </si>
  <si>
    <t>埼玉県武蔵野音楽大学附属高等学校</t>
  </si>
  <si>
    <t>山村学園高等学校</t>
  </si>
  <si>
    <t>埼玉県山村学園高等学校</t>
  </si>
  <si>
    <t>山村国際高等学校</t>
  </si>
  <si>
    <t>埼玉県山村国際高等学校</t>
  </si>
  <si>
    <t>立教新座高等学校</t>
  </si>
  <si>
    <t>埼玉県立教新座高等学校</t>
  </si>
  <si>
    <t>早稲田大学本庄高等学院</t>
  </si>
  <si>
    <t>埼玉県早稲田大学本庄高等学院</t>
  </si>
  <si>
    <t>愛国学園大学附属四街道高等学校</t>
  </si>
  <si>
    <t>千葉県愛国学園大学附属四街道高等学校</t>
  </si>
  <si>
    <t>我孫子二階堂高等学校</t>
  </si>
  <si>
    <t>千葉県我孫子二階堂高等学校</t>
  </si>
  <si>
    <t>市川高等学校</t>
  </si>
  <si>
    <t>千葉県市川高等学校</t>
  </si>
  <si>
    <t>市原中央高等学校</t>
  </si>
  <si>
    <t>千葉県市原中央高等学校</t>
  </si>
  <si>
    <t>植草学園大学附属高等学校</t>
  </si>
  <si>
    <t>千葉県植草学園大学附属高等学校</t>
  </si>
  <si>
    <t>桜林高等学校</t>
  </si>
  <si>
    <t>千葉県桜林高等学校</t>
  </si>
  <si>
    <t>鴨川令徳高等学校</t>
    <rPh sb="0" eb="2">
      <t>カモガワ</t>
    </rPh>
    <rPh sb="2" eb="3">
      <t>レイ</t>
    </rPh>
    <rPh sb="3" eb="4">
      <t>トク</t>
    </rPh>
    <phoneticPr fontId="5"/>
  </si>
  <si>
    <t>千葉県鴨川令徳高等学校</t>
  </si>
  <si>
    <t>木更津総合高等学校</t>
  </si>
  <si>
    <t>千葉県木更津総合高等学校</t>
  </si>
  <si>
    <t>暁星国際高等学校</t>
  </si>
  <si>
    <t>千葉県暁星国際高等学校</t>
  </si>
  <si>
    <t>敬愛学園高等学校</t>
  </si>
  <si>
    <t>千葉県敬愛学園高等学校</t>
  </si>
  <si>
    <t>敬愛大学八日市場高等学校</t>
  </si>
  <si>
    <t>千葉県敬愛大学八日市場高等学校</t>
  </si>
  <si>
    <t>光英VERITAS高等学校</t>
    <rPh sb="0" eb="1">
      <t>ヒカリ</t>
    </rPh>
    <rPh sb="1" eb="2">
      <t>エイ</t>
    </rPh>
    <rPh sb="9" eb="11">
      <t>コウトウ</t>
    </rPh>
    <phoneticPr fontId="5"/>
  </si>
  <si>
    <t>千葉県光英VERITAS高等学校</t>
  </si>
  <si>
    <t>国府台女子学院高等部</t>
  </si>
  <si>
    <t>千葉県国府台女子学院高等部</t>
  </si>
  <si>
    <t>志学館高等部</t>
  </si>
  <si>
    <t>千葉県志学館高等部</t>
  </si>
  <si>
    <t>芝浦工業大学柏高等学校</t>
  </si>
  <si>
    <t>千葉県芝浦工業大学柏高等学校</t>
  </si>
  <si>
    <t>渋谷教育学園幕張高等学校</t>
  </si>
  <si>
    <t>千葉県渋谷教育学園幕張高等学校</t>
  </si>
  <si>
    <t>秀明大学学校教師学部附属秀明八千代高等学校</t>
    <rPh sb="0" eb="2">
      <t>シュウメイ</t>
    </rPh>
    <rPh sb="2" eb="4">
      <t>ダイガク</t>
    </rPh>
    <rPh sb="4" eb="6">
      <t>ガッコウ</t>
    </rPh>
    <rPh sb="6" eb="8">
      <t>キョウシ</t>
    </rPh>
    <rPh sb="8" eb="10">
      <t>ガクブ</t>
    </rPh>
    <rPh sb="10" eb="12">
      <t>フゾク</t>
    </rPh>
    <phoneticPr fontId="5"/>
  </si>
  <si>
    <t>千葉県秀明大学学校教師学部附属秀明八千代高等学校</t>
  </si>
  <si>
    <t>翔凜高等学校</t>
    <rPh sb="0" eb="1">
      <t>ショウ</t>
    </rPh>
    <rPh sb="1" eb="2">
      <t>リン</t>
    </rPh>
    <rPh sb="2" eb="4">
      <t>コウトウ</t>
    </rPh>
    <phoneticPr fontId="5"/>
  </si>
  <si>
    <t>千葉県翔凜高等学校</t>
  </si>
  <si>
    <t>昭和学院高等学校</t>
  </si>
  <si>
    <t>千葉県昭和学院高等学校</t>
  </si>
  <si>
    <t>昭和学院秀英高等学校</t>
  </si>
  <si>
    <t>千葉県昭和学院秀英高等学校</t>
  </si>
  <si>
    <t>西武台千葉高等学校</t>
  </si>
  <si>
    <t>千葉県西武台千葉高等学校</t>
  </si>
  <si>
    <t>専修大学松戸高等学校</t>
  </si>
  <si>
    <t>千葉県専修大学松戸高等学校</t>
  </si>
  <si>
    <t>拓殖大学紅陵高等学校</t>
  </si>
  <si>
    <t>千葉県拓殖大学紅陵高等学校</t>
  </si>
  <si>
    <t>千葉英和高等学校</t>
  </si>
  <si>
    <t>千葉県千葉英和高等学校</t>
  </si>
  <si>
    <t>千葉学芸高等学校</t>
  </si>
  <si>
    <t>千葉県千葉学芸高等学校</t>
  </si>
  <si>
    <t>千葉敬愛高等学校</t>
  </si>
  <si>
    <t>千葉県千葉敬愛高等学校</t>
  </si>
  <si>
    <t>千葉経済大学附属高等学校</t>
  </si>
  <si>
    <t>千葉県千葉経済大学附属高等学校</t>
  </si>
  <si>
    <t>千葉県安房西高等学校</t>
  </si>
  <si>
    <t>千葉県千葉県安房西高等学校</t>
  </si>
  <si>
    <t>千葉商科大学付属高等学校</t>
  </si>
  <si>
    <t>千葉県千葉商科大学付属高等学校</t>
  </si>
  <si>
    <t>千葉聖心高等学校</t>
  </si>
  <si>
    <t>千葉県千葉聖心高等学校</t>
  </si>
  <si>
    <t>千葉日本大学第一高等学校</t>
  </si>
  <si>
    <t>千葉県千葉日本大学第一高等学校</t>
  </si>
  <si>
    <t>千葉萌陽高等学校</t>
  </si>
  <si>
    <t>千葉県千葉萌陽高等学校</t>
  </si>
  <si>
    <t>千葉明徳高等学校</t>
  </si>
  <si>
    <t>千葉県千葉明徳高等学校</t>
  </si>
  <si>
    <t>千葉黎明高等学校</t>
  </si>
  <si>
    <t>千葉県千葉黎明高等学校</t>
  </si>
  <si>
    <t>中央学院高等学校</t>
  </si>
  <si>
    <t>千葉県中央学院高等学校</t>
  </si>
  <si>
    <t>東海大学付属市原望洋高等学校</t>
    <rPh sb="6" eb="8">
      <t>イチハラ</t>
    </rPh>
    <phoneticPr fontId="5"/>
  </si>
  <si>
    <t>千葉県東海大学付属市原望洋高等学校</t>
  </si>
  <si>
    <t>東海大学付属浦安高等学校</t>
  </si>
  <si>
    <t>千葉県東海大学付属浦安高等学校</t>
  </si>
  <si>
    <t>東京学館高等学校</t>
  </si>
  <si>
    <t>千葉県東京学館高等学校</t>
  </si>
  <si>
    <t>東京学館浦安高等学校</t>
  </si>
  <si>
    <t>千葉県東京学館浦安高等学校</t>
  </si>
  <si>
    <t>東京学館船橋高等学校</t>
  </si>
  <si>
    <t>千葉県東京学館船橋高等学校</t>
  </si>
  <si>
    <t>東邦大学付属東邦高等学校</t>
  </si>
  <si>
    <t>千葉県東邦大学付属東邦高等学校</t>
  </si>
  <si>
    <t>東葉高等学校</t>
  </si>
  <si>
    <t>千葉県東葉高等学校</t>
  </si>
  <si>
    <t>成田高等学校</t>
  </si>
  <si>
    <t>千葉県成田高等学校</t>
  </si>
  <si>
    <t>二松学舎大学附属柏高等学校</t>
    <rPh sb="2" eb="3">
      <t>ガク</t>
    </rPh>
    <rPh sb="3" eb="4">
      <t>シャ</t>
    </rPh>
    <phoneticPr fontId="5"/>
  </si>
  <si>
    <t>千葉県二松学舎大学附属柏高等学校</t>
  </si>
  <si>
    <t>日本体育大学柏高等学校</t>
    <rPh sb="0" eb="2">
      <t>ニホン</t>
    </rPh>
    <rPh sb="2" eb="4">
      <t>タイイク</t>
    </rPh>
    <rPh sb="4" eb="6">
      <t>ダイガク</t>
    </rPh>
    <rPh sb="6" eb="7">
      <t>カシワ</t>
    </rPh>
    <rPh sb="7" eb="9">
      <t>コウトウ</t>
    </rPh>
    <rPh sb="9" eb="11">
      <t>ガッコウ</t>
    </rPh>
    <phoneticPr fontId="5"/>
  </si>
  <si>
    <t>千葉県日本体育大学柏高等学校</t>
  </si>
  <si>
    <t>日本大学習志野高等学校</t>
  </si>
  <si>
    <t>千葉県日本大学習志野高等学校</t>
  </si>
  <si>
    <t>日出学園高等学校</t>
  </si>
  <si>
    <t>千葉県日出学園高等学校</t>
  </si>
  <si>
    <t>不二女子高等学校</t>
  </si>
  <si>
    <t>千葉県不二女子高等学校</t>
  </si>
  <si>
    <t>茂原北陵高等学校</t>
  </si>
  <si>
    <t>千葉県茂原北陵高等学校</t>
  </si>
  <si>
    <t>八千代松陰高等学校</t>
  </si>
  <si>
    <t>千葉県八千代松陰高等学校</t>
  </si>
  <si>
    <t>横芝敬愛高等学校</t>
  </si>
  <si>
    <t>千葉県横芝敬愛高等学校</t>
  </si>
  <si>
    <t>流通経済大学付属柏高等学校</t>
  </si>
  <si>
    <t>千葉県流通経済大学付属柏高等学校</t>
  </si>
  <si>
    <t>麗澤高等学校</t>
  </si>
  <si>
    <t>千葉県麗澤高等学校</t>
  </si>
  <si>
    <t>和洋国府台女子高等学校</t>
  </si>
  <si>
    <t>千葉県和洋国府台女子高等学校</t>
  </si>
  <si>
    <t>横浜富士見丘学園高等学校</t>
    <phoneticPr fontId="5"/>
  </si>
  <si>
    <t>神奈川県横浜富士見丘学園高等学校</t>
  </si>
  <si>
    <t>青山学院横浜英和高等学校</t>
    <rPh sb="0" eb="2">
      <t>アオヤマ</t>
    </rPh>
    <rPh sb="2" eb="4">
      <t>ガクイン</t>
    </rPh>
    <phoneticPr fontId="5"/>
  </si>
  <si>
    <t>神奈川県青山学院横浜英和高等学校</t>
  </si>
  <si>
    <t>浅野高等学校</t>
  </si>
  <si>
    <t>神奈川県浅野高等学校</t>
  </si>
  <si>
    <t>旭丘高等学校</t>
  </si>
  <si>
    <t>神奈川県旭丘高等学校</t>
  </si>
  <si>
    <t>麻布大学附属高等学校</t>
    <phoneticPr fontId="5"/>
  </si>
  <si>
    <t>神奈川県麻布大学附属高等学校</t>
  </si>
  <si>
    <t>アレセイア湘南高等学校</t>
  </si>
  <si>
    <t>神奈川県アレセイア湘南高等学校</t>
  </si>
  <si>
    <t>栄光学園高等学校</t>
  </si>
  <si>
    <t>神奈川県栄光学園高等学校</t>
  </si>
  <si>
    <t>英理女子学院高等学校</t>
    <rPh sb="0" eb="2">
      <t>エイリ</t>
    </rPh>
    <rPh sb="2" eb="4">
      <t>ジョシ</t>
    </rPh>
    <rPh sb="4" eb="6">
      <t>ガクイン</t>
    </rPh>
    <phoneticPr fontId="5"/>
  </si>
  <si>
    <t>神奈川県英理女子学院高等学校</t>
  </si>
  <si>
    <t>大西学園高等学校</t>
  </si>
  <si>
    <t>神奈川県大西学園高等学校</t>
  </si>
  <si>
    <t>柏木学園高等学校</t>
  </si>
  <si>
    <t>神奈川県柏木学園高等学校</t>
  </si>
  <si>
    <t>神奈川学園高等学校</t>
  </si>
  <si>
    <t>神奈川県神奈川学園高等学校</t>
  </si>
  <si>
    <t>神奈川大学附属高等学校</t>
  </si>
  <si>
    <t>神奈川県神奈川大学附属高等学校</t>
  </si>
  <si>
    <t>鎌倉学園高等学校</t>
  </si>
  <si>
    <t>神奈川県鎌倉学園高等学校</t>
  </si>
  <si>
    <t>鎌倉女学院高等学校</t>
  </si>
  <si>
    <t>神奈川県鎌倉女学院高等学校</t>
  </si>
  <si>
    <t>鎌倉女子大学高等部</t>
  </si>
  <si>
    <t>神奈川県鎌倉女子大学高等部</t>
  </si>
  <si>
    <t>カリタス女子高等学校</t>
  </si>
  <si>
    <t>神奈川県カリタス女子高等学校</t>
  </si>
  <si>
    <t>関東学院高等学校</t>
  </si>
  <si>
    <t>神奈川県関東学院高等学校</t>
  </si>
  <si>
    <t>関東学院六浦高等学校</t>
  </si>
  <si>
    <t>神奈川県関東学院六浦高等学校</t>
  </si>
  <si>
    <t>函嶺白百合学園高等学校</t>
  </si>
  <si>
    <t>神奈川県函嶺白百合学園高等学校</t>
  </si>
  <si>
    <t>北鎌倉女子学園高等学校</t>
  </si>
  <si>
    <t>神奈川県北鎌倉女子学園高等学校</t>
  </si>
  <si>
    <t>鵠沼高等学校</t>
  </si>
  <si>
    <t>神奈川県鵠沼高等学校</t>
  </si>
  <si>
    <t>公文国際学園高等部</t>
  </si>
  <si>
    <t>神奈川県公文国際学園高等部</t>
  </si>
  <si>
    <t>慶應義塾高等学校</t>
  </si>
  <si>
    <t>神奈川県慶應義塾高等学校</t>
  </si>
  <si>
    <t>慶應義塾湘南藤沢高等部</t>
  </si>
  <si>
    <t>神奈川県慶應義塾湘南藤沢高等部</t>
  </si>
  <si>
    <t>向上高等学校</t>
  </si>
  <si>
    <t>神奈川県向上高等学校</t>
  </si>
  <si>
    <t>光明学園相模原高等学校</t>
  </si>
  <si>
    <t>神奈川県光明学園相模原高等学校</t>
  </si>
  <si>
    <t>相模女子大学高等部</t>
  </si>
  <si>
    <t>神奈川県相模女子大学高等部</t>
  </si>
  <si>
    <t>サレジオ学院高等学校</t>
  </si>
  <si>
    <t>神奈川県サレジオ学院高等学校</t>
  </si>
  <si>
    <t>シュタイナー学園高等部</t>
    <rPh sb="8" eb="9">
      <t>コウ</t>
    </rPh>
    <phoneticPr fontId="5"/>
  </si>
  <si>
    <t>神奈川県シュタイナー学園高等部</t>
  </si>
  <si>
    <t>湘南学院高等学校</t>
  </si>
  <si>
    <t>神奈川県湘南学院高等学校</t>
  </si>
  <si>
    <t>湘南学園高等学校</t>
  </si>
  <si>
    <t>神奈川県湘南学園高等学校</t>
  </si>
  <si>
    <t>湘南工科大学附属高等学校</t>
  </si>
  <si>
    <t>神奈川県湘南工科大学附属高等学校</t>
  </si>
  <si>
    <t>湘南白百合学園高等学校</t>
  </si>
  <si>
    <t>神奈川県湘南白百合学園高等学校</t>
  </si>
  <si>
    <t>逗子開成高等学校</t>
  </si>
  <si>
    <t>神奈川県逗子開成高等学校</t>
  </si>
  <si>
    <t>神奈川県聖光学院高等学校</t>
  </si>
  <si>
    <t>星槎高等学校</t>
  </si>
  <si>
    <t>神奈川県星槎高等学校</t>
  </si>
  <si>
    <t>聖セシリア女子高等学校</t>
  </si>
  <si>
    <t>神奈川県聖セシリア女子高等学校</t>
  </si>
  <si>
    <t>清泉女学院高等学校</t>
  </si>
  <si>
    <t>神奈川県清泉女学院高等学校</t>
  </si>
  <si>
    <t>聖ヨゼフ学園高等学校</t>
  </si>
  <si>
    <t>神奈川県聖ヨゼフ学園高等学校</t>
  </si>
  <si>
    <t>聖和学院高等学校</t>
  </si>
  <si>
    <t>神奈川県聖和学院高等学校</t>
  </si>
  <si>
    <t>洗足学園高等学校</t>
  </si>
  <si>
    <t>神奈川県洗足学園高等学校</t>
  </si>
  <si>
    <t>捜真女学校高等学部</t>
  </si>
  <si>
    <t>神奈川県捜真女学校高等学部</t>
  </si>
  <si>
    <t>相洋高等学校</t>
  </si>
  <si>
    <t>神奈川県相洋高等学校</t>
  </si>
  <si>
    <t>橘学苑高等学校</t>
  </si>
  <si>
    <t>神奈川県橘学苑高等学校</t>
  </si>
  <si>
    <t>立花学園高等学校</t>
  </si>
  <si>
    <t>神奈川県立花学園高等学校</t>
  </si>
  <si>
    <t>中央大学附属横浜高等学校</t>
    <rPh sb="4" eb="6">
      <t>フゾク</t>
    </rPh>
    <phoneticPr fontId="5"/>
  </si>
  <si>
    <t>神奈川県中央大学附属横浜高等学校</t>
  </si>
  <si>
    <t>鶴見大学附属高等学校</t>
  </si>
  <si>
    <t>神奈川県鶴見大学附属高等学校</t>
  </si>
  <si>
    <t>桐蔭学園高等学校</t>
  </si>
  <si>
    <t>神奈川県桐蔭学園高等学校</t>
  </si>
  <si>
    <t>東海大学付属相模高等学校</t>
  </si>
  <si>
    <t>神奈川県東海大学付属相模高等学校</t>
  </si>
  <si>
    <t>桐光学園高等学校</t>
  </si>
  <si>
    <t>神奈川県桐光学園高等学校</t>
  </si>
  <si>
    <t>藤嶺学園藤沢高等学校</t>
  </si>
  <si>
    <t>神奈川県藤嶺学園藤沢高等学校</t>
  </si>
  <si>
    <t>日本女子大学附属高等学校</t>
  </si>
  <si>
    <t>神奈川県日本女子大学附属高等学校</t>
  </si>
  <si>
    <t>日本大学高等学校</t>
  </si>
  <si>
    <t>神奈川県日本大学高等学校</t>
  </si>
  <si>
    <t>日本大学藤沢高等学校</t>
  </si>
  <si>
    <t>神奈川県日本大学藤沢高等学校</t>
  </si>
  <si>
    <t>白鵬女子高等学校</t>
  </si>
  <si>
    <t>神奈川県白鵬女子高等学校</t>
  </si>
  <si>
    <t>平塚学園高等学校</t>
  </si>
  <si>
    <t>神奈川県平塚学園高等学校</t>
  </si>
  <si>
    <t>フェリス女学院高等学校</t>
  </si>
  <si>
    <t>神奈川県フェリス女学院高等学校</t>
  </si>
  <si>
    <t>藤沢翔陵高等学校</t>
  </si>
  <si>
    <t>神奈川県藤沢翔陵高等学校</t>
  </si>
  <si>
    <t>武相高等学校</t>
  </si>
  <si>
    <t>神奈川県武相高等学校</t>
  </si>
  <si>
    <t>法政大学国際高等学校</t>
    <rPh sb="4" eb="6">
      <t>コクサイ</t>
    </rPh>
    <rPh sb="6" eb="8">
      <t>コウトウ</t>
    </rPh>
    <rPh sb="8" eb="10">
      <t>ガッコウ</t>
    </rPh>
    <phoneticPr fontId="5"/>
  </si>
  <si>
    <t>神奈川県法政大学国際高等学校</t>
  </si>
  <si>
    <t>法政大学第二高等学校</t>
  </si>
  <si>
    <t>神奈川県法政大学第二高等学校</t>
  </si>
  <si>
    <t>三浦学苑高等学校</t>
  </si>
  <si>
    <t>神奈川県三浦学苑高等学校</t>
  </si>
  <si>
    <t>聖園女学院高等学校</t>
  </si>
  <si>
    <t>神奈川県聖園女学院高等学校</t>
  </si>
  <si>
    <t>緑ヶ丘女子高等学校</t>
  </si>
  <si>
    <t>神奈川県緑ヶ丘女子高等学校</t>
  </si>
  <si>
    <t>森村学園高等部</t>
  </si>
  <si>
    <t>神奈川県森村学園高等部</t>
  </si>
  <si>
    <t>山手学院高等学校</t>
  </si>
  <si>
    <t>神奈川県山手学院高等学校</t>
  </si>
  <si>
    <t>横須賀学院高等学校</t>
  </si>
  <si>
    <t>神奈川県横須賀学院高等学校</t>
  </si>
  <si>
    <t>横浜高等学校</t>
  </si>
  <si>
    <t>神奈川県横浜高等学校</t>
  </si>
  <si>
    <t>横浜学園高等学校</t>
  </si>
  <si>
    <t>神奈川県横浜学園高等学校</t>
  </si>
  <si>
    <t>横浜共立学園高等学校</t>
  </si>
  <si>
    <t>神奈川県横浜共立学園高等学校</t>
  </si>
  <si>
    <t>横浜商科大学高等学校</t>
  </si>
  <si>
    <t>神奈川県横浜商科大学高等学校</t>
  </si>
  <si>
    <t>横浜女学院高等学校</t>
  </si>
  <si>
    <t>神奈川県横浜女学院高等学校</t>
  </si>
  <si>
    <t>横浜翠陵高等学校</t>
  </si>
  <si>
    <t>神奈川県横浜翠陵高等学校</t>
  </si>
  <si>
    <t>横浜清風高等学校</t>
  </si>
  <si>
    <t>神奈川県横浜清風高等学校</t>
  </si>
  <si>
    <t>横浜創英高等学校</t>
  </si>
  <si>
    <t>神奈川県横浜創英高等学校</t>
  </si>
  <si>
    <t>横浜創学館高等学校</t>
  </si>
  <si>
    <t>神奈川県横浜創学館高等学校</t>
  </si>
  <si>
    <t>横浜隼人高等学校</t>
  </si>
  <si>
    <t>神奈川県横浜隼人高等学校</t>
  </si>
  <si>
    <t>横浜雙葉高等学校</t>
  </si>
  <si>
    <t>神奈川県横浜雙葉高等学校</t>
  </si>
  <si>
    <t>愛国高等学校</t>
  </si>
  <si>
    <t>東京都愛国高等学校</t>
  </si>
  <si>
    <t>青山学院高等部</t>
  </si>
  <si>
    <t>東京都青山学院高等部</t>
  </si>
  <si>
    <t>麻布高等学校</t>
  </si>
  <si>
    <t>東京都麻布高等学校</t>
  </si>
  <si>
    <t>足立学園高等学校</t>
  </si>
  <si>
    <t>東京都足立学園高等学校</t>
  </si>
  <si>
    <t>跡見学園高等学校</t>
  </si>
  <si>
    <t>東京都跡見学園高等学校</t>
  </si>
  <si>
    <t>安部学院高等学校</t>
  </si>
  <si>
    <t>東京都安部学院高等学校</t>
  </si>
  <si>
    <t>郁文館高等学校</t>
  </si>
  <si>
    <t>東京都郁文館高等学校</t>
  </si>
  <si>
    <t>郁文館グローバル高等学校</t>
  </si>
  <si>
    <t>東京都郁文館グローバル高等学校</t>
  </si>
  <si>
    <t>岩倉高等学校</t>
  </si>
  <si>
    <t>東京都岩倉高等学校</t>
  </si>
  <si>
    <t>上野学園高等学校</t>
  </si>
  <si>
    <t>東京都上野学園高等学校</t>
  </si>
  <si>
    <t>穎明館高等学校</t>
  </si>
  <si>
    <t>東京都穎明館高等学校</t>
  </si>
  <si>
    <t>江戸川女子高等学校</t>
  </si>
  <si>
    <t>東京都江戸川女子高等学校</t>
  </si>
  <si>
    <t>桜蔭高等学校</t>
  </si>
  <si>
    <t>東京都桜蔭高等学校</t>
  </si>
  <si>
    <t>桜美林高等学校</t>
  </si>
  <si>
    <t>東京都桜美林高等学校</t>
  </si>
  <si>
    <t>鷗友学園女子高等学校</t>
  </si>
  <si>
    <t>東京都鷗友学園女子高等学校</t>
  </si>
  <si>
    <t>大妻高等学校</t>
  </si>
  <si>
    <t>東京都大妻高等学校</t>
  </si>
  <si>
    <t>大妻多摩高等学校</t>
  </si>
  <si>
    <t>東京都大妻多摩高等学校</t>
  </si>
  <si>
    <t>大妻中野高等学校</t>
  </si>
  <si>
    <t>東京都大妻中野高等学校</t>
  </si>
  <si>
    <t>大森学園高等学校</t>
  </si>
  <si>
    <t>東京都大森学園高等学校</t>
  </si>
  <si>
    <t>海城高等学校</t>
  </si>
  <si>
    <t>東京都海城高等学校</t>
  </si>
  <si>
    <t>開成高等学校</t>
  </si>
  <si>
    <t>東京都開成高等学校</t>
  </si>
  <si>
    <t>開智日本橋学園高等学校</t>
    <rPh sb="0" eb="2">
      <t>カイチ</t>
    </rPh>
    <rPh sb="2" eb="5">
      <t>ニホンバシ</t>
    </rPh>
    <rPh sb="5" eb="7">
      <t>ガクエン</t>
    </rPh>
    <rPh sb="7" eb="9">
      <t>コウトウ</t>
    </rPh>
    <rPh sb="9" eb="11">
      <t>ガッコウ</t>
    </rPh>
    <phoneticPr fontId="5"/>
  </si>
  <si>
    <t>東京都開智日本橋学園高等学校</t>
  </si>
  <si>
    <t>かえつ有明高等学校</t>
  </si>
  <si>
    <t>東京都かえつ有明高等学校</t>
  </si>
  <si>
    <t>科学技術学園高等学校</t>
  </si>
  <si>
    <t>東京都科学技術学園高等学校</t>
  </si>
  <si>
    <t>学習院高等科</t>
  </si>
  <si>
    <t>東京都学習院高等科</t>
  </si>
  <si>
    <t>学習院女子高等科</t>
  </si>
  <si>
    <t>東京都学習院女子高等科</t>
  </si>
  <si>
    <t>川村高等学校</t>
  </si>
  <si>
    <t>東京都川村高等学校</t>
  </si>
  <si>
    <t>神田女学園高等学校</t>
  </si>
  <si>
    <t>東京都神田女学園高等学校</t>
  </si>
  <si>
    <t>関東国際高等学校</t>
  </si>
  <si>
    <t>東京都関東国際高等学校</t>
  </si>
  <si>
    <t>関東第一高等学校</t>
  </si>
  <si>
    <t>東京都関東第一高等学校</t>
  </si>
  <si>
    <t>北豊島高等学校</t>
  </si>
  <si>
    <t>東京都北豊島高等学校</t>
  </si>
  <si>
    <t>吉祥女子高等学校</t>
  </si>
  <si>
    <t>東京都吉祥女子高等学校</t>
  </si>
  <si>
    <t>共栄学園高等学校</t>
  </si>
  <si>
    <t>東京都共栄学園高等学校</t>
  </si>
  <si>
    <t>暁星高等学校</t>
  </si>
  <si>
    <t>東京都暁星高等学校</t>
  </si>
  <si>
    <t>共立女子高等学校</t>
  </si>
  <si>
    <t>東京都共立女子高等学校</t>
  </si>
  <si>
    <t>共立女子第二高等学校</t>
  </si>
  <si>
    <t>東京都共立女子第二高等学校</t>
  </si>
  <si>
    <t>錦城高等学校</t>
  </si>
  <si>
    <t>東京都錦城高等学校</t>
  </si>
  <si>
    <t>錦城学園高等学校</t>
  </si>
  <si>
    <t>東京都錦城学園高等学校</t>
  </si>
  <si>
    <t>国立音楽大学附属高等学校</t>
  </si>
  <si>
    <t>東京都国立音楽大学附属高等学校</t>
  </si>
  <si>
    <t>国本女子高等学校</t>
  </si>
  <si>
    <t>東京都国本女子高等学校</t>
  </si>
  <si>
    <t>慶應義塾女子高等学校</t>
  </si>
  <si>
    <t>東京都慶應義塾女子高等学校</t>
  </si>
  <si>
    <t>京華高等学校</t>
  </si>
  <si>
    <t>東京都京華高等学校</t>
  </si>
  <si>
    <t>京華商業高等学校</t>
  </si>
  <si>
    <t>東京都京華商業高等学校</t>
  </si>
  <si>
    <t>京華女子高等学校</t>
  </si>
  <si>
    <t>東京都京華女子高等学校</t>
  </si>
  <si>
    <t>恵泉女学園高等学校</t>
  </si>
  <si>
    <t>東京都恵泉女学園高等学校</t>
  </si>
  <si>
    <t>啓明学園高等学校</t>
  </si>
  <si>
    <t>東京都啓明学園高等学校</t>
  </si>
  <si>
    <t>小石川淑徳学園高等学校</t>
    <rPh sb="0" eb="3">
      <t>コイシカワ</t>
    </rPh>
    <rPh sb="5" eb="7">
      <t>ガクエン</t>
    </rPh>
    <rPh sb="9" eb="11">
      <t>ガッコウ</t>
    </rPh>
    <phoneticPr fontId="5"/>
  </si>
  <si>
    <t>東京都小石川淑徳学園高等学校</t>
  </si>
  <si>
    <t>光塩女子学院高等科</t>
  </si>
  <si>
    <t>東京都光塩女子学院高等科</t>
  </si>
  <si>
    <t>晃華学園高等学校</t>
  </si>
  <si>
    <t>東京都晃華学園高等学校</t>
  </si>
  <si>
    <t>工学院大学附属高等学校</t>
  </si>
  <si>
    <t>東京都工学院大学附属高等学校</t>
  </si>
  <si>
    <t>攻玉社高等学校</t>
  </si>
  <si>
    <t>東京都攻玉社高等学校</t>
  </si>
  <si>
    <t>麴町学園女子高等学校</t>
    <phoneticPr fontId="5"/>
  </si>
  <si>
    <t>東京都麴町学園女子高等学校</t>
  </si>
  <si>
    <t>佼成学園高等学校</t>
  </si>
  <si>
    <t>東京都佼成学園高等学校</t>
  </si>
  <si>
    <t>佼成学園女子高等学校</t>
  </si>
  <si>
    <t>東京都佼成学園女子高等学校</t>
  </si>
  <si>
    <t>香蘭女学校高等科</t>
  </si>
  <si>
    <t>東京都香蘭女学校高等科</t>
  </si>
  <si>
    <t>国学院高等学校</t>
    <rPh sb="0" eb="3">
      <t>コクガクイン</t>
    </rPh>
    <phoneticPr fontId="5"/>
  </si>
  <si>
    <t>東京都国学院高等学校</t>
  </si>
  <si>
    <t>國學院大學久我山高等学校</t>
  </si>
  <si>
    <t>東京都國學院大學久我山高等学校</t>
  </si>
  <si>
    <t>国際基督教大学高等学校</t>
  </si>
  <si>
    <t>東京都国際基督教大学高等学校</t>
  </si>
  <si>
    <t>国士舘高等学校</t>
  </si>
  <si>
    <t>東京都国士舘高等学校</t>
  </si>
  <si>
    <t>駒込高等学校</t>
  </si>
  <si>
    <t>東京都駒込高等学校</t>
  </si>
  <si>
    <t>駒沢学園女子高等学校</t>
  </si>
  <si>
    <t>東京都駒沢学園女子高等学校</t>
  </si>
  <si>
    <t>駒澤大学高等学校</t>
  </si>
  <si>
    <t>東京都駒澤大学高等学校</t>
  </si>
  <si>
    <t>駒場学園高等学校</t>
  </si>
  <si>
    <t>東京都駒場学園高等学校</t>
  </si>
  <si>
    <t>駒場東邦高等学校</t>
  </si>
  <si>
    <t>東京都駒場東邦高等学校</t>
  </si>
  <si>
    <t>桜丘高等学校</t>
  </si>
  <si>
    <t>東京都桜丘高等学校</t>
  </si>
  <si>
    <t>サレジアン国際学園高等学校</t>
    <rPh sb="5" eb="7">
      <t>コクサイ</t>
    </rPh>
    <rPh sb="7" eb="9">
      <t>ガクエン</t>
    </rPh>
    <phoneticPr fontId="5"/>
  </si>
  <si>
    <t>東京都サレジアン国際学園高等学校</t>
  </si>
  <si>
    <t>サレジアン国際学園世田谷高等学校</t>
    <rPh sb="5" eb="7">
      <t>コクサイ</t>
    </rPh>
    <rPh sb="7" eb="9">
      <t>ガクエン</t>
    </rPh>
    <rPh sb="9" eb="12">
      <t>セタガヤ</t>
    </rPh>
    <phoneticPr fontId="5"/>
  </si>
  <si>
    <t>東京都サレジアン国際学園世田谷高等学校</t>
  </si>
  <si>
    <t>実践学園高等学校</t>
  </si>
  <si>
    <t>東京都実践学園高等学校</t>
  </si>
  <si>
    <t>実践女子学園高等学校</t>
  </si>
  <si>
    <t>東京都実践女子学園高等学校</t>
  </si>
  <si>
    <t>品川エトワール女子高等学校</t>
  </si>
  <si>
    <t>東京都品川エトワール女子高等学校</t>
  </si>
  <si>
    <t>品川学藝高等学校</t>
    <rPh sb="0" eb="2">
      <t>シナガワ</t>
    </rPh>
    <rPh sb="2" eb="3">
      <t>マナブ</t>
    </rPh>
    <rPh sb="3" eb="4">
      <t>ワザ</t>
    </rPh>
    <rPh sb="4" eb="6">
      <t>コウトウ</t>
    </rPh>
    <phoneticPr fontId="5"/>
  </si>
  <si>
    <t>東京都品川学藝高等学校</t>
  </si>
  <si>
    <t>品川翔英高等学校</t>
    <rPh sb="0" eb="2">
      <t>シナガワ</t>
    </rPh>
    <rPh sb="2" eb="4">
      <t>ショウエイ</t>
    </rPh>
    <rPh sb="4" eb="6">
      <t>コウトウ</t>
    </rPh>
    <phoneticPr fontId="5"/>
  </si>
  <si>
    <t>東京都品川翔英高等学校</t>
  </si>
  <si>
    <t>品川女子学院高等部</t>
  </si>
  <si>
    <t>東京都品川女子学院高等部</t>
  </si>
  <si>
    <t>芝高等学校</t>
  </si>
  <si>
    <t>東京都芝高等学校</t>
  </si>
  <si>
    <t>芝浦工業大学附属高等学校</t>
    <rPh sb="6" eb="8">
      <t>フゾク</t>
    </rPh>
    <phoneticPr fontId="5"/>
  </si>
  <si>
    <t>東京都芝浦工業大学附属高等学校</t>
  </si>
  <si>
    <t>芝国際高等学校</t>
    <rPh sb="0" eb="1">
      <t>シバ</t>
    </rPh>
    <rPh sb="1" eb="3">
      <t>コクサイ</t>
    </rPh>
    <phoneticPr fontId="5"/>
  </si>
  <si>
    <t>東京都芝国際高等学校</t>
  </si>
  <si>
    <t>渋谷教育学園渋谷高等学校</t>
  </si>
  <si>
    <t>東京都渋谷教育学園渋谷高等学校</t>
  </si>
  <si>
    <t>下北沢成徳高等学校</t>
  </si>
  <si>
    <t>東京都下北沢成徳高等学校</t>
  </si>
  <si>
    <t>自由ヶ丘学園高等学校</t>
    <phoneticPr fontId="5"/>
  </si>
  <si>
    <t>東京都自由ヶ丘学園高等学校</t>
  </si>
  <si>
    <t>自由学園高等部</t>
    <rPh sb="6" eb="7">
      <t>ブ</t>
    </rPh>
    <phoneticPr fontId="5"/>
  </si>
  <si>
    <t>東京都自由学園高等部</t>
  </si>
  <si>
    <t>修徳高等学校</t>
  </si>
  <si>
    <t>東京都修徳高等学校</t>
  </si>
  <si>
    <t>十文字高等学校</t>
  </si>
  <si>
    <t>東京都十文字高等学校</t>
  </si>
  <si>
    <t>淑徳高等学校</t>
  </si>
  <si>
    <t>東京都淑徳高等学校</t>
  </si>
  <si>
    <t>淑徳巣鴨高等学校</t>
  </si>
  <si>
    <t>東京都淑徳巣鴨高等学校</t>
  </si>
  <si>
    <t>順天高等学校</t>
  </si>
  <si>
    <t>東京都順天高等学校</t>
  </si>
  <si>
    <t>潤徳女子高等学校</t>
  </si>
  <si>
    <t>東京都潤徳女子高等学校</t>
  </si>
  <si>
    <t>松蔭大学附属松蔭高等学校</t>
    <rPh sb="0" eb="2">
      <t>ショウイン</t>
    </rPh>
    <rPh sb="2" eb="4">
      <t>ダイガク</t>
    </rPh>
    <rPh sb="4" eb="6">
      <t>フゾク</t>
    </rPh>
    <phoneticPr fontId="5"/>
  </si>
  <si>
    <t>東京都松蔭大学附属松蔭高等学校</t>
  </si>
  <si>
    <t>頌栄女子学院高等学校</t>
  </si>
  <si>
    <t>東京都頌栄女子学院高等学校</t>
  </si>
  <si>
    <t>城西大学附属城西高等学校</t>
  </si>
  <si>
    <t>東京都城西大学附属城西高等学校</t>
  </si>
  <si>
    <t>聖徳学園高等学校</t>
  </si>
  <si>
    <t>東京都聖徳学園高等学校</t>
  </si>
  <si>
    <t>城北高等学校</t>
  </si>
  <si>
    <t>東京都城北高等学校</t>
  </si>
  <si>
    <t>昭和女子大学附属昭和高等学校</t>
  </si>
  <si>
    <t>東京都昭和女子大学附属昭和高等学校</t>
  </si>
  <si>
    <t>昭和第一高等学校</t>
  </si>
  <si>
    <t>東京都昭和第一高等学校</t>
  </si>
  <si>
    <t>昭和第一学園高等学校</t>
  </si>
  <si>
    <t>東京都昭和第一学園高等学校</t>
  </si>
  <si>
    <t>昭和鉄道高等学校</t>
  </si>
  <si>
    <t>東京都昭和鉄道高等学校</t>
  </si>
  <si>
    <t>女子学院高等学校</t>
  </si>
  <si>
    <t>東京都女子学院高等学校</t>
  </si>
  <si>
    <t>女子聖学院高等学校</t>
  </si>
  <si>
    <t>東京都女子聖学院高等学校</t>
  </si>
  <si>
    <t>女子美術大学付属高等学校</t>
  </si>
  <si>
    <t>東京都女子美術大学付属高等学校</t>
  </si>
  <si>
    <t>白梅学園高等学校</t>
  </si>
  <si>
    <t>東京都白梅学園高等学校</t>
  </si>
  <si>
    <t>白百合学園高等学校</t>
  </si>
  <si>
    <t>東京都白百合学園高等学校</t>
  </si>
  <si>
    <t>巣鴨高等学校</t>
  </si>
  <si>
    <t>東京都巣鴨高等学校</t>
  </si>
  <si>
    <t>杉並学院高等学校</t>
  </si>
  <si>
    <t>東京都杉並学院高等学校</t>
  </si>
  <si>
    <t>駿台学園高等学校</t>
  </si>
  <si>
    <t>東京都駿台学園高等学校</t>
  </si>
  <si>
    <t>聖学院高等学校</t>
  </si>
  <si>
    <t>東京都聖学院高等学校</t>
  </si>
  <si>
    <t>成蹊高等学校</t>
  </si>
  <si>
    <t>東京都成蹊高等学校</t>
  </si>
  <si>
    <t>東京都成女高等学校</t>
  </si>
  <si>
    <t>成城高等学校</t>
  </si>
  <si>
    <t>東京都成城高等学校</t>
  </si>
  <si>
    <t>成城学園高等学校</t>
  </si>
  <si>
    <t>東京都成城学園高等学校</t>
  </si>
  <si>
    <t>聖心女子学院高等科</t>
  </si>
  <si>
    <t>東京都聖心女子学院高等科</t>
  </si>
  <si>
    <t>正則高等学校</t>
  </si>
  <si>
    <t>東京都正則高等学校</t>
  </si>
  <si>
    <t>正則学園高等学校</t>
  </si>
  <si>
    <t>東京都正則学園高等学校</t>
  </si>
  <si>
    <t>聖ドミニコ学園高等学校</t>
  </si>
  <si>
    <t>東京都聖ドミニコ学園高等学校</t>
  </si>
  <si>
    <t>聖パウロ学園高等学校</t>
  </si>
  <si>
    <t>東京都聖パウロ学園高等学校</t>
  </si>
  <si>
    <t>成立学園高等学校</t>
  </si>
  <si>
    <t>東京都成立学園高等学校</t>
  </si>
  <si>
    <t>青稜高等学校</t>
  </si>
  <si>
    <t>東京都青稜高等学校</t>
  </si>
  <si>
    <t>世田谷学園高等学校</t>
  </si>
  <si>
    <t>東京都世田谷学園高等学校</t>
  </si>
  <si>
    <t>専修大学附属高等学校</t>
  </si>
  <si>
    <t>東京都専修大学附属高等学校</t>
  </si>
  <si>
    <t>創価高等学校</t>
  </si>
  <si>
    <t>東京都創価高等学校</t>
  </si>
  <si>
    <t>大成高等学校</t>
  </si>
  <si>
    <t>東京都大成高等学校</t>
  </si>
  <si>
    <t>大東学園高等学校</t>
  </si>
  <si>
    <t>東京都大東学園高等学校</t>
  </si>
  <si>
    <t>大東文化大学第一高等学校</t>
  </si>
  <si>
    <t>東京都大東文化大学第一高等学校</t>
  </si>
  <si>
    <t>高輪高等学校</t>
    <phoneticPr fontId="5"/>
  </si>
  <si>
    <t>東京都高輪高等学校</t>
  </si>
  <si>
    <t>瀧野川女子学園高等学校</t>
  </si>
  <si>
    <t>東京都瀧野川女子学園高等学校</t>
  </si>
  <si>
    <t>拓殖大学第一高等学校</t>
  </si>
  <si>
    <t>東京都拓殖大学第一高等学校</t>
  </si>
  <si>
    <t>立川女子高等学校</t>
  </si>
  <si>
    <t>東京都立川女子高等学校</t>
  </si>
  <si>
    <t>玉川学園高等部</t>
  </si>
  <si>
    <t>東京都玉川学園高等部</t>
  </si>
  <si>
    <t>玉川聖学院高等部</t>
  </si>
  <si>
    <t>東京都玉川聖学院高等部</t>
  </si>
  <si>
    <t>多摩大学附属聖ヶ丘高等学校</t>
  </si>
  <si>
    <t>東京都多摩大学附属聖ヶ丘高等学校</t>
  </si>
  <si>
    <t>多摩大学目黒高等学校</t>
  </si>
  <si>
    <t>東京都多摩大学目黒高等学校</t>
  </si>
  <si>
    <t>中央学院大学中央高等学校</t>
  </si>
  <si>
    <t>東京都中央学院大学中央高等学校</t>
  </si>
  <si>
    <t>中央大学杉並高等学校</t>
  </si>
  <si>
    <t>東京都中央大学杉並高等学校</t>
  </si>
  <si>
    <t>中央大学附属高等学校</t>
  </si>
  <si>
    <t>東京都中央大学附属高等学校</t>
  </si>
  <si>
    <t>帝京高等学校</t>
  </si>
  <si>
    <t>東京都帝京高等学校</t>
  </si>
  <si>
    <t>帝京大学高等学校</t>
  </si>
  <si>
    <t>東京都帝京大学高等学校</t>
  </si>
  <si>
    <t>帝京八王子高等学校</t>
  </si>
  <si>
    <t>東京都帝京八王子高等学校</t>
  </si>
  <si>
    <t>貞静学園高等学校</t>
  </si>
  <si>
    <t>東京都貞静学園高等学校</t>
  </si>
  <si>
    <t>田園調布学園高等部</t>
  </si>
  <si>
    <t>東京都田園調布学園高等部</t>
  </si>
  <si>
    <t>田園調布雙葉高等学校</t>
  </si>
  <si>
    <t>東京都田園調布雙葉高等学校</t>
  </si>
  <si>
    <t>東亜学園高等学校</t>
  </si>
  <si>
    <t>東京都東亜学園高等学校</t>
  </si>
  <si>
    <t>東海大学菅生高等学校</t>
  </si>
  <si>
    <t>東京都東海大学菅生高等学校</t>
  </si>
  <si>
    <t>東海大学付属高輪台高等学校</t>
  </si>
  <si>
    <t>東京都東海大学付属高輪台高等学校</t>
  </si>
  <si>
    <t>東京高等学校</t>
  </si>
  <si>
    <t>東京都東京高等学校</t>
  </si>
  <si>
    <t>東京音楽大学付属高等学校</t>
  </si>
  <si>
    <t>東京都東京音楽大学付属高等学校</t>
  </si>
  <si>
    <t>東京家政学院高等学校</t>
  </si>
  <si>
    <t>東京都東京家政学院高等学校</t>
  </si>
  <si>
    <t>東京家政大学附属女子高等学校</t>
  </si>
  <si>
    <t>東京都東京家政大学附属女子高等学校</t>
  </si>
  <si>
    <t>東京実業高等学校</t>
  </si>
  <si>
    <t>東京都東京実業高等学校</t>
  </si>
  <si>
    <t>東京純心女子高等学校</t>
  </si>
  <si>
    <t>東京都東京純心女子高等学校</t>
  </si>
  <si>
    <t>東京女学館高等学校</t>
  </si>
  <si>
    <t>東京都東京女学館高等学校</t>
  </si>
  <si>
    <t>東京成徳大学高等学校</t>
  </si>
  <si>
    <t>東京都東京成徳大学高等学校</t>
  </si>
  <si>
    <t>東京電機大学高等学校</t>
  </si>
  <si>
    <t>東京都東京電機大学高等学校</t>
  </si>
  <si>
    <t>東京都市大学等々力高等学校</t>
  </si>
  <si>
    <t>東京都東京都市大学等々力高等学校</t>
  </si>
  <si>
    <t>東京都市大学付属高等学校</t>
  </si>
  <si>
    <t>東京都東京都市大学付属高等学校</t>
  </si>
  <si>
    <t>東京農業大学第一高等学校</t>
  </si>
  <si>
    <t>東京都東京農業大学第一高等学校</t>
  </si>
  <si>
    <t>東京立正高等学校</t>
  </si>
  <si>
    <t>東京都東京立正高等学校</t>
  </si>
  <si>
    <t>東星学園高等学校</t>
  </si>
  <si>
    <t>東京都東星学園高等学校</t>
  </si>
  <si>
    <t>桐朋高等学校</t>
  </si>
  <si>
    <t>東京都桐朋高等学校</t>
  </si>
  <si>
    <t>東京都東邦音楽大学附属東邦高等学校</t>
  </si>
  <si>
    <t>桐朋女子高等学校</t>
  </si>
  <si>
    <t>東京都桐朋女子高等学校</t>
  </si>
  <si>
    <t>東洋高等学校</t>
  </si>
  <si>
    <t>東京都東洋高等学校</t>
  </si>
  <si>
    <t>東洋英和女学院高等部</t>
  </si>
  <si>
    <t>東京都東洋英和女学院高等部</t>
  </si>
  <si>
    <t>東洋女子高等学校</t>
  </si>
  <si>
    <t>東京都東洋女子高等学校</t>
  </si>
  <si>
    <t>東洋大学京北高等学校</t>
    <rPh sb="0" eb="2">
      <t>トウヨウ</t>
    </rPh>
    <rPh sb="2" eb="4">
      <t>ダイガク</t>
    </rPh>
    <phoneticPr fontId="5"/>
  </si>
  <si>
    <t>東京都東洋大学京北高等学校</t>
  </si>
  <si>
    <t>トキワ松学園高等学校</t>
  </si>
  <si>
    <t>東京都トキワ松学園高等学校</t>
  </si>
  <si>
    <t>豊島岡女子学園高等学校</t>
  </si>
  <si>
    <t>東京都豊島岡女子学園高等学校</t>
  </si>
  <si>
    <t>豊島学院高等学校</t>
  </si>
  <si>
    <t>東京都豊島学院高等学校</t>
  </si>
  <si>
    <t>獨協高等学校</t>
  </si>
  <si>
    <t>東京都獨協高等学校</t>
  </si>
  <si>
    <t>ドルトン東京学園高等部</t>
    <phoneticPr fontId="5"/>
  </si>
  <si>
    <t>東京都ドルトン東京学園高等部</t>
  </si>
  <si>
    <t>中村高等学校</t>
  </si>
  <si>
    <t>東京都中村高等学校</t>
  </si>
  <si>
    <t>二松学舎大学附属高等学校</t>
    <rPh sb="2" eb="3">
      <t>ガク</t>
    </rPh>
    <rPh sb="3" eb="4">
      <t>シャ</t>
    </rPh>
    <phoneticPr fontId="5"/>
  </si>
  <si>
    <t>東京都二松学舎大学附属高等学校</t>
  </si>
  <si>
    <t>日本工業大学駒場高等学校</t>
  </si>
  <si>
    <t>東京都日本工業大学駒場高等学校</t>
  </si>
  <si>
    <t>新渡戸文化高等学校</t>
  </si>
  <si>
    <t>東京都新渡戸文化高等学校</t>
  </si>
  <si>
    <t>日本学園高等学校</t>
  </si>
  <si>
    <t>東京都日本学園高等学校</t>
  </si>
  <si>
    <t>日本女子体育大学附属二階堂高等学校</t>
  </si>
  <si>
    <t>東京都日本女子体育大学附属二階堂高等学校</t>
  </si>
  <si>
    <t>日本体育大学荏原高等学校</t>
    <rPh sb="0" eb="2">
      <t>ニホン</t>
    </rPh>
    <rPh sb="2" eb="4">
      <t>タイイク</t>
    </rPh>
    <rPh sb="4" eb="6">
      <t>ダイガク</t>
    </rPh>
    <phoneticPr fontId="5"/>
  </si>
  <si>
    <t>東京都日本体育大学荏原高等学校</t>
  </si>
  <si>
    <t>日本体育大学桜華高等学校</t>
    <rPh sb="0" eb="2">
      <t>ニホン</t>
    </rPh>
    <rPh sb="2" eb="4">
      <t>タイイク</t>
    </rPh>
    <rPh sb="4" eb="6">
      <t>ダイガク</t>
    </rPh>
    <phoneticPr fontId="5"/>
  </si>
  <si>
    <t>東京都日本体育大学桜華高等学校</t>
  </si>
  <si>
    <t>日本大学櫻丘高等学校</t>
  </si>
  <si>
    <t>東京都日本大学櫻丘高等学校</t>
  </si>
  <si>
    <t>日本大学第一高等学校</t>
  </si>
  <si>
    <t>東京都日本大学第一高等学校</t>
  </si>
  <si>
    <t>日本大学第三高等学校</t>
  </si>
  <si>
    <t>東京都日本大学第三高等学校</t>
  </si>
  <si>
    <t>日本大学第二高等学校</t>
  </si>
  <si>
    <t>東京都日本大学第二高等学校</t>
  </si>
  <si>
    <t>日本大学鶴ヶ丘高等学校</t>
  </si>
  <si>
    <t>東京都日本大学鶴ヶ丘高等学校</t>
  </si>
  <si>
    <t>日本大学豊山高等学校</t>
  </si>
  <si>
    <t>東京都日本大学豊山高等学校</t>
  </si>
  <si>
    <t>日本大学豊山女子高等学校</t>
  </si>
  <si>
    <t>東京都日本大学豊山女子高等学校</t>
  </si>
  <si>
    <t>八王子学園八王子高等学校</t>
    <rPh sb="0" eb="3">
      <t>ハチオウジ</t>
    </rPh>
    <rPh sb="3" eb="5">
      <t>ガクエン</t>
    </rPh>
    <phoneticPr fontId="5"/>
  </si>
  <si>
    <t>東京都八王子学園八王子高等学校</t>
  </si>
  <si>
    <t>八王子実践高等学校</t>
  </si>
  <si>
    <t>東京都八王子実践高等学校</t>
  </si>
  <si>
    <t>羽田国際高等学校</t>
    <rPh sb="0" eb="4">
      <t>ハネダコクサイ</t>
    </rPh>
    <rPh sb="4" eb="8">
      <t>コウトウガッコウ</t>
    </rPh>
    <phoneticPr fontId="5"/>
  </si>
  <si>
    <t>東京都羽田国際高等学校</t>
  </si>
  <si>
    <t>広尾学園高等学校</t>
  </si>
  <si>
    <t>東京都広尾学園高等学校</t>
  </si>
  <si>
    <t>広尾学園小石川高等学校</t>
    <rPh sb="0" eb="2">
      <t>ヒロオ</t>
    </rPh>
    <rPh sb="2" eb="4">
      <t>ガクエン</t>
    </rPh>
    <rPh sb="4" eb="7">
      <t>コイシカワ</t>
    </rPh>
    <phoneticPr fontId="5"/>
  </si>
  <si>
    <t>東京都広尾学園小石川高等学校</t>
  </si>
  <si>
    <t>フェリシア高等学校</t>
    <phoneticPr fontId="5"/>
  </si>
  <si>
    <t>東京都フェリシア高等学校</t>
  </si>
  <si>
    <t>富士見高等学校</t>
  </si>
  <si>
    <t>東京都富士見高等学校</t>
  </si>
  <si>
    <t>富士見丘高等学校</t>
  </si>
  <si>
    <t>東京都富士見丘高等学校</t>
  </si>
  <si>
    <t>藤村女子高等学校</t>
  </si>
  <si>
    <t>東京都藤村女子高等学校</t>
  </si>
  <si>
    <t>雙葉高等学校</t>
  </si>
  <si>
    <t>東京都雙葉高等学校</t>
  </si>
  <si>
    <t>普連土学園高等学校</t>
  </si>
  <si>
    <t>東京都普連土学園高等学校</t>
  </si>
  <si>
    <t>文化学園大学杉並高等学校</t>
  </si>
  <si>
    <t>東京都文化学園大学杉並高等学校</t>
  </si>
  <si>
    <t>文華女子高等学校</t>
  </si>
  <si>
    <t>東京都文華女子高等学校</t>
  </si>
  <si>
    <t>文京学院大学女子高等学校</t>
  </si>
  <si>
    <t>東京都文京学院大学女子高等学校</t>
  </si>
  <si>
    <t>文教大学付属高等学校</t>
  </si>
  <si>
    <t>東京都文教大学付属高等学校</t>
  </si>
  <si>
    <t>法政大学高等学校</t>
  </si>
  <si>
    <t>東京都法政大学高等学校</t>
  </si>
  <si>
    <t>宝仙学園高等学校</t>
  </si>
  <si>
    <t>東京都宝仙学園高等学校</t>
  </si>
  <si>
    <t>豊南高等学校</t>
  </si>
  <si>
    <t>東京都豊南高等学校</t>
  </si>
  <si>
    <t>朋優学院高等学校</t>
  </si>
  <si>
    <t>東京都朋優学院高等学校</t>
  </si>
  <si>
    <t>保善高等学校</t>
  </si>
  <si>
    <t>東京都保善高等学校</t>
  </si>
  <si>
    <t>堀越高等学校</t>
  </si>
  <si>
    <t>東京都堀越高等学校</t>
  </si>
  <si>
    <t>本郷高等学校</t>
  </si>
  <si>
    <t>東京都本郷高等学校</t>
  </si>
  <si>
    <t>明星学園高等学校</t>
  </si>
  <si>
    <t>東京都明星学園高等学校</t>
  </si>
  <si>
    <t>三輪田学園高等学校</t>
  </si>
  <si>
    <t>東京都三輪田学園高等学校</t>
  </si>
  <si>
    <t>武蔵高等学校</t>
  </si>
  <si>
    <t>東京都武蔵高等学校</t>
  </si>
  <si>
    <t>武蔵野高等学校</t>
  </si>
  <si>
    <t>東京都武蔵野高等学校</t>
  </si>
  <si>
    <t>武蔵野大学高等学校</t>
    <rPh sb="3" eb="5">
      <t>ダイガク</t>
    </rPh>
    <phoneticPr fontId="5"/>
  </si>
  <si>
    <t>東京都武蔵野大学高等学校</t>
  </si>
  <si>
    <t>明治学院高等学校</t>
  </si>
  <si>
    <t>東京都明治学院高等学校</t>
  </si>
  <si>
    <t>明治学院東村山高等学校</t>
  </si>
  <si>
    <t>東京都明治学院東村山高等学校</t>
  </si>
  <si>
    <t>明治大学付属中野高等学校</t>
  </si>
  <si>
    <t>東京都明治大学付属中野高等学校</t>
  </si>
  <si>
    <t>明治大学付属八王子高等学校</t>
    <phoneticPr fontId="5"/>
  </si>
  <si>
    <t>東京都明治大学付属八王子高等学校</t>
  </si>
  <si>
    <t>明治大学付属明治高等学校</t>
  </si>
  <si>
    <t>東京都明治大学付属明治高等学校</t>
  </si>
  <si>
    <t>明星高等学校</t>
  </si>
  <si>
    <t>東京都明星高等学校</t>
  </si>
  <si>
    <t>明法高等学校</t>
  </si>
  <si>
    <t>東京都明法高等学校</t>
  </si>
  <si>
    <t>目黒学院高等学校</t>
  </si>
  <si>
    <t>東京都目黒学院高等学校</t>
  </si>
  <si>
    <t>目黒日本大学高等学校</t>
    <rPh sb="0" eb="2">
      <t>メグロ</t>
    </rPh>
    <rPh sb="2" eb="4">
      <t>ニホン</t>
    </rPh>
    <rPh sb="4" eb="6">
      <t>ダイガク</t>
    </rPh>
    <phoneticPr fontId="5"/>
  </si>
  <si>
    <t>東京都目黒日本大学高等学校</t>
  </si>
  <si>
    <t>目白研心高等学校</t>
  </si>
  <si>
    <t>東京都目白研心高等学校</t>
  </si>
  <si>
    <t>八雲学園高等学校</t>
  </si>
  <si>
    <t>東京都八雲学園高等学校</t>
  </si>
  <si>
    <t>安田学園高等学校</t>
  </si>
  <si>
    <t>東京都安田学園高等学校</t>
  </si>
  <si>
    <t>山脇学園高等学校</t>
  </si>
  <si>
    <t>東京都山脇学園高等学校</t>
  </si>
  <si>
    <t>立教池袋高等学校</t>
  </si>
  <si>
    <t>東京都立教池袋高等学校</t>
  </si>
  <si>
    <t>立教女学院高等学校</t>
  </si>
  <si>
    <t>東京都立教女学院高等学校</t>
  </si>
  <si>
    <t>立正大学付属立正高等学校</t>
    <rPh sb="0" eb="2">
      <t>リッショウ</t>
    </rPh>
    <rPh sb="2" eb="4">
      <t>ダイガク</t>
    </rPh>
    <rPh sb="4" eb="6">
      <t>フゾク</t>
    </rPh>
    <phoneticPr fontId="5"/>
  </si>
  <si>
    <t>東京都立正大学付属立正高等学校</t>
  </si>
  <si>
    <t>和光高等学校</t>
  </si>
  <si>
    <t>東京都和光高等学校</t>
  </si>
  <si>
    <t>早稲田高等学校</t>
  </si>
  <si>
    <t>東京都早稲田高等学校</t>
  </si>
  <si>
    <t>早稲田大学高等学院</t>
  </si>
  <si>
    <t>東京都早稲田大学高等学院</t>
  </si>
  <si>
    <t>早稲田大学系属早稲田実業学校高等部</t>
  </si>
  <si>
    <t>東京都早稲田大学系属早稲田実業学校高等部</t>
  </si>
  <si>
    <t>和洋九段女子高等学校</t>
  </si>
  <si>
    <t>東京都和洋九段女子高等学校</t>
  </si>
  <si>
    <t>片山学園高等学校</t>
  </si>
  <si>
    <t>富山県片山学園高等学校</t>
  </si>
  <si>
    <t>高朋高等学校</t>
  </si>
  <si>
    <t>富山県高朋高等学校</t>
  </si>
  <si>
    <t>高岡向陵高等学校</t>
  </si>
  <si>
    <t>富山県高岡向陵高等学校</t>
  </si>
  <si>
    <t>高岡第一高等学校</t>
  </si>
  <si>
    <t>富山県高岡第一高等学校</t>
  </si>
  <si>
    <t>高岡龍谷高等学校</t>
  </si>
  <si>
    <t>富山県高岡龍谷高等学校</t>
  </si>
  <si>
    <t>富山国際大学付属高等学校</t>
  </si>
  <si>
    <t>富山県富山国際大学付属高等学校</t>
  </si>
  <si>
    <t>富山第一高等学校</t>
  </si>
  <si>
    <t>富山県富山第一高等学校</t>
  </si>
  <si>
    <t>新川高等学校</t>
  </si>
  <si>
    <t>富山県新川高等学校</t>
  </si>
  <si>
    <t>不二越工業高等学校</t>
  </si>
  <si>
    <t>富山県不二越工業高等学校</t>
  </si>
  <si>
    <t>龍谷富山高等学校</t>
  </si>
  <si>
    <t>富山県龍谷富山高等学校</t>
  </si>
  <si>
    <t>鵬学園高等学校</t>
  </si>
  <si>
    <t>石川県鵬学園高等学校</t>
  </si>
  <si>
    <t>金沢高等学校</t>
    <phoneticPr fontId="5"/>
  </si>
  <si>
    <t>石川県金沢高等学校</t>
  </si>
  <si>
    <t>金沢学院大学附属高等学校</t>
    <rPh sb="4" eb="6">
      <t>ダイガク</t>
    </rPh>
    <rPh sb="6" eb="8">
      <t>フゾク</t>
    </rPh>
    <phoneticPr fontId="5"/>
  </si>
  <si>
    <t>石川県金沢学院大学附属高等学校</t>
  </si>
  <si>
    <t>金沢龍谷高等学校</t>
    <rPh sb="0" eb="2">
      <t>カナザワ</t>
    </rPh>
    <rPh sb="2" eb="4">
      <t>リュウコク</t>
    </rPh>
    <rPh sb="4" eb="6">
      <t>コウトウ</t>
    </rPh>
    <rPh sb="6" eb="8">
      <t>ガッコウ</t>
    </rPh>
    <phoneticPr fontId="5"/>
  </si>
  <si>
    <t>石川県金沢龍谷高等学校</t>
  </si>
  <si>
    <t>小松大谷高等学校</t>
  </si>
  <si>
    <t>石川県小松大谷高等学校</t>
  </si>
  <si>
    <t>星稜高等学校</t>
  </si>
  <si>
    <t>石川県星稜高等学校</t>
  </si>
  <si>
    <t>日本航空高等学校石川</t>
  </si>
  <si>
    <t>石川県日本航空高等学校石川</t>
  </si>
  <si>
    <t>北陸学院高等学校</t>
  </si>
  <si>
    <t>石川県北陸学院高等学校</t>
  </si>
  <si>
    <t>遊学館高等学校</t>
  </si>
  <si>
    <t>石川県遊学館高等学校</t>
  </si>
  <si>
    <t>啓新高等学校</t>
  </si>
  <si>
    <t>福井県啓新高等学校</t>
  </si>
  <si>
    <t>仁愛女子高等学校</t>
  </si>
  <si>
    <t>福井県仁愛女子高等学校</t>
  </si>
  <si>
    <t>敦賀気比高等学校</t>
  </si>
  <si>
    <t>福井県敦賀気比高等学校</t>
  </si>
  <si>
    <t>福井工業大学附属福井高等学校</t>
  </si>
  <si>
    <t>福井県福井工業大学附属福井高等学校</t>
  </si>
  <si>
    <t>北陸高等学校</t>
  </si>
  <si>
    <t>福井県北陸高等学校</t>
  </si>
  <si>
    <t>自然学園高等学校</t>
  </si>
  <si>
    <t>山梨県自然学園高等学校</t>
  </si>
  <si>
    <t>駿台甲府高等学校</t>
  </si>
  <si>
    <t>山梨県駿台甲府高等学校</t>
  </si>
  <si>
    <t>帝京第三高等学校</t>
  </si>
  <si>
    <t>山梨県帝京第三高等学校</t>
  </si>
  <si>
    <t>東海大学付属甲府高等学校</t>
    <rPh sb="4" eb="6">
      <t>フゾク</t>
    </rPh>
    <phoneticPr fontId="5"/>
  </si>
  <si>
    <t>山梨県東海大学付属甲府高等学校</t>
  </si>
  <si>
    <t>日本航空高等学校</t>
  </si>
  <si>
    <t>山梨県日本航空高等学校</t>
  </si>
  <si>
    <t>日本大学明誠高等学校</t>
  </si>
  <si>
    <t>山梨県日本大学明誠高等学校</t>
  </si>
  <si>
    <t>富士学苑高等学校</t>
  </si>
  <si>
    <t>山梨県富士学苑高等学校</t>
  </si>
  <si>
    <t>身延山高等学校</t>
  </si>
  <si>
    <t>山梨県身延山高等学校</t>
  </si>
  <si>
    <t>山梨英和高等学校</t>
  </si>
  <si>
    <t>山梨県山梨英和高等学校</t>
  </si>
  <si>
    <t>山梨学院高等学校</t>
    <phoneticPr fontId="5"/>
  </si>
  <si>
    <t>山梨県山梨学院高等学校</t>
  </si>
  <si>
    <t>飯田女子高等学校</t>
  </si>
  <si>
    <t>長野県飯田女子高等学校</t>
  </si>
  <si>
    <t>伊那西高等学校</t>
  </si>
  <si>
    <t>長野県伊那西高等学校</t>
  </si>
  <si>
    <t>上田西高等学校</t>
  </si>
  <si>
    <t>長野県上田西高等学校</t>
  </si>
  <si>
    <t>エクセラン高等学校</t>
  </si>
  <si>
    <t>長野県エクセラン高等学校</t>
  </si>
  <si>
    <t>佐久長聖高等学校</t>
  </si>
  <si>
    <t>長野県佐久長聖高等学校</t>
  </si>
  <si>
    <t>東海大学付属諏訪高等学校</t>
    <rPh sb="6" eb="8">
      <t>スワ</t>
    </rPh>
    <phoneticPr fontId="5"/>
  </si>
  <si>
    <t>長野県東海大学付属諏訪高等学校</t>
  </si>
  <si>
    <t>東京都市大学塩尻高等学校</t>
  </si>
  <si>
    <t>長野県東京都市大学塩尻高等学校</t>
  </si>
  <si>
    <t>長野俊英高等学校</t>
    <phoneticPr fontId="5"/>
  </si>
  <si>
    <t>長野県長野俊英高等学校</t>
  </si>
  <si>
    <t>長野女子高等学校</t>
    <phoneticPr fontId="5"/>
  </si>
  <si>
    <t>長野県長野女子高等学校</t>
  </si>
  <si>
    <t>長野清泉女学院高等学校</t>
  </si>
  <si>
    <t>長野県長野清泉女学院高等学校</t>
  </si>
  <si>
    <t>長野日本大学高等学校</t>
    <phoneticPr fontId="5"/>
  </si>
  <si>
    <t>長野県長野日本大学高等学校</t>
  </si>
  <si>
    <t>日本ウェルネス長野高等学校</t>
    <rPh sb="0" eb="2">
      <t>ニホン</t>
    </rPh>
    <rPh sb="7" eb="9">
      <t>ナガノ</t>
    </rPh>
    <phoneticPr fontId="5"/>
  </si>
  <si>
    <t>長野県日本ウェルネス長野高等学校</t>
  </si>
  <si>
    <t>文化学園長野高等学校</t>
  </si>
  <si>
    <t>長野県文化学園長野高等学校</t>
  </si>
  <si>
    <t>松商学園高等学校</t>
  </si>
  <si>
    <t>長野県松商学園高等学校</t>
  </si>
  <si>
    <t>松本国際高等学校</t>
    <rPh sb="0" eb="2">
      <t>マツモト</t>
    </rPh>
    <rPh sb="2" eb="4">
      <t>コクサイ</t>
    </rPh>
    <phoneticPr fontId="5"/>
  </si>
  <si>
    <t>長野県松本国際高等学校</t>
  </si>
  <si>
    <t>松本第一高等学校</t>
  </si>
  <si>
    <t>長野県松本第一高等学校</t>
  </si>
  <si>
    <t>ユナイテッド・ワールド・カレッジISAKジャパン</t>
    <phoneticPr fontId="5"/>
  </si>
  <si>
    <t>長野県ユナイテッド・ワールド・カレッジISAKジャパン</t>
  </si>
  <si>
    <t>鶯谷高等学校</t>
  </si>
  <si>
    <t>岐阜県鶯谷高等学校</t>
  </si>
  <si>
    <t>大垣日本大学高等学校</t>
  </si>
  <si>
    <t>岐阜県大垣日本大学高等学校</t>
  </si>
  <si>
    <t>岐阜聖徳学園高等学校</t>
  </si>
  <si>
    <t>岐阜県岐阜聖徳学園高等学校</t>
  </si>
  <si>
    <t>岐阜女子高等学校</t>
  </si>
  <si>
    <t>岐阜県岐阜女子高等学校</t>
  </si>
  <si>
    <t>岐阜第一高等学校</t>
  </si>
  <si>
    <t>岐阜県岐阜第一高等学校</t>
  </si>
  <si>
    <t>岐阜東高等学校</t>
  </si>
  <si>
    <t>岐阜県岐阜東高等学校</t>
  </si>
  <si>
    <t>西濃学園高等学校</t>
    <rPh sb="4" eb="8">
      <t>コウトウガッコウ</t>
    </rPh>
    <phoneticPr fontId="5"/>
  </si>
  <si>
    <t>岐阜県西濃学園高等学校</t>
  </si>
  <si>
    <t>済美高等学校</t>
  </si>
  <si>
    <t>岐阜県済美高等学校</t>
  </si>
  <si>
    <t>聖マリア女学院高等学校</t>
  </si>
  <si>
    <t>岐阜県聖マリア女学院高等学校</t>
  </si>
  <si>
    <t>高山西高等学校</t>
  </si>
  <si>
    <t>岐阜県高山西高等学校</t>
  </si>
  <si>
    <t>岐阜県多治見西高等学校</t>
  </si>
  <si>
    <t>中京高等学校</t>
    <rPh sb="0" eb="2">
      <t>チュウキョウ</t>
    </rPh>
    <phoneticPr fontId="5"/>
  </si>
  <si>
    <t>岐阜県中京高等学校</t>
  </si>
  <si>
    <t>帝京大学可児高等学校</t>
  </si>
  <si>
    <t>岐阜県帝京大学可児高等学校</t>
  </si>
  <si>
    <t>富田高等学校</t>
  </si>
  <si>
    <t>岐阜県富田高等学校</t>
  </si>
  <si>
    <t>美濃加茂高等学校</t>
  </si>
  <si>
    <t>岐阜県美濃加茂高等学校</t>
  </si>
  <si>
    <t>麗澤瑞浪高等学校</t>
  </si>
  <si>
    <t>岐阜県麗澤瑞浪高等学校</t>
  </si>
  <si>
    <t>磐田東高等学校</t>
  </si>
  <si>
    <t>静岡県磐田東高等学校</t>
  </si>
  <si>
    <t>オイスカ浜松国際高等学校</t>
    <rPh sb="4" eb="6">
      <t>ハママツ</t>
    </rPh>
    <rPh sb="6" eb="8">
      <t>コクサイ</t>
    </rPh>
    <phoneticPr fontId="5"/>
  </si>
  <si>
    <t>静岡県オイスカ浜松国際高等学校</t>
  </si>
  <si>
    <t>加藤学園高等学校</t>
  </si>
  <si>
    <t>静岡県加藤学園高等学校</t>
  </si>
  <si>
    <t>加藤学園暁秀高等学校</t>
  </si>
  <si>
    <t>静岡県加藤学園暁秀高等学校</t>
  </si>
  <si>
    <t>御殿場西高等学校</t>
  </si>
  <si>
    <t>静岡県御殿場西高等学校</t>
  </si>
  <si>
    <t>静岡英和女学院高等学校</t>
  </si>
  <si>
    <t>静岡県静岡英和女学院高等学校</t>
  </si>
  <si>
    <t>静岡学園高等学校</t>
  </si>
  <si>
    <t>静岡県静岡学園高等学校</t>
  </si>
  <si>
    <t>静岡北高等学校</t>
  </si>
  <si>
    <t>静岡県静岡北高等学校</t>
  </si>
  <si>
    <t>静岡県西遠女子学園高等学校</t>
  </si>
  <si>
    <t>静岡県静岡県西遠女子学園高等学校</t>
  </si>
  <si>
    <t>静岡県富士見高等学校</t>
  </si>
  <si>
    <t>静岡県静岡県富士見高等学校</t>
  </si>
  <si>
    <t>静岡サレジオ高等学校</t>
  </si>
  <si>
    <t>静岡県静岡サレジオ高等学校</t>
  </si>
  <si>
    <t>静岡女子高等学校</t>
  </si>
  <si>
    <t>静岡県静岡女子高等学校</t>
  </si>
  <si>
    <t>静岡聖光学院高等学校</t>
  </si>
  <si>
    <t>静岡県静岡聖光学院高等学校</t>
  </si>
  <si>
    <t>静岡大成高等学校</t>
  </si>
  <si>
    <t>静岡県静岡大成高等学校</t>
  </si>
  <si>
    <t>静岡雙葉高等学校</t>
  </si>
  <si>
    <t>静岡県静岡雙葉高等学校</t>
  </si>
  <si>
    <t>島田樟誠高等学校</t>
  </si>
  <si>
    <t>静岡県島田樟誠高等学校</t>
  </si>
  <si>
    <t>清水国際高等学校</t>
  </si>
  <si>
    <t>静岡県清水国際高等学校</t>
  </si>
  <si>
    <t>城南静岡高等学校</t>
  </si>
  <si>
    <t>静岡県城南静岡高等学校</t>
  </si>
  <si>
    <t>誠恵高等学校</t>
  </si>
  <si>
    <t>静岡県誠恵高等学校</t>
  </si>
  <si>
    <t>静清高等学校</t>
  </si>
  <si>
    <t>静岡県静清高等学校</t>
  </si>
  <si>
    <t>星陵高等学校</t>
  </si>
  <si>
    <t>静岡県星陵高等学校</t>
  </si>
  <si>
    <t>聖隷クリストファー高等学校</t>
  </si>
  <si>
    <t>静岡県聖隷クリストファー高等学校</t>
  </si>
  <si>
    <t>知徳高等学校</t>
    <rPh sb="0" eb="1">
      <t>チ</t>
    </rPh>
    <rPh sb="1" eb="2">
      <t>トク</t>
    </rPh>
    <rPh sb="2" eb="4">
      <t>コウトウ</t>
    </rPh>
    <rPh sb="4" eb="6">
      <t>ガッコウ</t>
    </rPh>
    <phoneticPr fontId="5"/>
  </si>
  <si>
    <t>静岡県知徳高等学校</t>
  </si>
  <si>
    <t>東海大学付属静岡翔洋高等学校</t>
    <rPh sb="6" eb="8">
      <t>シズオカ</t>
    </rPh>
    <phoneticPr fontId="5"/>
  </si>
  <si>
    <t>静岡県東海大学付属静岡翔洋高等学校</t>
  </si>
  <si>
    <t>桐陽高等学校</t>
  </si>
  <si>
    <t>静岡県桐陽高等学校</t>
  </si>
  <si>
    <t>常葉大学附属菊川高等学校</t>
    <rPh sb="2" eb="4">
      <t>ダイガク</t>
    </rPh>
    <rPh sb="4" eb="6">
      <t>フゾク</t>
    </rPh>
    <rPh sb="6" eb="8">
      <t>キクカワ</t>
    </rPh>
    <phoneticPr fontId="5"/>
  </si>
  <si>
    <t>静岡県常葉大学附属菊川高等学校</t>
  </si>
  <si>
    <t>常葉大学附属橘高等学校</t>
    <phoneticPr fontId="5"/>
  </si>
  <si>
    <t>静岡県常葉大学附属橘高等学校</t>
  </si>
  <si>
    <t>常葉大学附属常葉高等学校</t>
    <rPh sb="2" eb="4">
      <t>ダイガク</t>
    </rPh>
    <rPh sb="4" eb="6">
      <t>フゾク</t>
    </rPh>
    <rPh sb="6" eb="8">
      <t>トコハ</t>
    </rPh>
    <phoneticPr fontId="5"/>
  </si>
  <si>
    <t>静岡県常葉大学附属常葉高等学校</t>
  </si>
  <si>
    <t>日本大学三島高等学校</t>
  </si>
  <si>
    <t>静岡県日本大学三島高等学校</t>
  </si>
  <si>
    <t>沼津中央高等学校</t>
  </si>
  <si>
    <t>静岡県沼津中央高等学校</t>
  </si>
  <si>
    <t>浜松開誠館高等学校</t>
  </si>
  <si>
    <t>静岡県浜松開誠館高等学校</t>
  </si>
  <si>
    <t>浜松学芸高等学校</t>
  </si>
  <si>
    <t>静岡県浜松学芸高等学校</t>
  </si>
  <si>
    <t>浜松啓陽高等学校</t>
  </si>
  <si>
    <t>静岡県浜松啓陽高等学校</t>
  </si>
  <si>
    <t>浜松修学舎高等学校</t>
    <rPh sb="0" eb="2">
      <t>ハママツ</t>
    </rPh>
    <rPh sb="2" eb="4">
      <t>シュウガク</t>
    </rPh>
    <rPh sb="4" eb="5">
      <t>シャ</t>
    </rPh>
    <phoneticPr fontId="5"/>
  </si>
  <si>
    <t>静岡県浜松修学舎高等学校</t>
  </si>
  <si>
    <t>浜松聖星高等学校</t>
    <rPh sb="2" eb="3">
      <t>ヒジリ</t>
    </rPh>
    <rPh sb="3" eb="4">
      <t>ホシ</t>
    </rPh>
    <rPh sb="4" eb="6">
      <t>コウトウ</t>
    </rPh>
    <phoneticPr fontId="5"/>
  </si>
  <si>
    <t>静岡県浜松聖星高等学校</t>
  </si>
  <si>
    <t>浜松日体高等学校</t>
  </si>
  <si>
    <t>静岡県浜松日体高等学校</t>
  </si>
  <si>
    <t>飛龍高等学校</t>
  </si>
  <si>
    <t>静岡県飛龍高等学校</t>
  </si>
  <si>
    <t>藤枝順心高等学校</t>
  </si>
  <si>
    <t>静岡県藤枝順心高等学校</t>
  </si>
  <si>
    <t>藤枝明誠高等学校</t>
  </si>
  <si>
    <t>静岡県藤枝明誠高等学校</t>
  </si>
  <si>
    <t>不二聖心女子学院高等学校</t>
  </si>
  <si>
    <t>静岡県不二聖心女子学院高等学校</t>
  </si>
  <si>
    <t>焼津高等学校</t>
  </si>
  <si>
    <t>静岡県焼津高等学校</t>
  </si>
  <si>
    <t>愛知高等学校</t>
  </si>
  <si>
    <t>愛知県愛知高等学校</t>
  </si>
  <si>
    <t>愛知啓成高等学校</t>
  </si>
  <si>
    <t>愛知県愛知啓成高等学校</t>
  </si>
  <si>
    <t>愛知工業大学名電高等学校</t>
  </si>
  <si>
    <t>愛知県愛知工業大学名電高等学校</t>
  </si>
  <si>
    <t>愛知産業大学三河高等学校</t>
  </si>
  <si>
    <t>愛知県愛知産業大学三河高等学校</t>
  </si>
  <si>
    <t>愛知淑徳高等学校</t>
  </si>
  <si>
    <t>愛知県愛知淑徳高等学校</t>
  </si>
  <si>
    <t>愛知みずほ大学瑞穂高等学校</t>
  </si>
  <si>
    <t>愛知県愛知みずほ大学瑞穂高等学校</t>
  </si>
  <si>
    <t>愛知黎明高等学校</t>
    <rPh sb="0" eb="2">
      <t>アイチ</t>
    </rPh>
    <rPh sb="2" eb="4">
      <t>レイメイ</t>
    </rPh>
    <phoneticPr fontId="5"/>
  </si>
  <si>
    <t>愛知県愛知黎明高等学校</t>
  </si>
  <si>
    <t>安城学園高等学校</t>
  </si>
  <si>
    <t>愛知県安城学園高等学校</t>
  </si>
  <si>
    <t>栄徳高等学校</t>
  </si>
  <si>
    <t>愛知県栄徳高等学校</t>
  </si>
  <si>
    <t>桜花学園高等学校</t>
  </si>
  <si>
    <t>愛知県桜花学園高等学校</t>
  </si>
  <si>
    <t>岡崎城西高等学校</t>
  </si>
  <si>
    <t>愛知県岡崎城西高等学校</t>
  </si>
  <si>
    <t>菊華高等学校</t>
  </si>
  <si>
    <t>愛知県菊華高等学校</t>
  </si>
  <si>
    <t>享栄高等学校</t>
  </si>
  <si>
    <t>愛知県享栄高等学校</t>
  </si>
  <si>
    <t>金城学院高等学校</t>
  </si>
  <si>
    <t>愛知県金城学院高等学校</t>
  </si>
  <si>
    <t>啓明学館高等学校</t>
  </si>
  <si>
    <t>愛知県啓明学館高等学校</t>
  </si>
  <si>
    <t>国際高等学校</t>
    <rPh sb="2" eb="6">
      <t>コウトウガッコウ</t>
    </rPh>
    <phoneticPr fontId="5"/>
  </si>
  <si>
    <t>愛知県国際高等学校</t>
  </si>
  <si>
    <t>愛知県桜丘高等学校</t>
  </si>
  <si>
    <t>至学館高等学校</t>
  </si>
  <si>
    <t>愛知県至学館高等学校</t>
  </si>
  <si>
    <t>修文学院高等学校</t>
    <rPh sb="2" eb="4">
      <t>ガクイン</t>
    </rPh>
    <phoneticPr fontId="5"/>
  </si>
  <si>
    <t>愛知県修文学院高等学校</t>
  </si>
  <si>
    <t>椙山女学園高等学校</t>
  </si>
  <si>
    <t>愛知県椙山女学園高等学校</t>
  </si>
  <si>
    <t>聖カピタニオ女子高等学校</t>
  </si>
  <si>
    <t>愛知県聖カピタニオ女子高等学校</t>
  </si>
  <si>
    <t>星城高等学校</t>
  </si>
  <si>
    <t>愛知県星城高等学校</t>
  </si>
  <si>
    <t>誠信高等学校</t>
  </si>
  <si>
    <t>愛知県誠信高等学校</t>
  </si>
  <si>
    <t>清林館高等学校</t>
  </si>
  <si>
    <t>愛知県清林館高等学校</t>
  </si>
  <si>
    <t>聖霊高等学校</t>
  </si>
  <si>
    <t>愛知県聖霊高等学校</t>
  </si>
  <si>
    <t>愛知県大成高等学校</t>
  </si>
  <si>
    <t>大同大学大同高等学校</t>
  </si>
  <si>
    <t>愛知県大同大学大同高等学校</t>
  </si>
  <si>
    <t>滝高等学校</t>
  </si>
  <si>
    <t>愛知県滝高等学校</t>
  </si>
  <si>
    <t>中京大学附属中京高等学校</t>
  </si>
  <si>
    <t>愛知県中京大学附属中京高等学校</t>
  </si>
  <si>
    <t>中部大学第一高等学校</t>
  </si>
  <si>
    <t>愛知県中部大学第一高等学校</t>
  </si>
  <si>
    <t>中部大学春日丘高等学校</t>
    <rPh sb="0" eb="2">
      <t>チュウブ</t>
    </rPh>
    <rPh sb="2" eb="4">
      <t>ダイガク</t>
    </rPh>
    <phoneticPr fontId="5"/>
  </si>
  <si>
    <t>愛知県中部大学春日丘高等学校</t>
  </si>
  <si>
    <t>黄柳野高等学校</t>
  </si>
  <si>
    <t>愛知県黄柳野高等学校</t>
  </si>
  <si>
    <t>東海高等学校</t>
  </si>
  <si>
    <t>愛知県東海高等学校</t>
  </si>
  <si>
    <t>東海学園高等学校</t>
  </si>
  <si>
    <t>愛知県東海学園高等学校</t>
  </si>
  <si>
    <t>東邦高等学校</t>
  </si>
  <si>
    <t>愛知県東邦高等学校</t>
  </si>
  <si>
    <t>同朋高等学校</t>
  </si>
  <si>
    <t>愛知県同朋高等学校</t>
  </si>
  <si>
    <t>杜若高等学校</t>
  </si>
  <si>
    <t>愛知県杜若高等学校</t>
  </si>
  <si>
    <t>豊川高等学校</t>
  </si>
  <si>
    <t>愛知県豊川高等学校</t>
  </si>
  <si>
    <t>豊田大谷高等学校</t>
  </si>
  <si>
    <t>愛知県豊田大谷高等学校</t>
  </si>
  <si>
    <t>豊橋中央高等学校</t>
  </si>
  <si>
    <t>愛知県豊橋中央高等学校</t>
  </si>
  <si>
    <t>名古屋高等学校</t>
  </si>
  <si>
    <t>愛知県名古屋高等学校</t>
  </si>
  <si>
    <t>名古屋大谷高等学校</t>
  </si>
  <si>
    <t>愛知県名古屋大谷高等学校</t>
  </si>
  <si>
    <t>名古屋経済大学市邨高等学校</t>
  </si>
  <si>
    <t>愛知県名古屋経済大学市邨高等学校</t>
  </si>
  <si>
    <t>名古屋経済大学高蔵高等学校</t>
  </si>
  <si>
    <t>愛知県名古屋経済大学高蔵高等学校</t>
  </si>
  <si>
    <t>名古屋工業高等学校</t>
  </si>
  <si>
    <t>愛知県名古屋工業高等学校</t>
  </si>
  <si>
    <t>名古屋国際高等学校</t>
  </si>
  <si>
    <t>愛知県名古屋国際高等学校</t>
  </si>
  <si>
    <t>名古屋たちばな高等学校</t>
    <rPh sb="0" eb="3">
      <t>ナゴヤ</t>
    </rPh>
    <rPh sb="7" eb="11">
      <t>コウトウガッコウ</t>
    </rPh>
    <phoneticPr fontId="5"/>
  </si>
  <si>
    <t>愛知県名古屋たちばな高等学校</t>
  </si>
  <si>
    <t>南山高等学校</t>
  </si>
  <si>
    <t>愛知県南山高等学校</t>
  </si>
  <si>
    <t>日本福祉大学付属高等学校</t>
  </si>
  <si>
    <t>愛知県日本福祉大学付属高等学校</t>
  </si>
  <si>
    <t>人間環境大学附属岡崎高等学校</t>
    <rPh sb="0" eb="4">
      <t>ニンゲンカンキョウ</t>
    </rPh>
    <rPh sb="4" eb="6">
      <t>ダイガク</t>
    </rPh>
    <rPh sb="6" eb="8">
      <t>フゾク</t>
    </rPh>
    <phoneticPr fontId="5"/>
  </si>
  <si>
    <t>愛知県人間環境大学附属岡崎高等学校</t>
  </si>
  <si>
    <t>光ヶ丘女子高等学校</t>
  </si>
  <si>
    <t>愛知県光ヶ丘女子高等学校</t>
  </si>
  <si>
    <t>藤ノ花女子高等学校</t>
  </si>
  <si>
    <t>愛知県藤ノ花女子高等学校</t>
  </si>
  <si>
    <t>誉高等学校</t>
  </si>
  <si>
    <t>愛知県誉高等学校</t>
  </si>
  <si>
    <t>名城大学附属高等学校</t>
  </si>
  <si>
    <t>愛知県名城大学附属高等学校</t>
  </si>
  <si>
    <t>鈴鹿高等学校</t>
    <phoneticPr fontId="5"/>
  </si>
  <si>
    <t>三重県鈴鹿高等学校</t>
  </si>
  <si>
    <t>愛農学園農業高等学校</t>
  </si>
  <si>
    <t>三重県愛農学園農業高等学校</t>
  </si>
  <si>
    <t>青山高等学校</t>
    <rPh sb="0" eb="2">
      <t>アオヤマ</t>
    </rPh>
    <phoneticPr fontId="5"/>
  </si>
  <si>
    <t>三重県青山高等学校</t>
  </si>
  <si>
    <t>暁高等学校</t>
  </si>
  <si>
    <t>三重県暁高等学校</t>
  </si>
  <si>
    <t>伊勢学園高等学校</t>
  </si>
  <si>
    <t>三重県伊勢学園高等学校</t>
  </si>
  <si>
    <t>海星高等学校</t>
  </si>
  <si>
    <t>三重県海星高等学校</t>
  </si>
  <si>
    <t>皇學館高等学校</t>
  </si>
  <si>
    <t>三重県皇學館高等学校</t>
  </si>
  <si>
    <t>桜丘高等学校</t>
    <rPh sb="0" eb="1">
      <t>サクラ</t>
    </rPh>
    <rPh sb="1" eb="2">
      <t>オカ</t>
    </rPh>
    <phoneticPr fontId="5"/>
  </si>
  <si>
    <t>三重県桜丘高等学校</t>
  </si>
  <si>
    <t>セントヨゼフ女子学園高等学校</t>
  </si>
  <si>
    <t>三重県セントヨゼフ女子学園高等学校</t>
  </si>
  <si>
    <t>高田高等学校</t>
  </si>
  <si>
    <t>三重県高田高等学校</t>
  </si>
  <si>
    <t>津田学園高等学校</t>
    <phoneticPr fontId="5"/>
  </si>
  <si>
    <t>三重県津田学園高等学校</t>
  </si>
  <si>
    <t>三重高等学校</t>
  </si>
  <si>
    <t>三重県三重高等学校</t>
  </si>
  <si>
    <t>四日市メリノール学院高等学校</t>
    <rPh sb="0" eb="3">
      <t>ヨッカイチ</t>
    </rPh>
    <phoneticPr fontId="5"/>
  </si>
  <si>
    <t>三重県四日市メリノール学院高等学校</t>
  </si>
  <si>
    <t>綾羽高等学校</t>
  </si>
  <si>
    <t>滋賀県綾羽高等学校</t>
  </si>
  <si>
    <t>近江高等学校</t>
  </si>
  <si>
    <t>滋賀県近江高等学校</t>
  </si>
  <si>
    <t>近江兄弟社高等学校</t>
  </si>
  <si>
    <t>滋賀県近江兄弟社高等学校</t>
  </si>
  <si>
    <t>光泉カトリック高等学校</t>
    <phoneticPr fontId="5"/>
  </si>
  <si>
    <t>滋賀県光泉カトリック高等学校</t>
  </si>
  <si>
    <t>幸福の科学学園関西高等学校</t>
    <rPh sb="7" eb="9">
      <t>カンサイ</t>
    </rPh>
    <phoneticPr fontId="5"/>
  </si>
  <si>
    <t>滋賀県幸福の科学学園関西高等学校</t>
  </si>
  <si>
    <t>滋賀県滋賀学園高等学校</t>
  </si>
  <si>
    <t>滋賀短期大学附属高等学校</t>
  </si>
  <si>
    <t>滋賀県滋賀短期大学附属高等学校</t>
  </si>
  <si>
    <t>比叡山高等学校</t>
  </si>
  <si>
    <t>滋賀県比叡山高等学校</t>
  </si>
  <si>
    <t>彦根総合高等学校</t>
  </si>
  <si>
    <t>滋賀県彦根総合高等学校</t>
  </si>
  <si>
    <t>立命館守山高等学校</t>
  </si>
  <si>
    <t>滋賀県立命館守山高等学校</t>
  </si>
  <si>
    <t>一燈園高等学校</t>
  </si>
  <si>
    <t>京都府一燈園高等学校</t>
  </si>
  <si>
    <t>大谷高等学校</t>
  </si>
  <si>
    <t>京都府大谷高等学校</t>
  </si>
  <si>
    <t>華頂女子高等学校</t>
  </si>
  <si>
    <t>京都府華頂女子高等学校</t>
  </si>
  <si>
    <t>京都外大西高等学校</t>
  </si>
  <si>
    <t>京都府京都外大西高等学校</t>
  </si>
  <si>
    <t>京都共栄学園高等学校</t>
  </si>
  <si>
    <t>京都府京都共栄学園高等学校</t>
  </si>
  <si>
    <t>京都暁星高等学校</t>
  </si>
  <si>
    <t>京都府京都暁星高等学校</t>
  </si>
  <si>
    <t>京都芸術高等学校</t>
  </si>
  <si>
    <t>京都府京都芸術高等学校</t>
  </si>
  <si>
    <t>京都光華高等学校</t>
  </si>
  <si>
    <t>京都府京都光華高等学校</t>
  </si>
  <si>
    <t>京都廣学館高等学校</t>
    <rPh sb="2" eb="3">
      <t>コウ</t>
    </rPh>
    <rPh sb="3" eb="5">
      <t>ガッカン</t>
    </rPh>
    <rPh sb="5" eb="7">
      <t>コウトウ</t>
    </rPh>
    <phoneticPr fontId="5"/>
  </si>
  <si>
    <t>京都府京都廣学館高等学校</t>
  </si>
  <si>
    <t>京都国際高等学校</t>
  </si>
  <si>
    <t>京都府京都国際高等学校</t>
  </si>
  <si>
    <t>京都産業大学附属高等学校</t>
  </si>
  <si>
    <t>京都府京都産業大学附属高等学校</t>
  </si>
  <si>
    <t>京都府京都翔英高等学校</t>
  </si>
  <si>
    <t>京都女子高等学校</t>
  </si>
  <si>
    <t>京都府京都女子高等学校</t>
  </si>
  <si>
    <t>京都精華学園高等学校</t>
    <rPh sb="4" eb="6">
      <t>ガクエン</t>
    </rPh>
    <phoneticPr fontId="5"/>
  </si>
  <si>
    <t>京都府京都精華学園高等学校</t>
  </si>
  <si>
    <t>京都聖カタリナ高等学校</t>
  </si>
  <si>
    <t>京都府京都聖カタリナ高等学校</t>
  </si>
  <si>
    <t>京都成章高等学校</t>
  </si>
  <si>
    <t>京都府京都成章高等学校</t>
  </si>
  <si>
    <t>京都聖母学院高等学校</t>
  </si>
  <si>
    <t>京都府京都聖母学院高等学校</t>
  </si>
  <si>
    <t>京都先端科学大学附属高等学校</t>
    <rPh sb="2" eb="4">
      <t>センタン</t>
    </rPh>
    <rPh sb="4" eb="6">
      <t>カガク</t>
    </rPh>
    <rPh sb="6" eb="8">
      <t>ダイガク</t>
    </rPh>
    <rPh sb="8" eb="10">
      <t>フゾク</t>
    </rPh>
    <rPh sb="10" eb="12">
      <t>コウトウ</t>
    </rPh>
    <phoneticPr fontId="5"/>
  </si>
  <si>
    <t>京都府京都先端科学大学附属高等学校</t>
  </si>
  <si>
    <t>京都橘高等学校</t>
  </si>
  <si>
    <t>京都府京都橘高等学校</t>
  </si>
  <si>
    <t>京都西山高等学校</t>
  </si>
  <si>
    <t>京都府京都西山高等学校</t>
  </si>
  <si>
    <t>京都文教高等学校</t>
  </si>
  <si>
    <t>京都府京都文教高等学校</t>
  </si>
  <si>
    <t>京都美山高等学校</t>
  </si>
  <si>
    <t>京都府京都美山高等学校</t>
  </si>
  <si>
    <t>京都明徳高等学校</t>
  </si>
  <si>
    <t>京都府京都明徳高等学校</t>
  </si>
  <si>
    <t>京都両洋高等学校</t>
  </si>
  <si>
    <t>京都府京都両洋高等学校</t>
  </si>
  <si>
    <t>同志社高等学校</t>
  </si>
  <si>
    <t>京都府同志社高等学校</t>
  </si>
  <si>
    <t>同志社国際高等学校</t>
  </si>
  <si>
    <t>京都府同志社国際高等学校</t>
  </si>
  <si>
    <t>同志社女子高等学校</t>
  </si>
  <si>
    <t>京都府同志社女子高等学校</t>
  </si>
  <si>
    <t>日星高等学校</t>
  </si>
  <si>
    <t>京都府日星高等学校</t>
  </si>
  <si>
    <t>ノートルダム女学院高等学校</t>
  </si>
  <si>
    <t>京都府ノートルダム女学院高等学校</t>
  </si>
  <si>
    <t>花園高等学校</t>
  </si>
  <si>
    <t>京都府花園高等学校</t>
  </si>
  <si>
    <t>東山高等学校</t>
  </si>
  <si>
    <t>京都府東山高等学校</t>
  </si>
  <si>
    <t>福知山淑徳高等学校</t>
  </si>
  <si>
    <t>京都府福知山淑徳高等学校</t>
  </si>
  <si>
    <t>福知山成美高等学校</t>
  </si>
  <si>
    <t>京都府福知山成美高等学校</t>
  </si>
  <si>
    <t>平安女学院高等学校</t>
  </si>
  <si>
    <t>京都府平安女学院高等学校</t>
  </si>
  <si>
    <t>洛星高等学校</t>
  </si>
  <si>
    <t>京都府洛星高等学校</t>
  </si>
  <si>
    <t>洛南高等学校</t>
  </si>
  <si>
    <t>京都府洛南高等学校</t>
  </si>
  <si>
    <t>洛陽総合高等学校</t>
  </si>
  <si>
    <t>京都府洛陽総合高等学校</t>
  </si>
  <si>
    <t>立命館高等学校</t>
  </si>
  <si>
    <t>京都府立命館高等学校</t>
  </si>
  <si>
    <t>立命館宇治高等学校</t>
  </si>
  <si>
    <t>京都府立命館宇治高等学校</t>
  </si>
  <si>
    <t>龍谷大学付属平安高等学校</t>
  </si>
  <si>
    <t>京都府龍谷大学付属平安高等学校</t>
  </si>
  <si>
    <t>アサンプション国際高等学校</t>
    <rPh sb="7" eb="9">
      <t>コクサイ</t>
    </rPh>
    <phoneticPr fontId="5"/>
  </si>
  <si>
    <t>大阪府アサンプション国際高等学校</t>
  </si>
  <si>
    <t>アナン学園高等学校</t>
    <rPh sb="3" eb="5">
      <t>ガクエン</t>
    </rPh>
    <phoneticPr fontId="5"/>
  </si>
  <si>
    <t>大阪府アナン学園高等学校</t>
  </si>
  <si>
    <t>あべの翔学高等学校</t>
    <rPh sb="3" eb="4">
      <t>ショウ</t>
    </rPh>
    <rPh sb="4" eb="5">
      <t>ガク</t>
    </rPh>
    <rPh sb="5" eb="7">
      <t>コウトウ</t>
    </rPh>
    <rPh sb="7" eb="9">
      <t>ガッコウ</t>
    </rPh>
    <phoneticPr fontId="5"/>
  </si>
  <si>
    <t>大阪府あべの翔学高等学校</t>
  </si>
  <si>
    <t>上宮高等学校</t>
  </si>
  <si>
    <t>大阪府上宮高等学校</t>
  </si>
  <si>
    <t>上宮太子高等学校</t>
    <phoneticPr fontId="5"/>
  </si>
  <si>
    <t>大阪府上宮太子高等学校</t>
  </si>
  <si>
    <t>ヴェリタス城星学園高等学校</t>
    <phoneticPr fontId="5"/>
  </si>
  <si>
    <t>大阪府ヴェリタス城星学園高等学校</t>
  </si>
  <si>
    <t>英真学園高等学校</t>
  </si>
  <si>
    <t>大阪府英真学園高等学校</t>
  </si>
  <si>
    <t>追手門学院高等学校</t>
  </si>
  <si>
    <t>大阪府追手門学院高等学校</t>
  </si>
  <si>
    <t>追手門学院大手前高等学校</t>
  </si>
  <si>
    <t>大阪府追手門学院大手前高等学校</t>
  </si>
  <si>
    <t>大阪高等学校</t>
  </si>
  <si>
    <t>大阪府大阪高等学校</t>
  </si>
  <si>
    <t>大阪偕星学園高等学校</t>
    <rPh sb="0" eb="2">
      <t>オオサカ</t>
    </rPh>
    <rPh sb="2" eb="3">
      <t>カイ</t>
    </rPh>
    <rPh sb="3" eb="4">
      <t>ホシ</t>
    </rPh>
    <rPh sb="5" eb="6">
      <t>エン</t>
    </rPh>
    <phoneticPr fontId="5"/>
  </si>
  <si>
    <t>大阪府大阪偕星学園高等学校</t>
  </si>
  <si>
    <t>大阪学院大学高等学校</t>
    <rPh sb="2" eb="3">
      <t>ガク</t>
    </rPh>
    <rPh sb="3" eb="4">
      <t>イン</t>
    </rPh>
    <rPh sb="4" eb="6">
      <t>ダイガク</t>
    </rPh>
    <rPh sb="6" eb="8">
      <t>コウトウ</t>
    </rPh>
    <phoneticPr fontId="5"/>
  </si>
  <si>
    <t>大阪府大阪学院大学高等学校</t>
  </si>
  <si>
    <t>大阪学芸高等学校</t>
    <phoneticPr fontId="5"/>
  </si>
  <si>
    <t>大阪府大阪学芸高等学校</t>
  </si>
  <si>
    <t>大阪暁光高等学校</t>
    <rPh sb="0" eb="2">
      <t>オオサカ</t>
    </rPh>
    <rPh sb="2" eb="4">
      <t>ギョウコウ</t>
    </rPh>
    <phoneticPr fontId="5"/>
  </si>
  <si>
    <t>大阪府大阪暁光高等学校</t>
  </si>
  <si>
    <t>大阪薫英女学院高等学校</t>
  </si>
  <si>
    <t>大阪府大阪薫英女学院高等学校</t>
  </si>
  <si>
    <t>大阪国際高等学校</t>
    <rPh sb="2" eb="4">
      <t>コクサイ</t>
    </rPh>
    <rPh sb="4" eb="6">
      <t>コウトウ</t>
    </rPh>
    <phoneticPr fontId="5"/>
  </si>
  <si>
    <t>大阪府大阪国際高等学校</t>
  </si>
  <si>
    <t>大阪金剛インターナショナル高等学校</t>
    <rPh sb="0" eb="2">
      <t>オオサカ</t>
    </rPh>
    <phoneticPr fontId="5"/>
  </si>
  <si>
    <t>大阪府大阪金剛インターナショナル高等学校</t>
  </si>
  <si>
    <t>大阪産業大学附属高等学校</t>
  </si>
  <si>
    <t>大阪府大阪産業大学附属高等学校</t>
  </si>
  <si>
    <t>大阪商業大学高等学校</t>
  </si>
  <si>
    <t>大阪府大阪商業大学高等学校</t>
  </si>
  <si>
    <t>大阪商業大学堺高等学校</t>
  </si>
  <si>
    <t>大阪府大阪商業大学堺高等学校</t>
  </si>
  <si>
    <t>大阪女学院高等学校</t>
  </si>
  <si>
    <t>大阪府大阪女学院高等学校</t>
  </si>
  <si>
    <t>大阪信愛学院高等学校</t>
    <phoneticPr fontId="5"/>
  </si>
  <si>
    <t>大阪府大阪信愛学院高等学校</t>
  </si>
  <si>
    <t>大阪成蹊女子高等学校</t>
  </si>
  <si>
    <t>大阪府大阪成蹊女子高等学校</t>
  </si>
  <si>
    <t>大阪星光学院高等学校</t>
  </si>
  <si>
    <t>大阪府大阪星光学院高等学校</t>
  </si>
  <si>
    <t>大阪青凌高等学校</t>
  </si>
  <si>
    <t>大阪府大阪青凌高等学校</t>
  </si>
  <si>
    <t>大阪体育大学浪商高等学校</t>
  </si>
  <si>
    <t>大阪府大阪体育大学浪商高等学校</t>
  </si>
  <si>
    <t>大阪電気通信大学高等学校</t>
  </si>
  <si>
    <t>大阪府大阪電気通信大学高等学校</t>
  </si>
  <si>
    <t>大阪桐蔭高等学校</t>
  </si>
  <si>
    <t>大阪府大阪桐蔭高等学校</t>
  </si>
  <si>
    <t>大阪夕陽丘学園高等学校</t>
  </si>
  <si>
    <t>大阪府大阪夕陽丘学園高等学校</t>
  </si>
  <si>
    <t>大阪緑涼高等学校</t>
    <rPh sb="2" eb="3">
      <t>ミドリ</t>
    </rPh>
    <rPh sb="3" eb="4">
      <t>スズ</t>
    </rPh>
    <phoneticPr fontId="5"/>
  </si>
  <si>
    <t>大阪府大阪緑涼高等学校</t>
  </si>
  <si>
    <t>大阪府大谷高等学校</t>
  </si>
  <si>
    <t>開明高等学校</t>
  </si>
  <si>
    <t>大阪府開明高等学校</t>
  </si>
  <si>
    <t>香ヶ丘リベルテ高等学校</t>
    <rPh sb="0" eb="1">
      <t>カオリ</t>
    </rPh>
    <rPh sb="2" eb="3">
      <t>オカ</t>
    </rPh>
    <phoneticPr fontId="5"/>
  </si>
  <si>
    <t>大阪府香ヶ丘リベルテ高等学校</t>
  </si>
  <si>
    <t>関西大倉高等学校</t>
  </si>
  <si>
    <t>大阪府関西大倉高等学校</t>
  </si>
  <si>
    <t>関西創価高等学校</t>
  </si>
  <si>
    <t>大阪府関西創価高等学校</t>
  </si>
  <si>
    <t>関西大学高等部</t>
  </si>
  <si>
    <t>大阪府関西大学高等部</t>
  </si>
  <si>
    <t>関西大学第一高等学校</t>
  </si>
  <si>
    <t>大阪府関西大学第一高等学校</t>
  </si>
  <si>
    <t>関西大学北陽高等学校</t>
  </si>
  <si>
    <t>大阪府関西大学北陽高等学校</t>
  </si>
  <si>
    <t>関西福祉科学大学高等学校</t>
  </si>
  <si>
    <t>大阪府関西福祉科学大学高等学校</t>
  </si>
  <si>
    <t>関西学院千里国際高等部</t>
  </si>
  <si>
    <t>大阪府関西学院千里国際高等部</t>
  </si>
  <si>
    <t>近畿大学泉州高等学校</t>
  </si>
  <si>
    <t>大阪府近畿大学泉州高等学校</t>
  </si>
  <si>
    <t>近畿大学附属高等学校</t>
  </si>
  <si>
    <t>大阪府近畿大学附属高等学校</t>
  </si>
  <si>
    <t>金蘭会高等学校</t>
  </si>
  <si>
    <t>大阪府金蘭会高等学校</t>
  </si>
  <si>
    <t>金蘭千里高等学校</t>
  </si>
  <si>
    <t>大阪府金蘭千里高等学校</t>
  </si>
  <si>
    <t>建国高等学校</t>
  </si>
  <si>
    <t>大阪府建国高等学校</t>
  </si>
  <si>
    <t>賢明学院高等学校</t>
  </si>
  <si>
    <t>大阪府賢明学院高等学校</t>
  </si>
  <si>
    <t>興國高等学校</t>
  </si>
  <si>
    <t>大阪府興國高等学校</t>
  </si>
  <si>
    <t>好文学園女子高等学校</t>
  </si>
  <si>
    <t>大阪府好文学園女子高等学校</t>
  </si>
  <si>
    <t>香里ヌヴェール学院高等学校</t>
    <rPh sb="0" eb="2">
      <t>コウリ</t>
    </rPh>
    <phoneticPr fontId="5"/>
  </si>
  <si>
    <t>大阪府香里ヌヴェール学院高等学校</t>
  </si>
  <si>
    <t>金光大阪高等学校</t>
  </si>
  <si>
    <t>大阪府金光大阪高等学校</t>
  </si>
  <si>
    <t>金光藤蔭高等学校</t>
    <phoneticPr fontId="5"/>
  </si>
  <si>
    <t>大阪府金光藤蔭高等学校</t>
  </si>
  <si>
    <t>金光八尾高等学校</t>
  </si>
  <si>
    <t>大阪府金光八尾高等学校</t>
  </si>
  <si>
    <t>堺リベラル高等学校</t>
  </si>
  <si>
    <t>大阪府堺リベラル高等学校</t>
  </si>
  <si>
    <t>四條畷学園高等学校</t>
  </si>
  <si>
    <t>大阪府四條畷学園高等学校</t>
  </si>
  <si>
    <t>四天王寺高等学校</t>
  </si>
  <si>
    <t>大阪府四天王寺高等学校</t>
  </si>
  <si>
    <t>四天王寺東高等学校</t>
    <rPh sb="0" eb="4">
      <t>シテンノウジ</t>
    </rPh>
    <rPh sb="4" eb="5">
      <t>ヒガシ</t>
    </rPh>
    <rPh sb="5" eb="7">
      <t>コウトウ</t>
    </rPh>
    <rPh sb="7" eb="9">
      <t>ガッコウ</t>
    </rPh>
    <phoneticPr fontId="5"/>
  </si>
  <si>
    <t>大阪府四天王寺東高等学校</t>
  </si>
  <si>
    <t>樟蔭高等学校</t>
  </si>
  <si>
    <t>大阪府樟蔭高等学校</t>
  </si>
  <si>
    <t>常翔学園高等学校</t>
  </si>
  <si>
    <t>大阪府常翔学園高等学校</t>
  </si>
  <si>
    <t>常翔啓光学園高等学校</t>
  </si>
  <si>
    <t>大阪府常翔啓光学園高等学校</t>
  </si>
  <si>
    <t>城南学園高等学校</t>
  </si>
  <si>
    <t>大阪府城南学園高等学校</t>
  </si>
  <si>
    <t>昇陽高等学校</t>
  </si>
  <si>
    <t>大阪府昇陽高等学校</t>
  </si>
  <si>
    <t>精華高等学校</t>
  </si>
  <si>
    <t>大阪府精華高等学校</t>
  </si>
  <si>
    <t>清教学園高等学校</t>
  </si>
  <si>
    <t>大阪府清教学園高等学校</t>
  </si>
  <si>
    <t>星翔高等学校</t>
  </si>
  <si>
    <t>大阪府星翔高等学校</t>
  </si>
  <si>
    <t>清風高等学校</t>
  </si>
  <si>
    <t>大阪府清風高等学校</t>
  </si>
  <si>
    <t>清風南海高等学校</t>
  </si>
  <si>
    <t>大阪府清風南海高等学校</t>
  </si>
  <si>
    <t>清明学院高等学校</t>
  </si>
  <si>
    <t>大阪府清明学院高等学校</t>
  </si>
  <si>
    <t>宣真高等学校</t>
  </si>
  <si>
    <t>大阪府宣真高等学校</t>
  </si>
  <si>
    <t>相愛高等学校</t>
  </si>
  <si>
    <t>大阪府相愛高等学校</t>
  </si>
  <si>
    <t>大商学園高等学校</t>
  </si>
  <si>
    <t>大阪府大商学園高等学校</t>
  </si>
  <si>
    <t>太成学院大学高等学校</t>
  </si>
  <si>
    <t>大阪府太成学院大学高等学校</t>
  </si>
  <si>
    <t>高槻高等学校</t>
  </si>
  <si>
    <t>大阪府高槻高等学校</t>
  </si>
  <si>
    <t>帝塚山学院高等学校</t>
  </si>
  <si>
    <t>大阪府帝塚山学院高等学校</t>
  </si>
  <si>
    <t>帝塚山学院泉ヶ丘高等学校</t>
  </si>
  <si>
    <t>大阪府帝塚山学院泉ヶ丘高等学校</t>
  </si>
  <si>
    <t>東海大学付属大阪仰星高等学校</t>
    <rPh sb="6" eb="8">
      <t>オオサカ</t>
    </rPh>
    <phoneticPr fontId="5"/>
  </si>
  <si>
    <t>大阪府東海大学付属大阪仰星高等学校</t>
  </si>
  <si>
    <t>同志社香里高等学校</t>
  </si>
  <si>
    <t>大阪府同志社香里高等学校</t>
  </si>
  <si>
    <t>浪速高等学校</t>
  </si>
  <si>
    <t>大阪府浪速高等学校</t>
  </si>
  <si>
    <t>梅花高等学校</t>
  </si>
  <si>
    <t>大阪府梅花高等学校</t>
  </si>
  <si>
    <t>羽衣学園高等学校</t>
  </si>
  <si>
    <t>大阪府羽衣学園高等学校</t>
  </si>
  <si>
    <t>初芝富田林高等学校</t>
  </si>
  <si>
    <t>大阪府初芝富田林高等学校</t>
  </si>
  <si>
    <t>阪南大学高等学校</t>
  </si>
  <si>
    <t>大阪府阪南大学高等学校</t>
  </si>
  <si>
    <t>ＰＬ学園高等学校</t>
  </si>
  <si>
    <t>大阪府ＰＬ学園高等学校</t>
  </si>
  <si>
    <t>東大阪大学柏原高等学校</t>
  </si>
  <si>
    <t>大阪府東大阪大学柏原高等学校</t>
  </si>
  <si>
    <t>東大阪大学敬愛高等学校</t>
  </si>
  <si>
    <t>大阪府東大阪大学敬愛高等学校</t>
  </si>
  <si>
    <t>東大谷高等学校</t>
  </si>
  <si>
    <t>大阪府東大谷高等学校</t>
  </si>
  <si>
    <t>プール学院高等学校</t>
  </si>
  <si>
    <t>大阪府プール学院高等学校</t>
  </si>
  <si>
    <t>箕面学園高等学校</t>
  </si>
  <si>
    <t>大阪府箕面学園高等学校</t>
  </si>
  <si>
    <t>箕面自由学園高等学校</t>
  </si>
  <si>
    <t>大阪府箕面自由学園高等学校</t>
  </si>
  <si>
    <t>明浄学院高等学校</t>
  </si>
  <si>
    <t>大阪府明浄学院高等学校</t>
  </si>
  <si>
    <t>大阪府明星高等学校</t>
  </si>
  <si>
    <t>桃山学院高等学校</t>
  </si>
  <si>
    <t>大阪府桃山学院高等学校</t>
  </si>
  <si>
    <t>履正社高等学校</t>
  </si>
  <si>
    <t>大阪府履正社高等学校</t>
  </si>
  <si>
    <t>愛徳学園高等学校</t>
  </si>
  <si>
    <t>兵庫県愛徳学園高等学校</t>
  </si>
  <si>
    <t>芦屋学園高等学校</t>
  </si>
  <si>
    <t>兵庫県芦屋学園高等学校</t>
  </si>
  <si>
    <t>育英高等学校</t>
  </si>
  <si>
    <t>兵庫県育英高等学校</t>
  </si>
  <si>
    <t>生野学園高等学校</t>
  </si>
  <si>
    <t>兵庫県生野学園高等学校</t>
  </si>
  <si>
    <t>兵庫県市川高等学校</t>
  </si>
  <si>
    <t>小林聖心女子学院高等学校</t>
  </si>
  <si>
    <t>兵庫県小林聖心女子学院高等学校</t>
  </si>
  <si>
    <t>関西学院高等部</t>
  </si>
  <si>
    <t>兵庫県関西学院高等部</t>
  </si>
  <si>
    <t>近畿大学附属豊岡高等学校</t>
  </si>
  <si>
    <t>兵庫県近畿大学附属豊岡高等学校</t>
  </si>
  <si>
    <t>啓明学院高等学校</t>
  </si>
  <si>
    <t>兵庫県啓明学院高等学校</t>
  </si>
  <si>
    <t>賢明女子学院高等学校</t>
  </si>
  <si>
    <t>兵庫県賢明女子学院高等学校</t>
  </si>
  <si>
    <t>甲子園学院高等学校</t>
  </si>
  <si>
    <t>兵庫県甲子園学院高等学校</t>
  </si>
  <si>
    <t>甲南高等学校</t>
  </si>
  <si>
    <t>兵庫県甲南高等学校</t>
  </si>
  <si>
    <t>甲南女子高等学校</t>
  </si>
  <si>
    <t>兵庫県甲南女子高等学校</t>
  </si>
  <si>
    <t>神戸海星女子学院高等学校</t>
  </si>
  <si>
    <t>兵庫県神戸海星女子学院高等学校</t>
  </si>
  <si>
    <t>神戸学院大学附属高等学校</t>
  </si>
  <si>
    <t>兵庫県神戸学院大学附属高等学校</t>
  </si>
  <si>
    <t>神戸弘陵学園高等学校</t>
  </si>
  <si>
    <t>兵庫県神戸弘陵学園高等学校</t>
  </si>
  <si>
    <t>神戸国際高等学校</t>
  </si>
  <si>
    <t>兵庫県神戸国際高等学校</t>
  </si>
  <si>
    <t>神戸国際大学附属高等学校</t>
  </si>
  <si>
    <t>兵庫県神戸国際大学附属高等学校</t>
  </si>
  <si>
    <t>神戸女学院高等学部</t>
  </si>
  <si>
    <t>兵庫県神戸女学院高等学部</t>
  </si>
  <si>
    <t>神戸星城高等学校</t>
  </si>
  <si>
    <t>兵庫県神戸星城高等学校</t>
  </si>
  <si>
    <t>神戸第一高等学校</t>
  </si>
  <si>
    <t>兵庫県神戸第一高等学校</t>
  </si>
  <si>
    <t>神戸常盤女子高等学校</t>
  </si>
  <si>
    <t>兵庫県神戸常盤女子高等学校</t>
  </si>
  <si>
    <t>神戸野田高等学校</t>
  </si>
  <si>
    <t>兵庫県神戸野田高等学校</t>
  </si>
  <si>
    <t>神戸龍谷高等学校</t>
  </si>
  <si>
    <t>兵庫県神戸龍谷高等学校</t>
  </si>
  <si>
    <t>甲陽学院高等学校</t>
  </si>
  <si>
    <t>兵庫県甲陽学院高等学校</t>
  </si>
  <si>
    <t>彩星工科高等学校</t>
    <rPh sb="0" eb="1">
      <t>イロドリ</t>
    </rPh>
    <rPh sb="1" eb="2">
      <t>ホシ</t>
    </rPh>
    <rPh sb="2" eb="4">
      <t>コウカ</t>
    </rPh>
    <phoneticPr fontId="5"/>
  </si>
  <si>
    <t>兵庫県彩星工科高等学校</t>
  </si>
  <si>
    <t>三田学園高等学校</t>
  </si>
  <si>
    <t>兵庫県三田学園高等学校</t>
  </si>
  <si>
    <t>三田松聖高等学校</t>
  </si>
  <si>
    <t>兵庫県三田松聖高等学校</t>
  </si>
  <si>
    <t>夙川高等学校</t>
    <phoneticPr fontId="5"/>
  </si>
  <si>
    <t>兵庫県夙川高等学校</t>
  </si>
  <si>
    <t>淳心学院高等学校</t>
  </si>
  <si>
    <t>兵庫県淳心学院高等学校</t>
  </si>
  <si>
    <t>松蔭高等学校</t>
  </si>
  <si>
    <t>兵庫県松蔭高等学校</t>
  </si>
  <si>
    <t>神港学園高等学校</t>
    <rPh sb="2" eb="4">
      <t>ガクエン</t>
    </rPh>
    <phoneticPr fontId="5"/>
  </si>
  <si>
    <t>兵庫県神港学園高等学校</t>
  </si>
  <si>
    <t>親和女子高等学校</t>
  </si>
  <si>
    <t>兵庫県親和女子高等学校</t>
  </si>
  <si>
    <t>須磨学園高等学校</t>
  </si>
  <si>
    <t>兵庫県須磨学園高等学校</t>
  </si>
  <si>
    <t>蒼開高等学校</t>
    <rPh sb="0" eb="1">
      <t>アオイ</t>
    </rPh>
    <rPh sb="1" eb="2">
      <t>ア</t>
    </rPh>
    <phoneticPr fontId="5"/>
  </si>
  <si>
    <t>兵庫県蒼開高等学校</t>
  </si>
  <si>
    <t>園田学園高等学校</t>
  </si>
  <si>
    <t>兵庫県園田学園高等学校</t>
  </si>
  <si>
    <t>滝川高等学校</t>
  </si>
  <si>
    <t>兵庫県滝川高等学校</t>
  </si>
  <si>
    <t>滝川第二高等学校</t>
  </si>
  <si>
    <t>兵庫県滝川第二高等学校</t>
  </si>
  <si>
    <t>東洋大学附属姫路高等学校</t>
  </si>
  <si>
    <t>兵庫県東洋大学附属姫路高等学校</t>
  </si>
  <si>
    <t>灘高等学校</t>
  </si>
  <si>
    <t>兵庫県灘高等学校</t>
  </si>
  <si>
    <t>仁川学院高等学校</t>
  </si>
  <si>
    <t>兵庫県仁川学院高等学校</t>
  </si>
  <si>
    <t>白陵高等学校</t>
  </si>
  <si>
    <t>兵庫県白陵高等学校</t>
  </si>
  <si>
    <t>日ノ本学園高等学校</t>
  </si>
  <si>
    <t>兵庫県日ノ本学園高等学校</t>
  </si>
  <si>
    <t>雲雀丘学園高等学校</t>
  </si>
  <si>
    <t>兵庫県雲雀丘学園高等学校</t>
  </si>
  <si>
    <t>姫路女学院高等学校</t>
    <rPh sb="0" eb="2">
      <t>ヒメジ</t>
    </rPh>
    <rPh sb="2" eb="5">
      <t>ジョガクイン</t>
    </rPh>
    <rPh sb="5" eb="9">
      <t>コウトウガッコウ</t>
    </rPh>
    <phoneticPr fontId="5"/>
  </si>
  <si>
    <t>兵庫県姫路女学院高等学校</t>
  </si>
  <si>
    <t>兵庫大学附属須磨ノ浦高等学校</t>
    <rPh sb="0" eb="2">
      <t>ヒョウゴ</t>
    </rPh>
    <rPh sb="2" eb="4">
      <t>ダイガク</t>
    </rPh>
    <rPh sb="4" eb="6">
      <t>フゾク</t>
    </rPh>
    <phoneticPr fontId="5"/>
  </si>
  <si>
    <t>兵庫県兵庫大学附属須磨ノ浦高等学校</t>
  </si>
  <si>
    <t>報徳学園高等学校</t>
  </si>
  <si>
    <t>兵庫県報徳学園高等学校</t>
  </si>
  <si>
    <t>武庫川女子大学附属高等学校</t>
  </si>
  <si>
    <t>兵庫県武庫川女子大学附属高等学校</t>
  </si>
  <si>
    <t>百合学院高等学校</t>
  </si>
  <si>
    <t>兵庫県百合学院高等学校</t>
  </si>
  <si>
    <t>六甲学院高等学校</t>
    <rPh sb="2" eb="4">
      <t>ガクイン</t>
    </rPh>
    <phoneticPr fontId="5"/>
  </si>
  <si>
    <t>兵庫県六甲学院高等学校</t>
  </si>
  <si>
    <t>育英西高等学校</t>
  </si>
  <si>
    <t>奈良県育英西高等学校</t>
  </si>
  <si>
    <t>橿原学院高等学校</t>
  </si>
  <si>
    <t>奈良県橿原学院高等学校</t>
  </si>
  <si>
    <t>智辯学園高等学校</t>
  </si>
  <si>
    <t>奈良県智辯学園高等学校</t>
  </si>
  <si>
    <t>智辯学園奈良カレッジ高等部</t>
  </si>
  <si>
    <t>奈良県智辯学園奈良カレッジ高等部</t>
  </si>
  <si>
    <t>帝塚山高等学校</t>
  </si>
  <si>
    <t>奈良県帝塚山高等学校</t>
  </si>
  <si>
    <t>天理高等学校</t>
  </si>
  <si>
    <t>奈良県天理高等学校</t>
  </si>
  <si>
    <t>東大寺学園高等学校</t>
  </si>
  <si>
    <t>奈良県東大寺学園高等学校</t>
  </si>
  <si>
    <t>奈良育英高等学校</t>
  </si>
  <si>
    <t>奈良県奈良育英高等学校</t>
  </si>
  <si>
    <t>奈良学園高等学校</t>
  </si>
  <si>
    <t>奈良県奈良学園高等学校</t>
  </si>
  <si>
    <t>奈良学園登美ヶ丘高等学校</t>
  </si>
  <si>
    <t>奈良県奈良学園登美ヶ丘高等学校</t>
  </si>
  <si>
    <t>奈良女子高等学校</t>
  </si>
  <si>
    <t>奈良県奈良女子高等学校</t>
  </si>
  <si>
    <t>奈良大学附属高等学校</t>
  </si>
  <si>
    <t>奈良県奈良大学附属高等学校</t>
  </si>
  <si>
    <t>奈良文化高等学校</t>
  </si>
  <si>
    <t>奈良県奈良文化高等学校</t>
  </si>
  <si>
    <t>西大和学園高等学校</t>
  </si>
  <si>
    <t>奈良県西大和学園高等学校</t>
  </si>
  <si>
    <t>和歌山県開智高等学校</t>
  </si>
  <si>
    <t>近畿大学附属新宮高等学校</t>
  </si>
  <si>
    <t>和歌山県近畿大学附属新宮高等学校</t>
  </si>
  <si>
    <t>近畿大学附属和歌山高等学校</t>
  </si>
  <si>
    <t>和歌山県近畿大学附属和歌山高等学校</t>
  </si>
  <si>
    <t>高野山高等学校</t>
  </si>
  <si>
    <t>和歌山県高野山高等学校</t>
  </si>
  <si>
    <t>智辯学園和歌山高等学校</t>
  </si>
  <si>
    <t>和歌山県智辯学園和歌山高等学校</t>
  </si>
  <si>
    <t>初芝橋本高等学校</t>
  </si>
  <si>
    <t>和歌山県初芝橋本高等学校</t>
  </si>
  <si>
    <t>りら創造芸術高等学校</t>
    <rPh sb="2" eb="4">
      <t>ソウゾウ</t>
    </rPh>
    <rPh sb="4" eb="6">
      <t>ゲイジュツ</t>
    </rPh>
    <rPh sb="6" eb="8">
      <t>コウトウ</t>
    </rPh>
    <rPh sb="8" eb="10">
      <t>ガッコウ</t>
    </rPh>
    <phoneticPr fontId="5"/>
  </si>
  <si>
    <t>和歌山県りら創造芸術高等学校</t>
  </si>
  <si>
    <t>和歌山信愛高等学校</t>
    <phoneticPr fontId="5"/>
  </si>
  <si>
    <t>和歌山県和歌山信愛高等学校</t>
  </si>
  <si>
    <t>倉吉北高等学校</t>
  </si>
  <si>
    <t>鳥取県倉吉北高等学校</t>
  </si>
  <si>
    <t>青翔開智高等学校</t>
    <rPh sb="0" eb="2">
      <t>セイショウ</t>
    </rPh>
    <rPh sb="2" eb="4">
      <t>カイチ</t>
    </rPh>
    <rPh sb="4" eb="6">
      <t>コウトウ</t>
    </rPh>
    <rPh sb="6" eb="8">
      <t>ガッコウ</t>
    </rPh>
    <phoneticPr fontId="5"/>
  </si>
  <si>
    <t>鳥取県青翔開智高等学校</t>
  </si>
  <si>
    <t>鳥取敬愛高等学校</t>
  </si>
  <si>
    <t>鳥取県鳥取敬愛高等学校</t>
  </si>
  <si>
    <t>鳥取城北高等学校</t>
  </si>
  <si>
    <t>鳥取県鳥取城北高等学校</t>
  </si>
  <si>
    <t>湯梨浜学園高等学校</t>
    <rPh sb="3" eb="5">
      <t>ガクエン</t>
    </rPh>
    <phoneticPr fontId="5"/>
  </si>
  <si>
    <t>鳥取県湯梨浜学園高等学校</t>
  </si>
  <si>
    <t>米子北高等学校</t>
  </si>
  <si>
    <t>鳥取県米子北高等学校</t>
  </si>
  <si>
    <t>米子松蔭高等学校</t>
  </si>
  <si>
    <t>鳥取県米子松蔭高等学校</t>
  </si>
  <si>
    <t>米子北斗高等学校</t>
  </si>
  <si>
    <t>鳥取県米子北斗高等学校</t>
  </si>
  <si>
    <t>出雲西高等学校</t>
  </si>
  <si>
    <t>島根県出雲西高等学校</t>
  </si>
  <si>
    <t>出雲北陵高等学校</t>
  </si>
  <si>
    <t>島根県出雲北陵高等学校</t>
  </si>
  <si>
    <t>石見智翠館高等学校</t>
  </si>
  <si>
    <t>島根県石見智翠館高等学校</t>
  </si>
  <si>
    <t>開星高等学校</t>
  </si>
  <si>
    <t>島根県開星高等学校</t>
  </si>
  <si>
    <t>キリスト教愛真高等学校</t>
  </si>
  <si>
    <t>島根県キリスト教愛真高等学校</t>
  </si>
  <si>
    <t>松徳学院高等学校</t>
  </si>
  <si>
    <t>島根県松徳学院高等学校</t>
  </si>
  <si>
    <t>益田東高等学校</t>
  </si>
  <si>
    <t>島根県益田東高等学校</t>
  </si>
  <si>
    <t>松江西高等学校</t>
  </si>
  <si>
    <t>島根県松江西高等学校</t>
  </si>
  <si>
    <t>明誠高等学校</t>
  </si>
  <si>
    <t>島根県明誠高等学校</t>
  </si>
  <si>
    <t>立正大学淞南高等学校</t>
  </si>
  <si>
    <t>島根県立正大学淞南高等学校</t>
  </si>
  <si>
    <t>岡山高等学校</t>
  </si>
  <si>
    <t>岡山県岡山高等学校</t>
  </si>
  <si>
    <t>岡山学芸館高等学校</t>
  </si>
  <si>
    <t>岡山県岡山学芸館高等学校</t>
  </si>
  <si>
    <t>岡山県共生高等学校</t>
  </si>
  <si>
    <t>岡山県岡山県共生高等学校</t>
  </si>
  <si>
    <t>岡山県美作高等学校</t>
  </si>
  <si>
    <t>岡山県岡山県美作高等学校</t>
  </si>
  <si>
    <t>おかやま山陽高等学校</t>
  </si>
  <si>
    <t>岡山県おかやま山陽高等学校</t>
  </si>
  <si>
    <t>岡山商科大学附属高等学校</t>
  </si>
  <si>
    <t>岡山県岡山商科大学附属高等学校</t>
  </si>
  <si>
    <t>岡山白陵高等学校</t>
  </si>
  <si>
    <t>岡山県岡山白陵高等学校</t>
  </si>
  <si>
    <t>岡山理科大学附属高等学校</t>
  </si>
  <si>
    <t>岡山県岡山理科大学附属高等学校</t>
  </si>
  <si>
    <t>岡山龍谷高等学校</t>
  </si>
  <si>
    <t>岡山県岡山龍谷高等学校</t>
  </si>
  <si>
    <t>川崎医科大学附属高等学校</t>
  </si>
  <si>
    <t>岡山県川崎医科大学附属高等学校</t>
  </si>
  <si>
    <t>関西高等学校</t>
  </si>
  <si>
    <t>岡山県関西高等学校</t>
  </si>
  <si>
    <t>吉備高原学園高等学校</t>
  </si>
  <si>
    <t>岡山県吉備高原学園高等学校</t>
  </si>
  <si>
    <t>倉敷高等学校</t>
  </si>
  <si>
    <t>岡山県倉敷高等学校</t>
  </si>
  <si>
    <t>倉敷翠松高等学校</t>
  </si>
  <si>
    <t>岡山県倉敷翠松高等学校</t>
  </si>
  <si>
    <t>興譲館高等学校</t>
  </si>
  <si>
    <t>岡山県興譲館高等学校</t>
  </si>
  <si>
    <t>金光学園高等学校</t>
  </si>
  <si>
    <t>岡山県金光学園高等学校</t>
  </si>
  <si>
    <t>作陽学園高等学校</t>
    <rPh sb="2" eb="4">
      <t>ガクエン</t>
    </rPh>
    <phoneticPr fontId="5"/>
  </si>
  <si>
    <t>岡山県作陽学園高等学校</t>
  </si>
  <si>
    <t>山陽学園高等学校</t>
    <rPh sb="2" eb="4">
      <t>ガクエン</t>
    </rPh>
    <phoneticPr fontId="5"/>
  </si>
  <si>
    <t>岡山県山陽学園高等学校</t>
  </si>
  <si>
    <t>就実高等学校</t>
  </si>
  <si>
    <t>岡山県就実高等学校</t>
  </si>
  <si>
    <t>清心女子高等学校</t>
  </si>
  <si>
    <t>岡山県清心女子高等学校</t>
  </si>
  <si>
    <t>創志学園高等学校</t>
  </si>
  <si>
    <t>岡山県創志学園高等学校</t>
  </si>
  <si>
    <t>方谷學舎高等学校</t>
    <rPh sb="0" eb="2">
      <t>ホウタニ</t>
    </rPh>
    <rPh sb="2" eb="3">
      <t>ガク</t>
    </rPh>
    <rPh sb="3" eb="4">
      <t>シャ</t>
    </rPh>
    <phoneticPr fontId="5"/>
  </si>
  <si>
    <t>岡山県方谷學舎高等学校</t>
  </si>
  <si>
    <t>明誠学院高等学校</t>
  </si>
  <si>
    <t>岡山県明誠学院高等学校</t>
  </si>
  <si>
    <t>ＡＩＣＪ高等学校</t>
  </si>
  <si>
    <t>広島県ＡＩＣＪ高等学校</t>
  </si>
  <si>
    <t>盈進高等学校</t>
  </si>
  <si>
    <t>広島県盈進高等学校</t>
  </si>
  <si>
    <t>英数学館高等学校</t>
  </si>
  <si>
    <t>広島県英数学館高等学校</t>
  </si>
  <si>
    <t>尾道高等学校</t>
  </si>
  <si>
    <t>広島県尾道高等学校</t>
  </si>
  <si>
    <t>銀河学院高等学校</t>
  </si>
  <si>
    <t>広島県銀河学院高等学校</t>
  </si>
  <si>
    <t>近畿大学附属広島高等学校東広島校</t>
    <rPh sb="6" eb="7">
      <t>ヒロ</t>
    </rPh>
    <rPh sb="12" eb="13">
      <t>ヒガシ</t>
    </rPh>
    <rPh sb="13" eb="15">
      <t>ヒロシマ</t>
    </rPh>
    <rPh sb="15" eb="16">
      <t>コウ</t>
    </rPh>
    <phoneticPr fontId="5"/>
  </si>
  <si>
    <t>広島県近畿大学附属広島高等学校東広島校</t>
  </si>
  <si>
    <t>近畿大学附属広島高等学校福山校</t>
    <rPh sb="6" eb="8">
      <t>ヒロシマ</t>
    </rPh>
    <rPh sb="8" eb="10">
      <t>コウトウ</t>
    </rPh>
    <rPh sb="10" eb="12">
      <t>ガッコウ</t>
    </rPh>
    <phoneticPr fontId="5"/>
  </si>
  <si>
    <t>広島県近畿大学附属広島高等学校福山校</t>
  </si>
  <si>
    <t>呉青山高等学校</t>
  </si>
  <si>
    <t>広島県呉青山高等学校</t>
  </si>
  <si>
    <t>広陵高等学校</t>
  </si>
  <si>
    <t>広島県広陵高等学校</t>
  </si>
  <si>
    <t>呉港高等学校</t>
  </si>
  <si>
    <t>広島県呉港高等学校</t>
  </si>
  <si>
    <t>山陽高等学校</t>
  </si>
  <si>
    <t>広島県山陽高等学校</t>
  </si>
  <si>
    <t>山陽女学園高等部</t>
  </si>
  <si>
    <t>広島県山陽女学園高等部</t>
  </si>
  <si>
    <t>清水ヶ丘高等学校</t>
  </si>
  <si>
    <t>広島県清水ヶ丘高等学校</t>
  </si>
  <si>
    <t>修道高等学校</t>
  </si>
  <si>
    <t>広島県修道高等学校</t>
  </si>
  <si>
    <t>如水館高等学校</t>
  </si>
  <si>
    <t>広島県如水館高等学校</t>
  </si>
  <si>
    <t>進徳女子高等学校</t>
  </si>
  <si>
    <t>広島県進徳女子高等学校</t>
  </si>
  <si>
    <t>崇徳高等学校</t>
  </si>
  <si>
    <t>広島県崇徳高等学校</t>
  </si>
  <si>
    <t>武田高等学校</t>
  </si>
  <si>
    <t>広島県武田高等学校</t>
  </si>
  <si>
    <t>ノートルダム清心高等学校</t>
  </si>
  <si>
    <t>広島県ノートルダム清心高等学校</t>
  </si>
  <si>
    <t>比治山女子高等学校</t>
  </si>
  <si>
    <t>広島県比治山女子高等学校</t>
  </si>
  <si>
    <t>広島学院高等学校</t>
  </si>
  <si>
    <t>広島県広島学院高等学校</t>
  </si>
  <si>
    <t>広島県瀬戸内高等学校</t>
  </si>
  <si>
    <t>広島県広島県瀬戸内高等学校</t>
  </si>
  <si>
    <t>広島工業大学高等学校</t>
  </si>
  <si>
    <t>広島県広島工業大学高等学校</t>
  </si>
  <si>
    <t>広島国際学院高等学校</t>
  </si>
  <si>
    <t>広島県広島国際学院高等学校</t>
  </si>
  <si>
    <t>広島桜が丘高等学校</t>
  </si>
  <si>
    <t>広島県広島桜が丘高等学校</t>
  </si>
  <si>
    <t>広島三育学院高等学校</t>
  </si>
  <si>
    <t>広島県広島三育学院高等学校</t>
  </si>
  <si>
    <t>広島修道大学ひろしま協創高等学校</t>
    <rPh sb="0" eb="2">
      <t>ヒロシマ</t>
    </rPh>
    <rPh sb="2" eb="4">
      <t>シュウドウ</t>
    </rPh>
    <rPh sb="4" eb="6">
      <t>ダイガク</t>
    </rPh>
    <rPh sb="10" eb="12">
      <t>キョウソウ</t>
    </rPh>
    <rPh sb="12" eb="14">
      <t>コウトウ</t>
    </rPh>
    <phoneticPr fontId="5"/>
  </si>
  <si>
    <t>広島県広島修道大学ひろしま協創高等学校</t>
  </si>
  <si>
    <t>広島城北高等学校</t>
  </si>
  <si>
    <t>広島県広島城北高等学校</t>
  </si>
  <si>
    <t>広島翔洋高等学校</t>
  </si>
  <si>
    <t>広島県広島翔洋高等学校</t>
  </si>
  <si>
    <t>広島女学院高等学校</t>
  </si>
  <si>
    <t>広島県広島女学院高等学校</t>
  </si>
  <si>
    <t>広島新庄高等学校</t>
  </si>
  <si>
    <t>広島県広島新庄高等学校</t>
  </si>
  <si>
    <t>広島なぎさ高等学校</t>
  </si>
  <si>
    <t>広島県広島なぎさ高等学校</t>
  </si>
  <si>
    <t>広島文教大学附属高等学校</t>
    <phoneticPr fontId="5"/>
  </si>
  <si>
    <t>広島県広島文教大学附属高等学校</t>
  </si>
  <si>
    <t>福山暁の星女子高等学校</t>
  </si>
  <si>
    <t>広島県福山暁の星女子高等学校</t>
  </si>
  <si>
    <t>安田女子高等学校</t>
  </si>
  <si>
    <t>広島県安田女子高等学校</t>
  </si>
  <si>
    <t>宇部鴻城高等学校</t>
  </si>
  <si>
    <t>山口県宇部鴻城高等学校</t>
  </si>
  <si>
    <t>宇部フロンティア大学付属香川高等学校</t>
  </si>
  <si>
    <t>山口県宇部フロンティア大学付属香川高等学校</t>
  </si>
  <si>
    <t>慶進高等学校</t>
  </si>
  <si>
    <t>山口県慶進高等学校</t>
  </si>
  <si>
    <t>サビエル高等学校</t>
  </si>
  <si>
    <t>山口県サビエル高等学校</t>
  </si>
  <si>
    <t>下関国際高等学校</t>
  </si>
  <si>
    <t>山口県下関国際高等学校</t>
  </si>
  <si>
    <t>下関短期大学付属高等学校</t>
  </si>
  <si>
    <t>山口県下関短期大学付属高等学校</t>
  </si>
  <si>
    <t>誠英高等学校</t>
  </si>
  <si>
    <t>山口県誠英高等学校</t>
  </si>
  <si>
    <t>聖光高等学校</t>
  </si>
  <si>
    <t>山口県聖光高等学校</t>
  </si>
  <si>
    <t>成進高等学校</t>
  </si>
  <si>
    <t>山口県成進高等学校</t>
  </si>
  <si>
    <t>高川学園高等学校</t>
  </si>
  <si>
    <t>山口県高川学園高等学校</t>
  </si>
  <si>
    <t>高水高等学校</t>
  </si>
  <si>
    <t>山口県高水高等学校</t>
  </si>
  <si>
    <t>長門高等学校</t>
  </si>
  <si>
    <t>山口県長門高等学校</t>
  </si>
  <si>
    <t>野田学園高等学校</t>
  </si>
  <si>
    <t>山口県野田学園高等学校</t>
  </si>
  <si>
    <t>梅光学院高等学校</t>
    <phoneticPr fontId="5"/>
  </si>
  <si>
    <t>山口県梅光学院高等学校</t>
  </si>
  <si>
    <t>萩光塩学院高等学校</t>
  </si>
  <si>
    <t>山口県萩光塩学院高等学校</t>
  </si>
  <si>
    <t>早鞆高等学校</t>
  </si>
  <si>
    <t>山口県早鞆高等学校</t>
  </si>
  <si>
    <t>柳井学園高等学校</t>
  </si>
  <si>
    <t>山口県柳井学園高等学校</t>
  </si>
  <si>
    <t>山口県鴻城高等学校</t>
  </si>
  <si>
    <t>山口県山口県鴻城高等学校</t>
  </si>
  <si>
    <t>山口県桜ケ丘高等学校</t>
  </si>
  <si>
    <t>山口県山口県桜ケ丘高等学校</t>
  </si>
  <si>
    <t>香蘭高等学校</t>
  </si>
  <si>
    <t>徳島県香蘭高等学校</t>
  </si>
  <si>
    <t>生光学園高等学校</t>
    <phoneticPr fontId="5"/>
  </si>
  <si>
    <t>徳島県生光学園高等学校</t>
  </si>
  <si>
    <t>徳島文理高等学校</t>
    <phoneticPr fontId="5"/>
  </si>
  <si>
    <t>徳島県徳島文理高等学校</t>
  </si>
  <si>
    <t>英明高等学校</t>
  </si>
  <si>
    <t>香川県英明高等学校</t>
  </si>
  <si>
    <t>大手前高松高等学校</t>
    <phoneticPr fontId="5"/>
  </si>
  <si>
    <t>香川県大手前高松高等学校</t>
  </si>
  <si>
    <t>大手前丸亀高等学校</t>
    <rPh sb="3" eb="5">
      <t>マルガメ</t>
    </rPh>
    <phoneticPr fontId="5"/>
  </si>
  <si>
    <t>香川県大手前丸亀高等学校</t>
  </si>
  <si>
    <t>香川県藤井高等学校</t>
  </si>
  <si>
    <t>香川県香川県藤井高等学校</t>
  </si>
  <si>
    <t>香川誠陵高等学校</t>
  </si>
  <si>
    <t>香川県香川誠陵高等学校</t>
  </si>
  <si>
    <t>坂出第一高等学校</t>
  </si>
  <si>
    <t>香川県坂出第一高等学校</t>
  </si>
  <si>
    <t>四国学院大学香川西高等学校</t>
    <rPh sb="0" eb="2">
      <t>シコク</t>
    </rPh>
    <rPh sb="2" eb="4">
      <t>ガクイン</t>
    </rPh>
    <rPh sb="4" eb="6">
      <t>ダイガク</t>
    </rPh>
    <phoneticPr fontId="5"/>
  </si>
  <si>
    <t>香川県四国学院大学香川西高等学校</t>
  </si>
  <si>
    <t>尽誠学園高等学校</t>
  </si>
  <si>
    <t>香川県尽誠学園高等学校</t>
  </si>
  <si>
    <t>高松中央高等学校</t>
  </si>
  <si>
    <t>香川県高松中央高等学校</t>
  </si>
  <si>
    <t>藤井学園寒川高等学校</t>
  </si>
  <si>
    <t>香川県藤井学園寒川高等学校</t>
  </si>
  <si>
    <t>愛光高等学校</t>
  </si>
  <si>
    <t>愛媛県愛光高等学校</t>
  </si>
  <si>
    <t>今治精華高等学校</t>
  </si>
  <si>
    <t>愛媛県今治精華高等学校</t>
  </si>
  <si>
    <t>FC今治高等学校里山校</t>
    <rPh sb="8" eb="10">
      <t>サトヤマ</t>
    </rPh>
    <rPh sb="10" eb="11">
      <t>コウ</t>
    </rPh>
    <phoneticPr fontId="5"/>
  </si>
  <si>
    <t>愛媛県FC今治高等学校里山校</t>
  </si>
  <si>
    <t>FC今治高等学校明徳校</t>
    <rPh sb="10" eb="11">
      <t>コウ</t>
    </rPh>
    <phoneticPr fontId="5"/>
  </si>
  <si>
    <t>愛媛県FC今治高等学校明徳校</t>
  </si>
  <si>
    <t>済美高等学校</t>
    <phoneticPr fontId="5"/>
  </si>
  <si>
    <t>愛媛県済美高等学校</t>
  </si>
  <si>
    <t>聖カタリナ学園高等学校</t>
    <rPh sb="5" eb="7">
      <t>ガクエン</t>
    </rPh>
    <phoneticPr fontId="5"/>
  </si>
  <si>
    <t>愛媛県聖カタリナ学園高等学校</t>
  </si>
  <si>
    <t>帝京第五高等学校</t>
  </si>
  <si>
    <t>愛媛県帝京第五高等学校</t>
  </si>
  <si>
    <t>新田高等学校</t>
  </si>
  <si>
    <t>愛媛県新田高等学校</t>
  </si>
  <si>
    <t>松山学院高等学校</t>
    <rPh sb="2" eb="4">
      <t>ガクイン</t>
    </rPh>
    <phoneticPr fontId="5"/>
  </si>
  <si>
    <t>愛媛県松山学院高等学校</t>
  </si>
  <si>
    <t>松山東雲高等学校</t>
  </si>
  <si>
    <t>愛媛県松山東雲高等学校</t>
  </si>
  <si>
    <t>松山聖陵高等学校</t>
  </si>
  <si>
    <t>愛媛県松山聖陵高等学校</t>
  </si>
  <si>
    <t>高知高等学校</t>
  </si>
  <si>
    <t>高知県高知高等学校</t>
  </si>
  <si>
    <t>高知学芸高等学校</t>
  </si>
  <si>
    <t>高知県高知学芸高等学校</t>
  </si>
  <si>
    <t>高知中央高等学校</t>
  </si>
  <si>
    <t>高知県高知中央高等学校</t>
  </si>
  <si>
    <t>高知県清和女子高等学校</t>
  </si>
  <si>
    <t>土佐高等学校</t>
  </si>
  <si>
    <t>高知県土佐高等学校</t>
  </si>
  <si>
    <t>土佐塾高等学校</t>
  </si>
  <si>
    <t>高知県土佐塾高等学校</t>
  </si>
  <si>
    <t>土佐女子高等学校</t>
  </si>
  <si>
    <t>高知県土佐女子高等学校</t>
  </si>
  <si>
    <t>明徳義塾高等学校</t>
  </si>
  <si>
    <t>高知県明徳義塾高等学校</t>
  </si>
  <si>
    <t>飯塚高等学校</t>
  </si>
  <si>
    <t>福岡県飯塚高等学校</t>
  </si>
  <si>
    <t>大牟田高等学校</t>
  </si>
  <si>
    <t>福岡県大牟田高等学校</t>
  </si>
  <si>
    <t>折尾愛真高等学校</t>
  </si>
  <si>
    <t>福岡県折尾愛真高等学校</t>
  </si>
  <si>
    <t>希望が丘高等学校</t>
  </si>
  <si>
    <t>福岡県希望が丘高等学校</t>
  </si>
  <si>
    <t>九州国際大学付属高等学校</t>
  </si>
  <si>
    <t>福岡県九州国際大学付属高等学校</t>
  </si>
  <si>
    <t>九州産業大学付属九州高等学校</t>
  </si>
  <si>
    <t>福岡県九州産業大学付属九州高等学校</t>
  </si>
  <si>
    <t>九州産業大学付属九州産業高等学校</t>
  </si>
  <si>
    <t>福岡県九州産業大学付属九州産業高等学校</t>
  </si>
  <si>
    <t>仰星学園高等学校</t>
  </si>
  <si>
    <t>福岡県仰星学園高等学校</t>
  </si>
  <si>
    <t>近畿大学附属福岡高等学校</t>
  </si>
  <si>
    <t>福岡県近畿大学附属福岡高等学校</t>
  </si>
  <si>
    <t>久留米学園高等学校</t>
  </si>
  <si>
    <t>福岡県久留米学園高等学校</t>
  </si>
  <si>
    <t>久留米信愛高等学校</t>
    <rPh sb="3" eb="5">
      <t>シンアイ</t>
    </rPh>
    <phoneticPr fontId="5"/>
  </si>
  <si>
    <t>福岡県久留米信愛高等学校</t>
  </si>
  <si>
    <t>久留米大学附設高等学校</t>
  </si>
  <si>
    <t>福岡県久留米大学附設高等学校</t>
  </si>
  <si>
    <t>敬愛高等学校</t>
  </si>
  <si>
    <t>福岡県敬愛高等学校</t>
  </si>
  <si>
    <t>慶成高等学校</t>
  </si>
  <si>
    <t>福岡県慶成高等学校</t>
  </si>
  <si>
    <t>高稜高等学校</t>
  </si>
  <si>
    <t>福岡県高稜高等学校</t>
  </si>
  <si>
    <t>自由ケ丘高等学校</t>
  </si>
  <si>
    <t>福岡県自由ケ丘高等学校</t>
  </si>
  <si>
    <t>純真高等学校</t>
  </si>
  <si>
    <t>福岡県純真高等学校</t>
  </si>
  <si>
    <t>上智福岡高等学校</t>
  </si>
  <si>
    <t>福岡県上智福岡高等学校</t>
  </si>
  <si>
    <t>真颯館高等学校</t>
  </si>
  <si>
    <t>福岡県真颯館高等学校</t>
  </si>
  <si>
    <t>杉森高等学校</t>
  </si>
  <si>
    <t>福岡県杉森高等学校</t>
  </si>
  <si>
    <t>精華女子高等学校</t>
  </si>
  <si>
    <t>福岡県精華女子高等学校</t>
  </si>
  <si>
    <t>誠修高等学校</t>
  </si>
  <si>
    <t>福岡県誠修高等学校</t>
  </si>
  <si>
    <t>西南学院高等学校</t>
  </si>
  <si>
    <t>福岡県西南学院高等学校</t>
  </si>
  <si>
    <t>西南女学院高等学校</t>
  </si>
  <si>
    <t>福岡県西南女学院高等学校</t>
  </si>
  <si>
    <t>星琳高等学校</t>
  </si>
  <si>
    <t>福岡県星琳高等学校</t>
  </si>
  <si>
    <t>第一薬科大学付属高等学校</t>
  </si>
  <si>
    <t>福岡県第一薬科大学付属高等学校</t>
  </si>
  <si>
    <t>立花高等学校</t>
  </si>
  <si>
    <t>福岡県立花高等学校</t>
  </si>
  <si>
    <t>筑紫女学園高等学校</t>
  </si>
  <si>
    <t>福岡県筑紫女学園高等学校</t>
  </si>
  <si>
    <t>筑紫台高等学校</t>
  </si>
  <si>
    <t>福岡県筑紫台高等学校</t>
  </si>
  <si>
    <t>筑陽学園高等学校</t>
  </si>
  <si>
    <t>福岡県筑陽学園高等学校</t>
  </si>
  <si>
    <t>東海大学付属福岡高等学校</t>
    <rPh sb="6" eb="8">
      <t>フクオカ</t>
    </rPh>
    <phoneticPr fontId="5"/>
  </si>
  <si>
    <t>福岡県東海大学付属福岡高等学校</t>
  </si>
  <si>
    <t>福岡県常磐高等学校</t>
  </si>
  <si>
    <t>中村学園三陽高等学校</t>
  </si>
  <si>
    <t>福岡県中村学園三陽高等学校</t>
  </si>
  <si>
    <t>中村学園女子高等学校</t>
  </si>
  <si>
    <t>福岡県中村学園女子高等学校</t>
  </si>
  <si>
    <t>西日本短期大学附属高等学校</t>
  </si>
  <si>
    <t>福岡県西日本短期大学附属高等学校</t>
  </si>
  <si>
    <t>博多高等学校</t>
  </si>
  <si>
    <t>福岡県博多高等学校</t>
  </si>
  <si>
    <t>博多女子高等学校</t>
  </si>
  <si>
    <t>福岡県博多女子高等学校</t>
  </si>
  <si>
    <t>東筑紫学園高等学校</t>
  </si>
  <si>
    <t>福岡県東筑紫学園高等学校</t>
  </si>
  <si>
    <t>東福岡高等学校</t>
  </si>
  <si>
    <t>福岡県東福岡高等学校</t>
  </si>
  <si>
    <t>福岡海星女子学院高等学校</t>
  </si>
  <si>
    <t>福岡県福岡海星女子学院高等学校</t>
  </si>
  <si>
    <t>福岡工業大学附属城東高等学校</t>
  </si>
  <si>
    <t>福岡県福岡工業大学附属城東高等学校</t>
  </si>
  <si>
    <t>福岡常葉高等学校</t>
  </si>
  <si>
    <t>福岡県福岡常葉高等学校</t>
  </si>
  <si>
    <t>福岡女学院高等学校</t>
  </si>
  <si>
    <t>福岡県福岡女学院高等学校</t>
  </si>
  <si>
    <t>福岡女子商業高等学校</t>
    <rPh sb="0" eb="2">
      <t>フクオカ</t>
    </rPh>
    <rPh sb="2" eb="4">
      <t>ジョシ</t>
    </rPh>
    <rPh sb="4" eb="6">
      <t>ショウギョウ</t>
    </rPh>
    <rPh sb="6" eb="8">
      <t>コウトウ</t>
    </rPh>
    <rPh sb="8" eb="10">
      <t>ガッコウ</t>
    </rPh>
    <phoneticPr fontId="5"/>
  </si>
  <si>
    <t>福岡県福岡女子商業高等学校</t>
  </si>
  <si>
    <t>福岡第一高等学校</t>
  </si>
  <si>
    <t>福岡県福岡第一高等学校</t>
  </si>
  <si>
    <t>福岡大学附属大濠高等学校</t>
  </si>
  <si>
    <t>福岡県福岡大学附属大濠高等学校</t>
  </si>
  <si>
    <t>福岡大学附属若葉高等学校</t>
  </si>
  <si>
    <t>福岡県福岡大学附属若葉高等学校</t>
  </si>
  <si>
    <t>福岡雙葉高等学校</t>
  </si>
  <si>
    <t>福岡県福岡雙葉高等学校</t>
  </si>
  <si>
    <t>福岡舞鶴高等学校</t>
    <phoneticPr fontId="5"/>
  </si>
  <si>
    <t>福岡県福岡舞鶴高等学校</t>
  </si>
  <si>
    <t>福智高等学校</t>
  </si>
  <si>
    <t>福岡県福智高等学校</t>
  </si>
  <si>
    <t>豊国学園高等学校</t>
  </si>
  <si>
    <t>福岡県豊国学園高等学校</t>
  </si>
  <si>
    <t>美萩野女子高等学校</t>
  </si>
  <si>
    <t>福岡県美萩野女子高等学校</t>
  </si>
  <si>
    <t>明光学園高等学校</t>
  </si>
  <si>
    <t>福岡県明光学園高等学校</t>
  </si>
  <si>
    <t>明治学園高等学校</t>
  </si>
  <si>
    <t>福岡県明治学園高等学校</t>
  </si>
  <si>
    <t>柳川高等学校</t>
  </si>
  <si>
    <t>福岡県柳川高等学校</t>
  </si>
  <si>
    <t>大和青藍高等学校</t>
  </si>
  <si>
    <t>福岡県大和青藍高等学校</t>
  </si>
  <si>
    <t>八女学院高等学校</t>
  </si>
  <si>
    <t>福岡県八女学院高等学校</t>
  </si>
  <si>
    <t>祐誠高等学校</t>
    <rPh sb="0" eb="1">
      <t>ユウ</t>
    </rPh>
    <phoneticPr fontId="5"/>
  </si>
  <si>
    <t>福岡県祐誠高等学校</t>
  </si>
  <si>
    <t>敬徳高等学校</t>
  </si>
  <si>
    <t>佐賀県敬徳高等学校</t>
  </si>
  <si>
    <t>弘学館高等学校</t>
  </si>
  <si>
    <t>佐賀県弘学館高等学校</t>
  </si>
  <si>
    <t>佐賀学園高等学校</t>
  </si>
  <si>
    <t>佐賀県佐賀学園高等学校</t>
  </si>
  <si>
    <t>佐賀女子短期大学付属佐賀女子高等学校</t>
  </si>
  <si>
    <t>佐賀県佐賀女子短期大学付属佐賀女子高等学校</t>
  </si>
  <si>
    <t>佐賀清和高等学校</t>
  </si>
  <si>
    <t>佐賀県佐賀清和高等学校</t>
  </si>
  <si>
    <t>東明館高等学校</t>
  </si>
  <si>
    <t>佐賀県東明館高等学校</t>
  </si>
  <si>
    <t>北陵高等学校</t>
  </si>
  <si>
    <t>佐賀県北陵高等学校</t>
  </si>
  <si>
    <t>龍谷高等学校</t>
  </si>
  <si>
    <t>佐賀県龍谷高等学校</t>
  </si>
  <si>
    <t>早稲田佐賀高等学校</t>
  </si>
  <si>
    <t>佐賀県早稲田佐賀高等学校</t>
  </si>
  <si>
    <t>長崎県海星高等学校</t>
  </si>
  <si>
    <t>活水高等学校</t>
  </si>
  <si>
    <t>長崎県活水高等学校</t>
  </si>
  <si>
    <t>九州文化学園高等学校</t>
  </si>
  <si>
    <t>長崎県九州文化学園高等学校</t>
  </si>
  <si>
    <t>瓊浦高等学校</t>
  </si>
  <si>
    <t>長崎県瓊浦高等学校</t>
  </si>
  <si>
    <t>向陽高等学校</t>
  </si>
  <si>
    <t>長崎県向陽高等学校</t>
  </si>
  <si>
    <t>西海学園高等学校</t>
  </si>
  <si>
    <t>長崎県西海学園高等学校</t>
  </si>
  <si>
    <t>佐世保実業高等学校</t>
  </si>
  <si>
    <t>長崎県佐世保実業高等学校</t>
  </si>
  <si>
    <t>島原中央高等学校</t>
  </si>
  <si>
    <t>長崎県島原中央高等学校</t>
  </si>
  <si>
    <t>純心女子高等学校</t>
  </si>
  <si>
    <t>長崎県純心女子高等学校</t>
  </si>
  <si>
    <t>青雲高等学校</t>
  </si>
  <si>
    <t>長崎県青雲高等学校</t>
  </si>
  <si>
    <t>精道三川台高等学校</t>
  </si>
  <si>
    <t>長崎県精道三川台高等学校</t>
  </si>
  <si>
    <t>聖母の騎士高等学校</t>
  </si>
  <si>
    <t>長崎県聖母の騎士高等学校</t>
  </si>
  <si>
    <t>聖和女子学院高等学校</t>
  </si>
  <si>
    <t>長崎県聖和女子学院高等学校</t>
  </si>
  <si>
    <t>創成館高等学校</t>
  </si>
  <si>
    <t>長崎県創成館高等学校</t>
  </si>
  <si>
    <t>鎮西学院高等学校</t>
  </si>
  <si>
    <t>長崎県鎮西学院高等学校</t>
  </si>
  <si>
    <t>長崎玉成高等学校</t>
  </si>
  <si>
    <t>長崎県長崎玉成高等学校</t>
  </si>
  <si>
    <t>長崎女子高等学校</t>
  </si>
  <si>
    <t>長崎県長崎女子高等学校</t>
  </si>
  <si>
    <t>長崎女子商業高等学校</t>
  </si>
  <si>
    <t>長崎県長崎女子商業高等学校</t>
  </si>
  <si>
    <t>長崎総合科学大学附属高等学校</t>
  </si>
  <si>
    <t>長崎県長崎総合科学大学附属高等学校</t>
  </si>
  <si>
    <t>長崎南山高等学校</t>
  </si>
  <si>
    <t>長崎県長崎南山高等学校</t>
  </si>
  <si>
    <t>長崎日本大学高等学校</t>
  </si>
  <si>
    <t>長崎県長崎日本大学高等学校</t>
  </si>
  <si>
    <t>久田学園佐世保女子高等学校</t>
  </si>
  <si>
    <t>長崎県久田学園佐世保女子高等学校</t>
  </si>
  <si>
    <t>有明高等学校</t>
  </si>
  <si>
    <t>熊本県有明高等学校</t>
  </si>
  <si>
    <t>開新高等学校</t>
  </si>
  <si>
    <t>熊本県開新高等学校</t>
  </si>
  <si>
    <t>菊池女子高等学校</t>
  </si>
  <si>
    <t>熊本県菊池女子高等学校</t>
  </si>
  <si>
    <t>九州学院高等学校</t>
  </si>
  <si>
    <t>熊本県九州学院高等学校</t>
  </si>
  <si>
    <t>熊本学園大学付属高等学校</t>
  </si>
  <si>
    <t>熊本県熊本学園大学付属高等学校</t>
  </si>
  <si>
    <t>熊本国府高等学校</t>
  </si>
  <si>
    <t>熊本県熊本国府高等学校</t>
  </si>
  <si>
    <t>熊本信愛女学院高等学校</t>
  </si>
  <si>
    <t>熊本県熊本信愛女学院高等学校</t>
  </si>
  <si>
    <t>熊本中央高等学校</t>
  </si>
  <si>
    <t>熊本県熊本中央高等学校</t>
  </si>
  <si>
    <t>熊本マリスト学園高等学校</t>
    <phoneticPr fontId="5"/>
  </si>
  <si>
    <t>熊本県熊本マリスト学園高等学校</t>
  </si>
  <si>
    <t>慶誠高等学校</t>
  </si>
  <si>
    <t>熊本県慶誠高等学校</t>
  </si>
  <si>
    <t>秀岳館高等学校</t>
  </si>
  <si>
    <t>熊本県秀岳館高等学校</t>
  </si>
  <si>
    <t>尚絅高等学校</t>
  </si>
  <si>
    <t>熊本県尚絅高等学校</t>
  </si>
  <si>
    <t>熊本県城北高等学校</t>
  </si>
  <si>
    <t>真和高等学校</t>
  </si>
  <si>
    <t>熊本県真和高等学校</t>
  </si>
  <si>
    <t>専修大学熊本玉名高等学校</t>
    <rPh sb="4" eb="6">
      <t>クマモト</t>
    </rPh>
    <phoneticPr fontId="5"/>
  </si>
  <si>
    <t>熊本県専修大学熊本玉名高等学校</t>
  </si>
  <si>
    <t>玉名女子高等学校</t>
  </si>
  <si>
    <t>熊本県玉名女子高等学校</t>
  </si>
  <si>
    <t>鎮西高等学校</t>
  </si>
  <si>
    <t>熊本県鎮西高等学校</t>
  </si>
  <si>
    <t>東海大学付属熊本星翔高等学校</t>
    <rPh sb="6" eb="8">
      <t>クマモト</t>
    </rPh>
    <rPh sb="8" eb="9">
      <t>ホシ</t>
    </rPh>
    <rPh sb="9" eb="10">
      <t>ショウ</t>
    </rPh>
    <phoneticPr fontId="5"/>
  </si>
  <si>
    <t>熊本県東海大学付属熊本星翔高等学校</t>
  </si>
  <si>
    <t>文徳高等学校</t>
  </si>
  <si>
    <t>熊本県文徳高等学校</t>
  </si>
  <si>
    <t>八代白百合学園高等学校</t>
  </si>
  <si>
    <t>熊本県八代白百合学園高等学校</t>
  </si>
  <si>
    <t>ルーテル学院高等学校</t>
  </si>
  <si>
    <t>熊本県ルーテル学院高等学校</t>
  </si>
  <si>
    <t>稲葉学園高等学校</t>
    <rPh sb="0" eb="4">
      <t>イナバガクエン</t>
    </rPh>
    <phoneticPr fontId="5"/>
  </si>
  <si>
    <t>大分県稲葉学園高等学校</t>
  </si>
  <si>
    <t>岩田高等学校</t>
  </si>
  <si>
    <t>大分県岩田高等学校</t>
  </si>
  <si>
    <t>大分高等学校</t>
  </si>
  <si>
    <t>大分県大分高等学校</t>
  </si>
  <si>
    <t>大分国際情報高等学校</t>
  </si>
  <si>
    <t>大分県大分国際情報高等学校</t>
  </si>
  <si>
    <t>大分東明高等学校</t>
  </si>
  <si>
    <t>大分県大分東明高等学校</t>
  </si>
  <si>
    <t>昭和学園高等学校</t>
  </si>
  <si>
    <t>大分県昭和学園高等学校</t>
  </si>
  <si>
    <t>藤蔭高等学校</t>
  </si>
  <si>
    <t>大分県藤蔭高等学校</t>
  </si>
  <si>
    <t>日本文理大学附属高等学校</t>
  </si>
  <si>
    <t>大分県日本文理大学附属高等学校</t>
  </si>
  <si>
    <t>東九州龍谷高等学校</t>
  </si>
  <si>
    <t>大分県東九州龍谷高等学校</t>
  </si>
  <si>
    <t>福徳学院高等学校</t>
  </si>
  <si>
    <t>大分県福徳学院高等学校</t>
  </si>
  <si>
    <t>別府溝部学園高等学校</t>
  </si>
  <si>
    <t>大分県別府溝部学園高等学校</t>
  </si>
  <si>
    <t>明豊高等学校</t>
  </si>
  <si>
    <t>大分県明豊高等学校</t>
  </si>
  <si>
    <t>柳ヶ浦高等学校</t>
  </si>
  <si>
    <t>大分県柳ヶ浦高等学校</t>
  </si>
  <si>
    <t>楊志館高等学校</t>
  </si>
  <si>
    <t>大分県楊志館高等学校</t>
  </si>
  <si>
    <t>小林西高等学校</t>
  </si>
  <si>
    <t>宮崎県小林西高等学校</t>
  </si>
  <si>
    <t>聖心ウルスラ学園高等学校</t>
  </si>
  <si>
    <t>宮崎県聖心ウルスラ学園高等学校</t>
  </si>
  <si>
    <t>日南学園高等学校</t>
  </si>
  <si>
    <t>宮崎県日南学園高等学校</t>
  </si>
  <si>
    <t>日南学園高等学校田野分校（宮崎穎学館）</t>
    <rPh sb="15" eb="16">
      <t>エイ</t>
    </rPh>
    <phoneticPr fontId="5"/>
  </si>
  <si>
    <t>日章学園高等学校</t>
    <phoneticPr fontId="5"/>
  </si>
  <si>
    <t>宮崎県日章学園高等学校</t>
  </si>
  <si>
    <t>日章学園九州国際高等学校</t>
  </si>
  <si>
    <t>宮崎県日章学園九州国際高等学校</t>
  </si>
  <si>
    <t>延岡学園高等学校</t>
  </si>
  <si>
    <t>宮崎県延岡学園高等学校</t>
  </si>
  <si>
    <t>日向学院高等学校</t>
  </si>
  <si>
    <t>宮崎県日向学院高等学校</t>
  </si>
  <si>
    <t>鵬翔高等学校</t>
  </si>
  <si>
    <t>宮崎県鵬翔高等学校</t>
  </si>
  <si>
    <t>都城高等学校</t>
  </si>
  <si>
    <t>宮崎県都城高等学校</t>
  </si>
  <si>
    <t>都城聖ドミニコ学園高等学校</t>
  </si>
  <si>
    <t>宮崎県都城聖ドミニコ学園高等学校</t>
  </si>
  <si>
    <t>宮崎学園高等学校</t>
  </si>
  <si>
    <t>宮崎県宮崎学園高等学校</t>
  </si>
  <si>
    <t>宮崎第一高等学校</t>
  </si>
  <si>
    <t>宮崎県宮崎第一高等学校</t>
  </si>
  <si>
    <t>宮崎日本大学高等学校</t>
  </si>
  <si>
    <t>宮崎県宮崎日本大学高等学校</t>
  </si>
  <si>
    <t>池田高等学校</t>
  </si>
  <si>
    <t>鹿児島県池田高等学校</t>
  </si>
  <si>
    <t>出水中央高等学校</t>
  </si>
  <si>
    <t>鹿児島県出水中央高等学校</t>
  </si>
  <si>
    <t>大口明光学園高等学校</t>
    <phoneticPr fontId="5"/>
  </si>
  <si>
    <t>鹿児島県大口明光学園高等学校</t>
  </si>
  <si>
    <t>鹿児島高等学校</t>
  </si>
  <si>
    <t>鹿児島県鹿児島高等学校</t>
  </si>
  <si>
    <t>鹿児島育英館高等学校</t>
  </si>
  <si>
    <t>鹿児島県鹿児島育英館高等学校</t>
  </si>
  <si>
    <t>鹿児島実業高等学校</t>
  </si>
  <si>
    <t>鹿児島県鹿児島実業高等学校</t>
  </si>
  <si>
    <t>鹿児島修学館高等学校</t>
  </si>
  <si>
    <t>鹿児島県鹿児島修学館高等学校</t>
  </si>
  <si>
    <t>鹿児島純心女子高等学校</t>
  </si>
  <si>
    <t>鹿児島県鹿児島純心女子高等学校</t>
  </si>
  <si>
    <t>鹿児島城西高等学校</t>
  </si>
  <si>
    <t>鹿児島県鹿児島城西高等学校</t>
  </si>
  <si>
    <t>鹿児島情報高等学校</t>
    <phoneticPr fontId="5"/>
  </si>
  <si>
    <t>鹿児島県鹿児島情報高等学校</t>
  </si>
  <si>
    <t>鹿児島第一高等学校</t>
  </si>
  <si>
    <t>鹿児島県鹿児島第一高等学校</t>
  </si>
  <si>
    <t>鹿屋中央高等学校</t>
  </si>
  <si>
    <t>鹿児島県鹿屋中央高等学校</t>
  </si>
  <si>
    <t>神村学園高等部</t>
  </si>
  <si>
    <t>鹿児島県神村学園高等部</t>
  </si>
  <si>
    <t>志學館高等部</t>
  </si>
  <si>
    <t>鹿児島県志學館高等部</t>
  </si>
  <si>
    <t>尚志館高等学校</t>
  </si>
  <si>
    <t>鹿児島県尚志館高等学校</t>
  </si>
  <si>
    <t>樟南高等学校</t>
  </si>
  <si>
    <t>鹿児島県樟南高等学校</t>
  </si>
  <si>
    <t>樟南第二高等学校</t>
  </si>
  <si>
    <t>鹿児島県樟南第二高等学校</t>
  </si>
  <si>
    <t>鳳凰高等学校</t>
  </si>
  <si>
    <t>鹿児島県鳳凰高等学校</t>
  </si>
  <si>
    <t>ラ・サール高等学校</t>
  </si>
  <si>
    <t>鹿児島県ラ・サール高等学校</t>
  </si>
  <si>
    <t>龍桜高等学校</t>
  </si>
  <si>
    <t>鹿児島県龍桜高等学校</t>
  </si>
  <si>
    <t>れいめい高等学校</t>
  </si>
  <si>
    <t>鹿児島県れいめい高等学校</t>
  </si>
  <si>
    <t>エナジックスポーツ高等学院</t>
    <phoneticPr fontId="5"/>
  </si>
  <si>
    <t>沖縄県エナジックスポーツ高等学院</t>
  </si>
  <si>
    <t>沖縄カトリック高等学校</t>
  </si>
  <si>
    <t>沖縄県沖縄カトリック高等学校</t>
  </si>
  <si>
    <t>沖縄尚学高等学校</t>
  </si>
  <si>
    <t>沖縄県沖縄尚学高等学校</t>
  </si>
  <si>
    <t>興南高等学校</t>
    <phoneticPr fontId="5"/>
  </si>
  <si>
    <t>沖縄県興南高等学校</t>
  </si>
  <si>
    <t>昭和薬科大学附属高等学校</t>
  </si>
  <si>
    <t>沖縄県昭和薬科大学附属高等学校</t>
  </si>
  <si>
    <t>仙台育英学園沖縄高等学校</t>
    <rPh sb="0" eb="2">
      <t>センダイ</t>
    </rPh>
    <rPh sb="2" eb="4">
      <t>イクエイ</t>
    </rPh>
    <rPh sb="4" eb="6">
      <t>ガクエン</t>
    </rPh>
    <rPh sb="6" eb="8">
      <t>オキナワ</t>
    </rPh>
    <rPh sb="8" eb="12">
      <t>コウトウガッコウ</t>
    </rPh>
    <phoneticPr fontId="5"/>
  </si>
  <si>
    <t>沖縄県仙台育英学園沖縄高等学校</t>
  </si>
  <si>
    <t>計</t>
    <rPh sb="0" eb="1">
      <t>ケイ</t>
    </rPh>
    <phoneticPr fontId="14"/>
  </si>
  <si>
    <t>円</t>
    <rPh sb="0" eb="1">
      <t>エン</t>
    </rPh>
    <phoneticPr fontId="14"/>
  </si>
  <si>
    <t>教室内無線LAN等の設備環境に不足がある</t>
    <rPh sb="0" eb="2">
      <t>キョウシツ</t>
    </rPh>
    <rPh sb="2" eb="3">
      <t>ナイ</t>
    </rPh>
    <rPh sb="3" eb="5">
      <t>ムセン</t>
    </rPh>
    <rPh sb="8" eb="9">
      <t>トウ</t>
    </rPh>
    <rPh sb="10" eb="12">
      <t>セツビ</t>
    </rPh>
    <rPh sb="12" eb="14">
      <t>カンキョウ</t>
    </rPh>
    <rPh sb="15" eb="17">
      <t>フソク</t>
    </rPh>
    <phoneticPr fontId="14"/>
  </si>
  <si>
    <t>1人1台端末が十分に整備されていない</t>
    <rPh sb="7" eb="9">
      <t>ジュウブン</t>
    </rPh>
    <rPh sb="10" eb="12">
      <t>セイビ</t>
    </rPh>
    <phoneticPr fontId="14"/>
  </si>
  <si>
    <t>財源が確保できない</t>
    <rPh sb="0" eb="2">
      <t>ザイゲン</t>
    </rPh>
    <rPh sb="3" eb="5">
      <t>カクホ</t>
    </rPh>
    <phoneticPr fontId="14"/>
  </si>
  <si>
    <t xml:space="preserve">(2)利用中の無線LANの通信速度について最も近いものを選択してください
</t>
    <rPh sb="13" eb="17">
      <t>ツウシンソクド</t>
    </rPh>
    <rPh sb="21" eb="22">
      <t>モット</t>
    </rPh>
    <rPh sb="23" eb="24">
      <t>チカ</t>
    </rPh>
    <rPh sb="28" eb="30">
      <t>センタク</t>
    </rPh>
    <phoneticPr fontId="14"/>
  </si>
  <si>
    <t>（２）活用している外部検定試験の種類について</t>
    <rPh sb="3" eb="5">
      <t>カツヨウ</t>
    </rPh>
    <rPh sb="9" eb="11">
      <t>ガイブ</t>
    </rPh>
    <rPh sb="11" eb="13">
      <t>ケンテイ</t>
    </rPh>
    <rPh sb="13" eb="15">
      <t>シケン</t>
    </rPh>
    <rPh sb="16" eb="18">
      <t>シュルイ</t>
    </rPh>
    <phoneticPr fontId="14"/>
  </si>
  <si>
    <t>1. 入試得点の加算</t>
    <rPh sb="3" eb="5">
      <t>ニュウシ</t>
    </rPh>
    <rPh sb="5" eb="7">
      <t>トクテン</t>
    </rPh>
    <rPh sb="8" eb="10">
      <t>カサン</t>
    </rPh>
    <phoneticPr fontId="14"/>
  </si>
  <si>
    <t>2. 得点換算・試験免除</t>
    <rPh sb="3" eb="7">
      <t>トクテンカンサン</t>
    </rPh>
    <rPh sb="8" eb="12">
      <t>シケンメンジョ</t>
    </rPh>
    <phoneticPr fontId="14"/>
  </si>
  <si>
    <t>3. 内申点の加算・優遇</t>
    <rPh sb="3" eb="6">
      <t>ナイシンテン</t>
    </rPh>
    <rPh sb="7" eb="9">
      <t>カサン</t>
    </rPh>
    <rPh sb="10" eb="12">
      <t>ユウグウ</t>
    </rPh>
    <phoneticPr fontId="14"/>
  </si>
  <si>
    <t>5. 合格者決定の際の考慮</t>
    <rPh sb="3" eb="6">
      <t>ゴウカクシャ</t>
    </rPh>
    <rPh sb="6" eb="8">
      <t>ケッテイ</t>
    </rPh>
    <rPh sb="9" eb="10">
      <t>サイ</t>
    </rPh>
    <rPh sb="11" eb="13">
      <t>コウリョ</t>
    </rPh>
    <phoneticPr fontId="14"/>
  </si>
  <si>
    <t>うち併設・系列の
大学・短大への
進学者数</t>
    <rPh sb="2" eb="4">
      <t>ヘイセツ</t>
    </rPh>
    <rPh sb="5" eb="7">
      <t>ケイレツ</t>
    </rPh>
    <rPh sb="9" eb="11">
      <t>ダイガク</t>
    </rPh>
    <rPh sb="12" eb="14">
      <t>タンダイ</t>
    </rPh>
    <rPh sb="17" eb="20">
      <t>シンガクシャ</t>
    </rPh>
    <rPh sb="20" eb="21">
      <t>スウ</t>
    </rPh>
    <phoneticPr fontId="3"/>
  </si>
  <si>
    <t>１.外部試験の結果を用いた入学者選抜について</t>
    <rPh sb="2" eb="4">
      <t>ガイブ</t>
    </rPh>
    <rPh sb="4" eb="6">
      <t>シケン</t>
    </rPh>
    <rPh sb="7" eb="9">
      <t>ケッカ</t>
    </rPh>
    <rPh sb="10" eb="11">
      <t>モチ</t>
    </rPh>
    <rPh sb="13" eb="16">
      <t>ニュウガクシャ</t>
    </rPh>
    <rPh sb="16" eb="18">
      <t>センバツ</t>
    </rPh>
    <phoneticPr fontId="3"/>
  </si>
  <si>
    <t>（３）外部検定試験の活用方法について（複数回答可）</t>
    <rPh sb="3" eb="5">
      <t>ガイブ</t>
    </rPh>
    <rPh sb="5" eb="7">
      <t>ケンテイ</t>
    </rPh>
    <rPh sb="7" eb="9">
      <t>シケン</t>
    </rPh>
    <rPh sb="10" eb="14">
      <t>カツヨウホウホウ</t>
    </rPh>
    <rPh sb="19" eb="24">
      <t>フクスウカイトウカ</t>
    </rPh>
    <phoneticPr fontId="3"/>
  </si>
  <si>
    <t>1. 一般入試で活用している</t>
    <rPh sb="3" eb="7">
      <t>イッパンニュウシ</t>
    </rPh>
    <rPh sb="8" eb="10">
      <t>カツヨウ</t>
    </rPh>
    <phoneticPr fontId="14"/>
  </si>
  <si>
    <t>2. 推薦入試で活用している</t>
    <rPh sb="3" eb="7">
      <t>スイセンニュウシ</t>
    </rPh>
    <rPh sb="8" eb="10">
      <t>カツヨウ</t>
    </rPh>
    <phoneticPr fontId="14"/>
  </si>
  <si>
    <t>3. 帰国生入試で活用している</t>
    <rPh sb="3" eb="5">
      <t>キコク</t>
    </rPh>
    <rPh sb="5" eb="6">
      <t>セイ</t>
    </rPh>
    <rPh sb="6" eb="8">
      <t>ニュウシ</t>
    </rPh>
    <rPh sb="9" eb="11">
      <t>カツヨウ</t>
    </rPh>
    <phoneticPr fontId="14"/>
  </si>
  <si>
    <t>5. 活用していない</t>
    <rPh sb="3" eb="5">
      <t>カツヨウ</t>
    </rPh>
    <phoneticPr fontId="14"/>
  </si>
  <si>
    <t>(注)1.</t>
  </si>
  <si>
    <t>（５）校務支援システムの導入にあたっての課題（複数選択可）</t>
    <rPh sb="3" eb="5">
      <t>コウム</t>
    </rPh>
    <rPh sb="5" eb="7">
      <t>シエン</t>
    </rPh>
    <rPh sb="12" eb="14">
      <t>ドウニュウ</t>
    </rPh>
    <rPh sb="20" eb="22">
      <t>カダイ</t>
    </rPh>
    <phoneticPr fontId="3"/>
  </si>
  <si>
    <t>（1）令和７年度入学者選抜の合否判定における外部検定試験の活用の有無（複数回答可）</t>
    <rPh sb="3" eb="5">
      <t>レイワ</t>
    </rPh>
    <rPh sb="6" eb="8">
      <t>ネンド</t>
    </rPh>
    <rPh sb="8" eb="11">
      <t>ニュウガクシャ</t>
    </rPh>
    <rPh sb="11" eb="13">
      <t>センバツ</t>
    </rPh>
    <rPh sb="14" eb="16">
      <t>ゴウヒ</t>
    </rPh>
    <rPh sb="16" eb="18">
      <t>ハンテイ</t>
    </rPh>
    <rPh sb="22" eb="24">
      <t>ガイブ</t>
    </rPh>
    <rPh sb="24" eb="26">
      <t>ケンテイ</t>
    </rPh>
    <rPh sb="26" eb="28">
      <t>シケン</t>
    </rPh>
    <rPh sb="29" eb="31">
      <t>カツヨウ</t>
    </rPh>
    <rPh sb="32" eb="34">
      <t>ウム</t>
    </rPh>
    <rPh sb="35" eb="40">
      <t>フクスウカイトウカ</t>
    </rPh>
    <phoneticPr fontId="3"/>
  </si>
  <si>
    <t>他の教員が担当している</t>
    <rPh sb="0" eb="1">
      <t>タ</t>
    </rPh>
    <rPh sb="2" eb="4">
      <t>キョウイン</t>
    </rPh>
    <rPh sb="5" eb="7">
      <t>タントウ</t>
    </rPh>
    <phoneticPr fontId="14"/>
  </si>
  <si>
    <t>他の職員が担当している</t>
    <rPh sb="0" eb="1">
      <t>タ</t>
    </rPh>
    <rPh sb="2" eb="4">
      <t>ショクイン</t>
    </rPh>
    <rPh sb="5" eb="7">
      <t>タントウ</t>
    </rPh>
    <phoneticPr fontId="14"/>
  </si>
  <si>
    <t>予算の継続的な確保が困難</t>
    <rPh sb="0" eb="2">
      <t>ヨサン</t>
    </rPh>
    <rPh sb="3" eb="6">
      <t>ケイゾクテキ</t>
    </rPh>
    <rPh sb="7" eb="9">
      <t>カクホ</t>
    </rPh>
    <rPh sb="10" eb="12">
      <t>コンナン</t>
    </rPh>
    <phoneticPr fontId="14"/>
  </si>
  <si>
    <t>4. 出願基準・推薦基準等、学校内部の基準の優遇</t>
    <rPh sb="3" eb="7">
      <t>シュツガンキジュン</t>
    </rPh>
    <rPh sb="8" eb="10">
      <t>スイセン</t>
    </rPh>
    <rPh sb="10" eb="13">
      <t>キジュンナド</t>
    </rPh>
    <rPh sb="14" eb="16">
      <t>ガッコウ</t>
    </rPh>
    <rPh sb="16" eb="18">
      <t>ナイブ</t>
    </rPh>
    <rPh sb="19" eb="21">
      <t>キジュン</t>
    </rPh>
    <rPh sb="22" eb="24">
      <t>ユウグウ</t>
    </rPh>
    <phoneticPr fontId="14"/>
  </si>
  <si>
    <t>効果が上がらない</t>
    <rPh sb="0" eb="2">
      <t>コウカ</t>
    </rPh>
    <rPh sb="3" eb="4">
      <t>ア</t>
    </rPh>
    <phoneticPr fontId="14"/>
  </si>
  <si>
    <t>【英語】</t>
    <rPh sb="1" eb="3">
      <t>エイゴ</t>
    </rPh>
    <phoneticPr fontId="14"/>
  </si>
  <si>
    <t>【数学】</t>
    <rPh sb="1" eb="3">
      <t>スウガク</t>
    </rPh>
    <phoneticPr fontId="14"/>
  </si>
  <si>
    <t>【国語】</t>
    <rPh sb="1" eb="3">
      <t>コクゴ</t>
    </rPh>
    <phoneticPr fontId="14"/>
  </si>
  <si>
    <t>同じ試験における種類（例：TEAPとTEAP CBT等）の区別はつけずにご回答ください。</t>
    <rPh sb="0" eb="1">
      <t>オナ</t>
    </rPh>
    <rPh sb="2" eb="4">
      <t>シケン</t>
    </rPh>
    <rPh sb="8" eb="10">
      <t>シュルイ</t>
    </rPh>
    <rPh sb="11" eb="12">
      <t>レイ</t>
    </rPh>
    <rPh sb="26" eb="27">
      <t>ナド</t>
    </rPh>
    <rPh sb="29" eb="31">
      <t>クベツ</t>
    </rPh>
    <rPh sb="37" eb="39">
      <t>カイトウ</t>
    </rPh>
    <phoneticPr fontId="14"/>
  </si>
  <si>
    <t>校務支援システムの導入コストが高い</t>
    <rPh sb="0" eb="2">
      <t>コウム</t>
    </rPh>
    <rPh sb="2" eb="4">
      <t>シエン</t>
    </rPh>
    <rPh sb="9" eb="11">
      <t>ドウニュウ</t>
    </rPh>
    <rPh sb="15" eb="16">
      <t>タカ</t>
    </rPh>
    <phoneticPr fontId="14"/>
  </si>
  <si>
    <t>校務支援システムについての情報がない</t>
    <rPh sb="13" eb="15">
      <t>ジョウホウ</t>
    </rPh>
    <phoneticPr fontId="14"/>
  </si>
  <si>
    <t>６．自動採点</t>
    <phoneticPr fontId="14"/>
  </si>
  <si>
    <t>７．外部への情報発信、緊急連絡</t>
    <rPh sb="2" eb="4">
      <t>ガイブ</t>
    </rPh>
    <phoneticPr fontId="14"/>
  </si>
  <si>
    <t>１．学籍管理（名簿作成・指導要録等）</t>
    <rPh sb="16" eb="17">
      <t>ナド</t>
    </rPh>
    <phoneticPr fontId="14"/>
  </si>
  <si>
    <t>２．教務管理（出欠管理、週案管理、時数管理、成績管理、進路指導等）</t>
    <rPh sb="31" eb="32">
      <t>ナド</t>
    </rPh>
    <phoneticPr fontId="14"/>
  </si>
  <si>
    <t>３．保健管理（健康診断、保健室管理、体力テスト等）</t>
    <rPh sb="23" eb="24">
      <t>ナド</t>
    </rPh>
    <phoneticPr fontId="14"/>
  </si>
  <si>
    <t>５．入試管理（受験生管理、合否判定、入学者管理等）</t>
    <rPh sb="23" eb="24">
      <t>ナド</t>
    </rPh>
    <phoneticPr fontId="14"/>
  </si>
  <si>
    <t>４．学校事務（学校日誌、職員会議、服務管理、文書管理、会計管理等）</t>
    <rPh sb="31" eb="32">
      <t>ナド</t>
    </rPh>
    <phoneticPr fontId="14"/>
  </si>
  <si>
    <t>他のシステムや帳票等で足りる</t>
    <phoneticPr fontId="14"/>
  </si>
  <si>
    <t>他のシステムとの連携がとれない</t>
    <rPh sb="0" eb="1">
      <t>タ</t>
    </rPh>
    <rPh sb="8" eb="10">
      <t>レンケイ</t>
    </rPh>
    <phoneticPr fontId="14"/>
  </si>
  <si>
    <t>十分</t>
    <rPh sb="0" eb="2">
      <t>ジュウブン</t>
    </rPh>
    <phoneticPr fontId="14"/>
  </si>
  <si>
    <t>不十分</t>
    <rPh sb="0" eb="3">
      <t>フジュウブン</t>
    </rPh>
    <phoneticPr fontId="14"/>
  </si>
  <si>
    <t>１．通信回線契約の利用料が高額</t>
    <phoneticPr fontId="14"/>
  </si>
  <si>
    <t>２．通信設備の新設または更新費用が高額</t>
    <phoneticPr fontId="14"/>
  </si>
  <si>
    <t>である。</t>
    <phoneticPr fontId="14"/>
  </si>
  <si>
    <t>利用中の無線ＬＡＮの通信速度は、</t>
    <rPh sb="0" eb="3">
      <t>リヨウチュウ</t>
    </rPh>
    <rPh sb="4" eb="6">
      <t>ムセン</t>
    </rPh>
    <rPh sb="10" eb="14">
      <t>ツウシンソクド</t>
    </rPh>
    <phoneticPr fontId="14"/>
  </si>
  <si>
    <t>校務支援システムの運用コストが高い</t>
    <rPh sb="0" eb="2">
      <t>コウム</t>
    </rPh>
    <rPh sb="2" eb="4">
      <t>シエン</t>
    </rPh>
    <rPh sb="9" eb="11">
      <t>ウンヨウ</t>
    </rPh>
    <rPh sb="15" eb="16">
      <t>タカ</t>
    </rPh>
    <phoneticPr fontId="14"/>
  </si>
  <si>
    <t>JET
プログラム
のALT</t>
    <phoneticPr fontId="14"/>
  </si>
  <si>
    <t>教員
業務
支援員</t>
    <rPh sb="0" eb="2">
      <t>キョウイン</t>
    </rPh>
    <rPh sb="3" eb="5">
      <t>ギョウム</t>
    </rPh>
    <rPh sb="6" eb="9">
      <t>シエンイン</t>
    </rPh>
    <phoneticPr fontId="14"/>
  </si>
  <si>
    <t>学習
指導員</t>
    <rPh sb="0" eb="2">
      <t>ガクシュウ</t>
    </rPh>
    <rPh sb="3" eb="6">
      <t>シドウイン</t>
    </rPh>
    <phoneticPr fontId="14"/>
  </si>
  <si>
    <t>配置体制（人数・勤務時間等）
が不十分</t>
    <rPh sb="0" eb="4">
      <t>ハイチタイセイ</t>
    </rPh>
    <rPh sb="5" eb="7">
      <t>ニンズウ</t>
    </rPh>
    <rPh sb="8" eb="10">
      <t>キンム</t>
    </rPh>
    <rPh sb="10" eb="12">
      <t>ジカン</t>
    </rPh>
    <rPh sb="12" eb="13">
      <t>ナド</t>
    </rPh>
    <rPh sb="16" eb="19">
      <t>フジュウブン</t>
    </rPh>
    <phoneticPr fontId="14"/>
  </si>
  <si>
    <t>英語の
外国人
教員等</t>
    <phoneticPr fontId="14"/>
  </si>
  <si>
    <t>部活動
支援員</t>
    <rPh sb="0" eb="3">
      <t>ブカツドウ</t>
    </rPh>
    <rPh sb="4" eb="7">
      <t>シエンイン</t>
    </rPh>
    <phoneticPr fontId="14"/>
  </si>
  <si>
    <t>その他
（※内容をご記入ください）</t>
    <rPh sb="2" eb="3">
      <t>ホカ</t>
    </rPh>
    <rPh sb="6" eb="8">
      <t>ナイヨウ</t>
    </rPh>
    <rPh sb="10" eb="12">
      <t>キニュウ</t>
    </rPh>
    <phoneticPr fontId="14"/>
  </si>
  <si>
    <t>入学
志願者数</t>
    <rPh sb="0" eb="2">
      <t>ニュウガク</t>
    </rPh>
    <rPh sb="3" eb="6">
      <t>シガンシャ</t>
    </rPh>
    <rPh sb="6" eb="7">
      <t>スウ</t>
    </rPh>
    <phoneticPr fontId="3"/>
  </si>
  <si>
    <t>合格者数</t>
    <rPh sb="0" eb="3">
      <t>ゴウカクシャ</t>
    </rPh>
    <rPh sb="3" eb="4">
      <t>スウ</t>
    </rPh>
    <phoneticPr fontId="3"/>
  </si>
  <si>
    <t>授業料</t>
    <rPh sb="0" eb="3">
      <t>ジュギョウリョウ</t>
    </rPh>
    <phoneticPr fontId="14"/>
  </si>
  <si>
    <t>入学金</t>
    <rPh sb="0" eb="3">
      <t>ニュウガクキン</t>
    </rPh>
    <phoneticPr fontId="14"/>
  </si>
  <si>
    <t>実験実習料</t>
    <rPh sb="0" eb="2">
      <t>ジッケン</t>
    </rPh>
    <rPh sb="2" eb="4">
      <t>ジッシュウ</t>
    </rPh>
    <rPh sb="4" eb="5">
      <t>リョウ</t>
    </rPh>
    <phoneticPr fontId="14"/>
  </si>
  <si>
    <t>施設・設備資金</t>
    <rPh sb="0" eb="2">
      <t>シセツ</t>
    </rPh>
    <rPh sb="3" eb="7">
      <t>セツビシキン</t>
    </rPh>
    <phoneticPr fontId="14"/>
  </si>
  <si>
    <t>教育充実費</t>
    <rPh sb="0" eb="5">
      <t>キョウイクジュウジツヒ</t>
    </rPh>
    <phoneticPr fontId="14"/>
  </si>
  <si>
    <t>維持費他</t>
    <rPh sb="0" eb="3">
      <t>イジヒ</t>
    </rPh>
    <rPh sb="3" eb="4">
      <t>ホカ</t>
    </rPh>
    <phoneticPr fontId="14"/>
  </si>
  <si>
    <t>入学検定料</t>
    <rPh sb="0" eb="2">
      <t>ニュウガク</t>
    </rPh>
    <rPh sb="2" eb="5">
      <t>ケンテイリョウ</t>
    </rPh>
    <phoneticPr fontId="14"/>
  </si>
  <si>
    <t>本務教員数</t>
    <rPh sb="0" eb="4">
      <t>ホンムキョウイン</t>
    </rPh>
    <rPh sb="4" eb="5">
      <t>スウ</t>
    </rPh>
    <phoneticPr fontId="14"/>
  </si>
  <si>
    <t>非常勤教員数</t>
    <rPh sb="0" eb="5">
      <t>ヒジョウキンキョウイン</t>
    </rPh>
    <rPh sb="5" eb="6">
      <t>スウ</t>
    </rPh>
    <phoneticPr fontId="14"/>
  </si>
  <si>
    <t>本務職員数</t>
    <rPh sb="0" eb="4">
      <t>ホンムショクイン</t>
    </rPh>
    <rPh sb="4" eb="5">
      <t>スウ</t>
    </rPh>
    <phoneticPr fontId="14"/>
  </si>
  <si>
    <t>兼務職員数</t>
    <rPh sb="0" eb="4">
      <t>ケンムショクイン</t>
    </rPh>
    <rPh sb="4" eb="5">
      <t>スウ</t>
    </rPh>
    <phoneticPr fontId="14"/>
  </si>
  <si>
    <r>
      <t>（単位：</t>
    </r>
    <r>
      <rPr>
        <b/>
        <sz val="10"/>
        <color rgb="FFFF0000"/>
        <rFont val="ＭＳ Ｐゴシック"/>
        <family val="3"/>
        <charset val="128"/>
      </rPr>
      <t>円</t>
    </r>
    <r>
      <rPr>
        <b/>
        <sz val="10"/>
        <color theme="1"/>
        <rFont val="ＭＳ Ｐゴシック"/>
        <family val="3"/>
        <charset val="128"/>
      </rPr>
      <t>）</t>
    </r>
    <rPh sb="1" eb="3">
      <t>タンイ</t>
    </rPh>
    <rPh sb="4" eb="5">
      <t>エン</t>
    </rPh>
    <phoneticPr fontId="3"/>
  </si>
  <si>
    <r>
      <t>本務</t>
    </r>
    <r>
      <rPr>
        <b/>
        <sz val="10"/>
        <color theme="1"/>
        <rFont val="ＭＳ Ｐゴシック"/>
        <family val="3"/>
        <charset val="128"/>
      </rPr>
      <t>職員</t>
    </r>
    <r>
      <rPr>
        <sz val="10"/>
        <color theme="1"/>
        <rFont val="ＭＳ Ｐゴシック"/>
        <family val="3"/>
        <charset val="128"/>
      </rPr>
      <t>人件費支出</t>
    </r>
    <phoneticPr fontId="14"/>
  </si>
  <si>
    <r>
      <t>本務</t>
    </r>
    <r>
      <rPr>
        <b/>
        <sz val="10"/>
        <color theme="1"/>
        <rFont val="ＭＳ Ｐゴシック"/>
        <family val="3"/>
        <charset val="128"/>
      </rPr>
      <t>教員</t>
    </r>
    <r>
      <rPr>
        <sz val="10"/>
        <color theme="1"/>
        <rFont val="ＭＳ Ｐゴシック"/>
        <family val="3"/>
        <charset val="128"/>
      </rPr>
      <t>人件費支出</t>
    </r>
    <phoneticPr fontId="14"/>
  </si>
  <si>
    <t>都道府県私学退職金
団体負担金</t>
    <rPh sb="0" eb="9">
      <t>トドウフケンシガクタイショクキン</t>
    </rPh>
    <rPh sb="10" eb="15">
      <t>ダンタイフタンキン</t>
    </rPh>
    <phoneticPr fontId="14"/>
  </si>
  <si>
    <t>本俸</t>
    <rPh sb="0" eb="2">
      <t>ホンポウ</t>
    </rPh>
    <phoneticPr fontId="14"/>
  </si>
  <si>
    <t>期末手当</t>
    <rPh sb="0" eb="4">
      <t>キマツテアテ</t>
    </rPh>
    <phoneticPr fontId="14"/>
  </si>
  <si>
    <t>その他手当</t>
    <rPh sb="2" eb="3">
      <t>タ</t>
    </rPh>
    <rPh sb="3" eb="5">
      <t>テアテ</t>
    </rPh>
    <phoneticPr fontId="14"/>
  </si>
  <si>
    <t>所定福利費</t>
    <rPh sb="0" eb="5">
      <t>ショテイフクリヒ</t>
    </rPh>
    <phoneticPr fontId="14"/>
  </si>
  <si>
    <r>
      <t>（単位：</t>
    </r>
    <r>
      <rPr>
        <b/>
        <sz val="10"/>
        <color rgb="FFFF0000"/>
        <rFont val="ＭＳ Ｐゴシック"/>
        <family val="3"/>
        <charset val="128"/>
      </rPr>
      <t>円</t>
    </r>
    <r>
      <rPr>
        <sz val="10"/>
        <color theme="1"/>
        <rFont val="ＭＳ Ｐゴシック"/>
        <family val="3"/>
        <charset val="128"/>
      </rPr>
      <t>）</t>
    </r>
    <phoneticPr fontId="14"/>
  </si>
  <si>
    <t>円</t>
    <phoneticPr fontId="3"/>
  </si>
  <si>
    <t>円）</t>
    <phoneticPr fontId="3"/>
  </si>
  <si>
    <t>ご確認欄</t>
    <phoneticPr fontId="14"/>
  </si>
  <si>
    <t>日本私立学校振興・共済事業団に提出した「学校法人基礎調査」の各年度の個別データについて、
日本私立中学高等学校連合会が日本私立学校振興・共済事業団から提供を受けることを当学校法人は承諾します。
ただし、下記調査項目は提供対象から除きます。
【調査票区分０７５】「役員数・役員個人票」【調査票区分８２０】「借入金等残高内訳表」
【調査票区分８３０】「計算書類記載事項１」【調査票区分８４０】「計算書類記載事項２」
【調査票区分８５０】「収益事業」</t>
    <rPh sb="84" eb="85">
      <t>トウ</t>
    </rPh>
    <rPh sb="85" eb="89">
      <t>ガッコウホウジン</t>
    </rPh>
    <rPh sb="108" eb="110">
      <t>テイキョウ</t>
    </rPh>
    <rPh sb="174" eb="178">
      <t>ケイサンショルイ</t>
    </rPh>
    <rPh sb="178" eb="182">
      <t>キサイジコウ</t>
    </rPh>
    <rPh sb="217" eb="221">
      <t>シュウエキジギョウ</t>
    </rPh>
    <phoneticPr fontId="14"/>
  </si>
  <si>
    <t>（注）</t>
    <phoneticPr fontId="14"/>
  </si>
  <si>
    <t>複数の専門スタッフを兼務している場合は、それぞれの業務に配置されているものとして判断してください。</t>
    <rPh sb="40" eb="42">
      <t>ハンダン</t>
    </rPh>
    <phoneticPr fontId="14"/>
  </si>
  <si>
    <t>兼務者</t>
    <rPh sb="0" eb="3">
      <t>ケンムシャ</t>
    </rPh>
    <phoneticPr fontId="14"/>
  </si>
  <si>
    <t>うちJET
プログラム
のALT</t>
    <phoneticPr fontId="14"/>
  </si>
  <si>
    <t>２.内部進学（入学）者数について</t>
    <rPh sb="2" eb="4">
      <t>ナイブ</t>
    </rPh>
    <rPh sb="4" eb="6">
      <t>シンガク</t>
    </rPh>
    <rPh sb="7" eb="9">
      <t>ニュウガク</t>
    </rPh>
    <rPh sb="10" eb="11">
      <t>シャ</t>
    </rPh>
    <rPh sb="11" eb="12">
      <t>スウ</t>
    </rPh>
    <phoneticPr fontId="3"/>
  </si>
  <si>
    <t>３.生徒の在籍状況について</t>
    <rPh sb="2" eb="4">
      <t>セイト</t>
    </rPh>
    <rPh sb="5" eb="7">
      <t>ザイセキ</t>
    </rPh>
    <rPh sb="7" eb="9">
      <t>ジョウキョウ</t>
    </rPh>
    <phoneticPr fontId="3"/>
  </si>
  <si>
    <t>（２）他県からの生徒数について</t>
    <rPh sb="3" eb="5">
      <t>タケン</t>
    </rPh>
    <rPh sb="8" eb="11">
      <t>セイトスウ</t>
    </rPh>
    <phoneticPr fontId="3"/>
  </si>
  <si>
    <t>配置の有無</t>
    <rPh sb="0" eb="2">
      <t>ハイチ</t>
    </rPh>
    <rPh sb="3" eb="5">
      <t>ウム</t>
    </rPh>
    <phoneticPr fontId="14"/>
  </si>
  <si>
    <t>情報通信
技術（ICT）
支援員</t>
    <rPh sb="0" eb="2">
      <t>ジョウホウ</t>
    </rPh>
    <rPh sb="2" eb="4">
      <t>ツウシン</t>
    </rPh>
    <rPh sb="5" eb="7">
      <t>ギジュツ</t>
    </rPh>
    <rPh sb="13" eb="16">
      <t>シエンイン</t>
    </rPh>
    <phoneticPr fontId="14"/>
  </si>
  <si>
    <t>①英語の授業を担当する外国人教員、講師及び助手（日本人教員の補助含む）の人数を記入してください（令和７年５月１日現在）。
　 該当する者がいない場合は、「０」と記入してください。</t>
    <rPh sb="67" eb="68">
      <t>シャ</t>
    </rPh>
    <phoneticPr fontId="14"/>
  </si>
  <si>
    <t>↓具体的な想定があればご記入ください</t>
    <rPh sb="1" eb="3">
      <t>グタイ</t>
    </rPh>
    <rPh sb="3" eb="4">
      <t>テキ</t>
    </rPh>
    <rPh sb="5" eb="7">
      <t>ソウテイ</t>
    </rPh>
    <rPh sb="12" eb="14">
      <t>キニュウ</t>
    </rPh>
    <phoneticPr fontId="14"/>
  </si>
  <si>
    <t>例えば、現在は授業で電子ノートを共有しており、そのために必要な通信速度があれば「現在－十分」を選択してください。
また、将来は授業で動画の同時視聴をしたいと考えているが、必要な通信速度がなければ「将来－不十分」を選択したうえで、
「具体的な想定」欄に「動画の同時視聴」とご記入ください。</t>
    <rPh sb="0" eb="1">
      <t>タト</t>
    </rPh>
    <rPh sb="4" eb="6">
      <t>ゲンザイ</t>
    </rPh>
    <rPh sb="7" eb="9">
      <t>ジュギョウ</t>
    </rPh>
    <rPh sb="10" eb="12">
      <t>デンシ</t>
    </rPh>
    <rPh sb="16" eb="18">
      <t>キョウユウ</t>
    </rPh>
    <rPh sb="28" eb="30">
      <t>ヒツヨウ</t>
    </rPh>
    <rPh sb="31" eb="35">
      <t>ツウシンソクド</t>
    </rPh>
    <rPh sb="40" eb="42">
      <t>ゲンザイ</t>
    </rPh>
    <rPh sb="43" eb="45">
      <t>ジュウブン</t>
    </rPh>
    <rPh sb="47" eb="49">
      <t>センタク</t>
    </rPh>
    <rPh sb="60" eb="62">
      <t>ショウライ</t>
    </rPh>
    <rPh sb="63" eb="65">
      <t>ジュギョウ</t>
    </rPh>
    <rPh sb="66" eb="68">
      <t>ドウガ</t>
    </rPh>
    <rPh sb="69" eb="73">
      <t>ドウジシチョウ</t>
    </rPh>
    <rPh sb="78" eb="79">
      <t>カンガ</t>
    </rPh>
    <rPh sb="85" eb="87">
      <t>ヒツヨウ</t>
    </rPh>
    <rPh sb="88" eb="92">
      <t>ツウシンソクド</t>
    </rPh>
    <rPh sb="98" eb="100">
      <t>ショウライ</t>
    </rPh>
    <rPh sb="101" eb="104">
      <t>フジュウブン</t>
    </rPh>
    <rPh sb="106" eb="108">
      <t>センタク</t>
    </rPh>
    <rPh sb="116" eb="119">
      <t>グタイテキ</t>
    </rPh>
    <rPh sb="120" eb="122">
      <t>ソウテイ</t>
    </rPh>
    <rPh sb="123" eb="124">
      <t>ラン</t>
    </rPh>
    <rPh sb="126" eb="128">
      <t>ドウガ</t>
    </rPh>
    <rPh sb="129" eb="133">
      <t>ドウジシチョウ</t>
    </rPh>
    <rPh sb="136" eb="138">
      <t>キニュウ</t>
    </rPh>
    <phoneticPr fontId="14"/>
  </si>
  <si>
    <t xml:space="preserve">（注）
</t>
    <rPh sb="1" eb="2">
      <t>チュウ</t>
    </rPh>
    <phoneticPr fontId="14"/>
  </si>
  <si>
    <t>現在の利用状況に対して</t>
    <rPh sb="3" eb="5">
      <t>リヨウ</t>
    </rPh>
    <rPh sb="5" eb="7">
      <t>ジョウキョウ</t>
    </rPh>
    <phoneticPr fontId="14"/>
  </si>
  <si>
    <t>将来想定される利用状況に対して</t>
    <rPh sb="7" eb="9">
      <t>リヨウ</t>
    </rPh>
    <rPh sb="9" eb="11">
      <t>ジョウキョウ</t>
    </rPh>
    <phoneticPr fontId="14"/>
  </si>
  <si>
    <t>（１）外国籍生徒及び外国人留学生について</t>
    <rPh sb="3" eb="5">
      <t>ガイコク</t>
    </rPh>
    <rPh sb="5" eb="6">
      <t>セキ</t>
    </rPh>
    <rPh sb="6" eb="8">
      <t>セイト</t>
    </rPh>
    <rPh sb="8" eb="9">
      <t>オヨ</t>
    </rPh>
    <rPh sb="10" eb="12">
      <t>ガイコク</t>
    </rPh>
    <rPh sb="12" eb="13">
      <t>ジン</t>
    </rPh>
    <rPh sb="13" eb="16">
      <t>リュウガクセイ</t>
    </rPh>
    <phoneticPr fontId="3"/>
  </si>
  <si>
    <t>設置する課程及び学科について回答してください</t>
    <rPh sb="0" eb="2">
      <t>セッチ</t>
    </rPh>
    <rPh sb="4" eb="6">
      <t>カテイ</t>
    </rPh>
    <rPh sb="6" eb="7">
      <t>オヨ</t>
    </rPh>
    <rPh sb="8" eb="10">
      <t>ガッカ</t>
    </rPh>
    <rPh sb="14" eb="16">
      <t>カイトウ</t>
    </rPh>
    <phoneticPr fontId="14"/>
  </si>
  <si>
    <t>分類（選択式）</t>
    <phoneticPr fontId="14"/>
  </si>
  <si>
    <t>問合せ先</t>
    <rPh sb="0" eb="2">
      <t>トイアワ</t>
    </rPh>
    <rPh sb="3" eb="4">
      <t>サキ</t>
    </rPh>
    <phoneticPr fontId="14"/>
  </si>
  <si>
    <t>氏名</t>
    <rPh sb="0" eb="2">
      <t>シメイ</t>
    </rPh>
    <phoneticPr fontId="3"/>
  </si>
  <si>
    <t>メール
アドレス</t>
    <phoneticPr fontId="14"/>
  </si>
  <si>
    <t>学校の男女共学別について回答してください</t>
    <rPh sb="0" eb="2">
      <t>ガッコウ</t>
    </rPh>
    <rPh sb="3" eb="5">
      <t>ダンジョ</t>
    </rPh>
    <rPh sb="5" eb="7">
      <t>キョウガク</t>
    </rPh>
    <rPh sb="7" eb="8">
      <t>ベツ</t>
    </rPh>
    <rPh sb="12" eb="14">
      <t>カイトウ</t>
    </rPh>
    <phoneticPr fontId="14"/>
  </si>
  <si>
    <t>人</t>
    <rPh sb="0" eb="1">
      <t>ヒト</t>
    </rPh>
    <phoneticPr fontId="14"/>
  </si>
  <si>
    <t>うち内部進学者数</t>
    <rPh sb="2" eb="8">
      <t>ナイブシンガクシャスウ</t>
    </rPh>
    <phoneticPr fontId="14"/>
  </si>
  <si>
    <t>うち他県からの生徒数</t>
    <rPh sb="2" eb="4">
      <t>タケン</t>
    </rPh>
    <rPh sb="7" eb="10">
      <t>セイトスウ</t>
    </rPh>
    <phoneticPr fontId="14"/>
  </si>
  <si>
    <t>うち外国人留学生数</t>
    <rPh sb="2" eb="5">
      <t>ガイコクジン</t>
    </rPh>
    <rPh sb="5" eb="8">
      <t>リュウガクセイ</t>
    </rPh>
    <rPh sb="8" eb="9">
      <t>スウ</t>
    </rPh>
    <phoneticPr fontId="14"/>
  </si>
  <si>
    <t>うち外国籍生徒数</t>
    <rPh sb="2" eb="5">
      <t>ガイコクセキ</t>
    </rPh>
    <rPh sb="5" eb="8">
      <t>セイトスウ</t>
    </rPh>
    <phoneticPr fontId="14"/>
  </si>
  <si>
    <r>
      <t>令和７年度</t>
    </r>
    <r>
      <rPr>
        <b/>
        <u/>
        <sz val="9"/>
        <rFont val="ＭＳ Ｐ明朝"/>
        <family val="1"/>
        <charset val="128"/>
      </rPr>
      <t>入学者数の内</t>
    </r>
    <r>
      <rPr>
        <sz val="9"/>
        <rFont val="ＭＳ Ｐ明朝"/>
        <family val="1"/>
        <charset val="128"/>
      </rPr>
      <t>、内部進学者数を記入してください。</t>
    </r>
    <rPh sb="0" eb="2">
      <t>レイワ</t>
    </rPh>
    <rPh sb="3" eb="5">
      <t>ネンド</t>
    </rPh>
    <rPh sb="5" eb="9">
      <t>ニュウガクシャスウ</t>
    </rPh>
    <rPh sb="10" eb="11">
      <t>ウチ</t>
    </rPh>
    <rPh sb="12" eb="17">
      <t>ナイブシンガクシャ</t>
    </rPh>
    <rPh sb="17" eb="18">
      <t>スウ</t>
    </rPh>
    <rPh sb="19" eb="21">
      <t>キニュウ</t>
    </rPh>
    <phoneticPr fontId="14"/>
  </si>
  <si>
    <r>
      <t xml:space="preserve">令和７年度
</t>
    </r>
    <r>
      <rPr>
        <b/>
        <u/>
        <sz val="10"/>
        <rFont val="ＭＳ Ｐゴシック"/>
        <family val="3"/>
        <charset val="128"/>
      </rPr>
      <t>入学者数</t>
    </r>
    <rPh sb="6" eb="10">
      <t>ニュウガクシャスウ</t>
    </rPh>
    <phoneticPr fontId="14"/>
  </si>
  <si>
    <r>
      <t xml:space="preserve">令和７年度
</t>
    </r>
    <r>
      <rPr>
        <b/>
        <u/>
        <sz val="10"/>
        <rFont val="ＭＳ Ｐゴシック"/>
        <family val="3"/>
        <charset val="128"/>
      </rPr>
      <t>在籍者数</t>
    </r>
    <rPh sb="0" eb="2">
      <t>レイワ</t>
    </rPh>
    <rPh sb="3" eb="5">
      <t>ネンド</t>
    </rPh>
    <rPh sb="6" eb="10">
      <t>ザイセキシャスウ</t>
    </rPh>
    <phoneticPr fontId="14"/>
  </si>
  <si>
    <r>
      <t>令和７年度</t>
    </r>
    <r>
      <rPr>
        <b/>
        <u/>
        <sz val="9"/>
        <rFont val="ＭＳ Ｐ明朝"/>
        <family val="1"/>
        <charset val="128"/>
      </rPr>
      <t>在籍者数の内</t>
    </r>
    <r>
      <rPr>
        <sz val="9"/>
        <rFont val="ＭＳ Ｐ明朝"/>
        <family val="1"/>
        <charset val="128"/>
      </rPr>
      <t>、保護者が学校所在の都道府県外に在住している生徒数を記入してください。</t>
    </r>
    <rPh sb="37" eb="39">
      <t>キニュウ</t>
    </rPh>
    <phoneticPr fontId="14"/>
  </si>
  <si>
    <r>
      <t xml:space="preserve">令和７年度
</t>
    </r>
    <r>
      <rPr>
        <b/>
        <u/>
        <sz val="10"/>
        <rFont val="ＭＳ Ｐゴシック"/>
        <family val="3"/>
        <charset val="128"/>
      </rPr>
      <t>在籍者数</t>
    </r>
    <rPh sb="6" eb="9">
      <t>ザイセキシャ</t>
    </rPh>
    <rPh sb="9" eb="10">
      <t>スウ</t>
    </rPh>
    <phoneticPr fontId="14"/>
  </si>
  <si>
    <t>※メールアドレスは、本調査の問い合わせにのみ使用します</t>
    <rPh sb="10" eb="13">
      <t>ホンチョウサ</t>
    </rPh>
    <rPh sb="14" eb="15">
      <t>ト</t>
    </rPh>
    <rPh sb="16" eb="17">
      <t>ア</t>
    </rPh>
    <rPh sb="22" eb="24">
      <t>シヨウ</t>
    </rPh>
    <phoneticPr fontId="14"/>
  </si>
  <si>
    <t>５．卒業生の大学・短大進学状況について</t>
    <rPh sb="2" eb="5">
      <t>ソツギョウセイ</t>
    </rPh>
    <rPh sb="6" eb="8">
      <t>ダイガク</t>
    </rPh>
    <rPh sb="9" eb="11">
      <t>タンダイ</t>
    </rPh>
    <rPh sb="11" eb="13">
      <t>シンガク</t>
    </rPh>
    <rPh sb="13" eb="15">
      <t>ジョウキョウ</t>
    </rPh>
    <phoneticPr fontId="3"/>
  </si>
  <si>
    <t xml:space="preserve">７．学校における教育の情報化の実態について
</t>
    <rPh sb="2" eb="4">
      <t>ガッコウ</t>
    </rPh>
    <rPh sb="8" eb="10">
      <t>キョウイク</t>
    </rPh>
    <rPh sb="11" eb="14">
      <t>ジョウホウカ</t>
    </rPh>
    <rPh sb="15" eb="17">
      <t>ジッタイ</t>
    </rPh>
    <phoneticPr fontId="14"/>
  </si>
  <si>
    <t>９．教室等の施設環境整備状況</t>
    <rPh sb="2" eb="4">
      <t>キョウシツ</t>
    </rPh>
    <rPh sb="4" eb="5">
      <t>トウ</t>
    </rPh>
    <rPh sb="6" eb="8">
      <t>シセツ</t>
    </rPh>
    <rPh sb="8" eb="10">
      <t>カンキョウ</t>
    </rPh>
    <rPh sb="10" eb="12">
      <t>セイビ</t>
    </rPh>
    <rPh sb="12" eb="14">
      <t>ジョウキョウ</t>
    </rPh>
    <phoneticPr fontId="14"/>
  </si>
  <si>
    <t>１０.私立学校のガバナンスについて</t>
    <rPh sb="3" eb="7">
      <t>シリツガッコウ</t>
    </rPh>
    <phoneticPr fontId="3"/>
  </si>
  <si>
    <t>専攻科</t>
    <rPh sb="0" eb="3">
      <t>センコウカ</t>
    </rPh>
    <phoneticPr fontId="14"/>
  </si>
  <si>
    <t>通信制課程</t>
    <rPh sb="0" eb="5">
      <t>ツウシンセイカテイ</t>
    </rPh>
    <phoneticPr fontId="14"/>
  </si>
  <si>
    <t>定時制課程</t>
    <rPh sb="0" eb="5">
      <t>テイジセイカテイ</t>
    </rPh>
    <phoneticPr fontId="14"/>
  </si>
  <si>
    <t>全日制課程</t>
    <rPh sb="0" eb="5">
      <t>ゼンニチセイカテイ</t>
    </rPh>
    <phoneticPr fontId="14"/>
  </si>
  <si>
    <t>①学校に設置している課程等を全て選択してください。</t>
    <rPh sb="1" eb="3">
      <t>ガッコウ</t>
    </rPh>
    <rPh sb="10" eb="12">
      <t>カテイ</t>
    </rPh>
    <rPh sb="12" eb="13">
      <t>ナド</t>
    </rPh>
    <rPh sb="14" eb="15">
      <t>スベ</t>
    </rPh>
    <rPh sb="16" eb="18">
      <t>センタク</t>
    </rPh>
    <phoneticPr fontId="14"/>
  </si>
  <si>
    <t>具体的な
試験名（科目名）</t>
    <rPh sb="0" eb="3">
      <t>グタイテキ</t>
    </rPh>
    <rPh sb="5" eb="8">
      <t>シケンメイ</t>
    </rPh>
    <rPh sb="9" eb="12">
      <t>カモクメイ</t>
    </rPh>
    <phoneticPr fontId="14"/>
  </si>
  <si>
    <t>→</t>
    <phoneticPr fontId="14"/>
  </si>
  <si>
    <t>受験者数</t>
    <rPh sb="0" eb="4">
      <t>ジュケンシャスウ</t>
    </rPh>
    <phoneticPr fontId="3"/>
  </si>
  <si>
    <t>定員／
現員別</t>
    <rPh sb="0" eb="2">
      <t>テイイン</t>
    </rPh>
    <rPh sb="4" eb="6">
      <t>ゲンイン</t>
    </rPh>
    <rPh sb="6" eb="7">
      <t>ベツ</t>
    </rPh>
    <phoneticPr fontId="14"/>
  </si>
  <si>
    <t>定員</t>
    <rPh sb="0" eb="2">
      <t>テイイン</t>
    </rPh>
    <phoneticPr fontId="14"/>
  </si>
  <si>
    <t>現員</t>
    <rPh sb="0" eb="2">
      <t>ゲンイン</t>
    </rPh>
    <phoneticPr fontId="14"/>
  </si>
  <si>
    <t>現員総数</t>
    <rPh sb="0" eb="4">
      <t>ゲンインソウスウ</t>
    </rPh>
    <phoneticPr fontId="14"/>
  </si>
  <si>
    <t>うち男子</t>
    <rPh sb="2" eb="4">
      <t>ダンシ</t>
    </rPh>
    <phoneticPr fontId="14"/>
  </si>
  <si>
    <t>うち女子</t>
    <rPh sb="2" eb="4">
      <t>ジョシ</t>
    </rPh>
    <phoneticPr fontId="14"/>
  </si>
  <si>
    <t>男女別生徒数を記入してください</t>
    <rPh sb="0" eb="2">
      <t>ダンジョ</t>
    </rPh>
    <rPh sb="2" eb="3">
      <t>ベツ</t>
    </rPh>
    <rPh sb="3" eb="6">
      <t>セイトスウ</t>
    </rPh>
    <rPh sb="7" eb="9">
      <t>キニュウ</t>
    </rPh>
    <phoneticPr fontId="14"/>
  </si>
  <si>
    <t>１年</t>
    <rPh sb="1" eb="2">
      <t>ネン</t>
    </rPh>
    <phoneticPr fontId="3"/>
  </si>
  <si>
    <t>２年</t>
    <rPh sb="1" eb="2">
      <t>ネン</t>
    </rPh>
    <phoneticPr fontId="3"/>
  </si>
  <si>
    <t>３年</t>
    <rPh sb="1" eb="2">
      <t>ネン</t>
    </rPh>
    <phoneticPr fontId="3"/>
  </si>
  <si>
    <t>１年</t>
    <rPh sb="1" eb="2">
      <t>ネン</t>
    </rPh>
    <phoneticPr fontId="14"/>
  </si>
  <si>
    <t>２年</t>
    <rPh sb="1" eb="2">
      <t>ネン</t>
    </rPh>
    <phoneticPr fontId="14"/>
  </si>
  <si>
    <t>３年</t>
    <rPh sb="1" eb="2">
      <t>ネン</t>
    </rPh>
    <phoneticPr fontId="14"/>
  </si>
  <si>
    <r>
      <rPr>
        <b/>
        <sz val="10"/>
        <rFont val="ＭＳ Ｐゴシック"/>
        <family val="3"/>
        <charset val="128"/>
      </rPr>
      <t>(5)</t>
    </r>
    <r>
      <rPr>
        <sz val="10"/>
        <rFont val="ＭＳ Ｐゴシック"/>
        <family val="3"/>
        <charset val="128"/>
      </rPr>
      <t>体育館等施設が、災害対策基本法49条の「指定避難所」、「指定緊急避難所」として指定されている、または「帰宅困難者受入施設」として自治体に登録している</t>
    </r>
    <rPh sb="3" eb="6">
      <t>タイイクカン</t>
    </rPh>
    <rPh sb="6" eb="7">
      <t>トウ</t>
    </rPh>
    <rPh sb="7" eb="9">
      <t>シセツ</t>
    </rPh>
    <rPh sb="11" eb="18">
      <t>サイガイタイサクキホンホウ</t>
    </rPh>
    <rPh sb="20" eb="21">
      <t>ジョウ</t>
    </rPh>
    <rPh sb="23" eb="25">
      <t>シテイ</t>
    </rPh>
    <rPh sb="25" eb="28">
      <t>ヒナンジョ</t>
    </rPh>
    <rPh sb="31" eb="33">
      <t>シテイ</t>
    </rPh>
    <rPh sb="33" eb="35">
      <t>キンキュウ</t>
    </rPh>
    <rPh sb="35" eb="38">
      <t>ヒナンジョ</t>
    </rPh>
    <rPh sb="42" eb="44">
      <t>シテイ</t>
    </rPh>
    <rPh sb="54" eb="56">
      <t>キタク</t>
    </rPh>
    <rPh sb="56" eb="58">
      <t>コンナン</t>
    </rPh>
    <rPh sb="58" eb="59">
      <t>シャ</t>
    </rPh>
    <rPh sb="59" eb="61">
      <t>ウケイレ</t>
    </rPh>
    <rPh sb="61" eb="63">
      <t>シセツ</t>
    </rPh>
    <rPh sb="67" eb="70">
      <t>ジチタイ</t>
    </rPh>
    <rPh sb="71" eb="73">
      <t>トウロク</t>
    </rPh>
    <phoneticPr fontId="14"/>
  </si>
  <si>
    <t>　普通教室に無線LANが整備されている学校は、
　（２）及び（３）にご回答ください</t>
    <rPh sb="28" eb="29">
      <t>オヨ</t>
    </rPh>
    <phoneticPr fontId="14"/>
  </si>
  <si>
    <t>3.</t>
    <phoneticPr fontId="14"/>
  </si>
  <si>
    <t>「その他」を選択された場合は、具体的な試験名とその科目名を「試験名（科目名）」の形式でご回答ください。</t>
    <rPh sb="3" eb="4">
      <t>タ</t>
    </rPh>
    <rPh sb="6" eb="8">
      <t>センタク</t>
    </rPh>
    <rPh sb="11" eb="13">
      <t>バアイ</t>
    </rPh>
    <rPh sb="15" eb="18">
      <t>グタイテキ</t>
    </rPh>
    <rPh sb="19" eb="22">
      <t>シケンメイ</t>
    </rPh>
    <rPh sb="25" eb="28">
      <t>カモクメイ</t>
    </rPh>
    <rPh sb="30" eb="33">
      <t>シケンメイ</t>
    </rPh>
    <rPh sb="34" eb="37">
      <t>カモクメイ</t>
    </rPh>
    <rPh sb="40" eb="42">
      <t>ケイシキ</t>
    </rPh>
    <rPh sb="44" eb="46">
      <t>カイトウ</t>
    </rPh>
    <phoneticPr fontId="14"/>
  </si>
  <si>
    <t>6. その他の活用方法→</t>
    <rPh sb="5" eb="6">
      <t>タ</t>
    </rPh>
    <rPh sb="7" eb="11">
      <t>カツヨウホウホウ</t>
    </rPh>
    <phoneticPr fontId="14"/>
  </si>
  <si>
    <t>８．その他の機能→</t>
    <rPh sb="4" eb="5">
      <t>タ</t>
    </rPh>
    <rPh sb="6" eb="8">
      <t>キノウ</t>
    </rPh>
    <phoneticPr fontId="14"/>
  </si>
  <si>
    <t>４．その他の課題→</t>
    <rPh sb="6" eb="8">
      <t>カダイ</t>
    </rPh>
    <phoneticPr fontId="14"/>
  </si>
  <si>
    <t>校務支援システムの機能</t>
    <rPh sb="0" eb="2">
      <t>コウム</t>
    </rPh>
    <rPh sb="2" eb="4">
      <t>シエン</t>
    </rPh>
    <rPh sb="9" eb="11">
      <t>キノウ</t>
    </rPh>
    <phoneticPr fontId="14"/>
  </si>
  <si>
    <t>導入済みの機能</t>
    <rPh sb="0" eb="3">
      <t>ドウニュウズ</t>
    </rPh>
    <rPh sb="5" eb="7">
      <t>キノウ</t>
    </rPh>
    <phoneticPr fontId="14"/>
  </si>
  <si>
    <t>必要な機能</t>
    <rPh sb="0" eb="2">
      <t>ヒツヨウ</t>
    </rPh>
    <rPh sb="3" eb="5">
      <t>キノウ</t>
    </rPh>
    <phoneticPr fontId="14"/>
  </si>
  <si>
    <t>校務支援システムの各機能について、「必要な機能」及び「導入済みの機能」に該当するものにそれぞれ「○」を付けてください。
・「必要な機能」＝実際の導入の有無や実現性にかかわらず、効率的な学校運営実現のために必要と考える機能のこと。
・「導入済みの機能」＝現に、貴校において使用している機能のこと。</t>
    <rPh sb="9" eb="12">
      <t>カクキノウ</t>
    </rPh>
    <rPh sb="18" eb="20">
      <t>ヒツヨウ</t>
    </rPh>
    <rPh sb="21" eb="23">
      <t>キノウ</t>
    </rPh>
    <rPh sb="24" eb="25">
      <t>オヨ</t>
    </rPh>
    <rPh sb="27" eb="30">
      <t>ドウニュウズ</t>
    </rPh>
    <rPh sb="32" eb="34">
      <t>キノウ</t>
    </rPh>
    <rPh sb="36" eb="38">
      <t>ガイトウ</t>
    </rPh>
    <rPh sb="51" eb="52">
      <t>ツ</t>
    </rPh>
    <rPh sb="62" eb="64">
      <t>ヒツヨウ</t>
    </rPh>
    <rPh sb="65" eb="67">
      <t>キノウ</t>
    </rPh>
    <rPh sb="105" eb="106">
      <t>カンガ</t>
    </rPh>
    <rPh sb="117" eb="120">
      <t>ドウニュウズ</t>
    </rPh>
    <rPh sb="122" eb="124">
      <t>キノウ</t>
    </rPh>
    <rPh sb="126" eb="127">
      <t>ゲン</t>
    </rPh>
    <phoneticPr fontId="14"/>
  </si>
  <si>
    <t>算数・ジュニア数学オリンピック出場等、本人の実績や資質による評価は本問の回答対象には含めません。</t>
    <rPh sb="0" eb="2">
      <t>サンスウ</t>
    </rPh>
    <rPh sb="7" eb="9">
      <t>スウガク</t>
    </rPh>
    <rPh sb="15" eb="17">
      <t>シュツジョウ</t>
    </rPh>
    <rPh sb="17" eb="18">
      <t>ナド</t>
    </rPh>
    <rPh sb="19" eb="21">
      <t>ホンニン</t>
    </rPh>
    <rPh sb="22" eb="24">
      <t>ジッセキ</t>
    </rPh>
    <rPh sb="25" eb="27">
      <t>シシツ</t>
    </rPh>
    <rPh sb="30" eb="32">
      <t>ヒョウカ</t>
    </rPh>
    <rPh sb="33" eb="35">
      <t>ホンモン</t>
    </rPh>
    <rPh sb="36" eb="38">
      <t>カイトウ</t>
    </rPh>
    <rPh sb="38" eb="40">
      <t>タイショウ</t>
    </rPh>
    <rPh sb="42" eb="43">
      <t>フク</t>
    </rPh>
    <phoneticPr fontId="14"/>
  </si>
  <si>
    <r>
      <t>②</t>
    </r>
    <r>
      <rPr>
        <b/>
        <u/>
        <sz val="10"/>
        <rFont val="ＭＳ Ｐ明朝"/>
        <family val="1"/>
        <charset val="128"/>
      </rPr>
      <t>全日制課程</t>
    </r>
    <r>
      <rPr>
        <u/>
        <sz val="10"/>
        <rFont val="ＭＳ Ｐ明朝"/>
        <family val="1"/>
        <charset val="128"/>
      </rPr>
      <t>に</t>
    </r>
    <r>
      <rPr>
        <sz val="10"/>
        <rFont val="ＭＳ Ｐ明朝"/>
        <family val="1"/>
        <charset val="128"/>
      </rPr>
      <t>設置している学科名を全て記入していただき、その学科の分類を選択してください。
　なお、学科内に設置されているコース等の記入は不要です。</t>
    </r>
    <rPh sb="66" eb="68">
      <t>キニュウ</t>
    </rPh>
    <rPh sb="69" eb="71">
      <t>フヨウ</t>
    </rPh>
    <phoneticPr fontId="14"/>
  </si>
  <si>
    <t>→実施予定日を回答してください。</t>
    <rPh sb="1" eb="3">
      <t>ジッシ</t>
    </rPh>
    <rPh sb="3" eb="5">
      <t>ヨテイ</t>
    </rPh>
    <rPh sb="5" eb="6">
      <t>ビ</t>
    </rPh>
    <rPh sb="7" eb="9">
      <t>カイトウ</t>
    </rPh>
    <phoneticPr fontId="14"/>
  </si>
  <si>
    <t>令和７年度　私立中学高等学校実態調査</t>
    <rPh sb="6" eb="8">
      <t>シリツ</t>
    </rPh>
    <rPh sb="8" eb="10">
      <t>チュウガク</t>
    </rPh>
    <rPh sb="10" eb="12">
      <t>コウトウ</t>
    </rPh>
    <rPh sb="12" eb="14">
      <t>ガッコウ</t>
    </rPh>
    <rPh sb="14" eb="16">
      <t>ジッタイ</t>
    </rPh>
    <rPh sb="16" eb="18">
      <t>チョウサ</t>
    </rPh>
    <phoneticPr fontId="3"/>
  </si>
  <si>
    <t>－令和７年５月１日現在－</t>
    <rPh sb="5" eb="8">
      <t>ニチゲンザイ</t>
    </rPh>
    <phoneticPr fontId="3"/>
  </si>
  <si>
    <t>４．令和６年度中における中途退学・転学者及び通信制高校への転編入者・転籍者について</t>
    <rPh sb="17" eb="18">
      <t>テン</t>
    </rPh>
    <rPh sb="18" eb="20">
      <t>ガクシャ</t>
    </rPh>
    <rPh sb="20" eb="21">
      <t>オヨ</t>
    </rPh>
    <rPh sb="22" eb="25">
      <t>ツウシンセイ</t>
    </rPh>
    <rPh sb="25" eb="27">
      <t>コウコウ</t>
    </rPh>
    <rPh sb="29" eb="30">
      <t>テン</t>
    </rPh>
    <rPh sb="30" eb="32">
      <t>ヘンニュウ</t>
    </rPh>
    <rPh sb="34" eb="37">
      <t>テンセキシャ</t>
    </rPh>
    <phoneticPr fontId="3"/>
  </si>
  <si>
    <t>令和6年
4月1日現在
在籍生徒数
（1～3年生）　　　　　　　　　　　</t>
    <rPh sb="6" eb="7">
      <t>ガツ</t>
    </rPh>
    <rPh sb="12" eb="14">
      <t>ザイセキ</t>
    </rPh>
    <rPh sb="22" eb="24">
      <t>ネンセイ</t>
    </rPh>
    <phoneticPr fontId="5"/>
  </si>
  <si>
    <t>うち令和６年度中の中途退学者、他校への転学・編入者、転籍者</t>
    <rPh sb="13" eb="14">
      <t>シャ</t>
    </rPh>
    <rPh sb="15" eb="17">
      <t>タコウ</t>
    </rPh>
    <rPh sb="19" eb="20">
      <t>テン</t>
    </rPh>
    <rPh sb="22" eb="23">
      <t>ヘン</t>
    </rPh>
    <rPh sb="24" eb="25">
      <t>シャ</t>
    </rPh>
    <rPh sb="26" eb="29">
      <t>テンセキシャ</t>
    </rPh>
    <phoneticPr fontId="3"/>
  </si>
  <si>
    <r>
      <t xml:space="preserve">計
</t>
    </r>
    <r>
      <rPr>
        <b/>
        <sz val="9"/>
        <rFont val="ＭＳ Ｐゴシック"/>
        <family val="3"/>
        <charset val="128"/>
      </rPr>
      <t>(A)</t>
    </r>
    <phoneticPr fontId="3"/>
  </si>
  <si>
    <r>
      <t xml:space="preserve">Aのうち通信制高校への転編入・転籍者数
</t>
    </r>
    <r>
      <rPr>
        <b/>
        <sz val="9"/>
        <rFont val="ＭＳ Ｐゴシック"/>
        <family val="3"/>
        <charset val="128"/>
      </rPr>
      <t>(B)</t>
    </r>
    <rPh sb="15" eb="17">
      <t>テンセキ</t>
    </rPh>
    <phoneticPr fontId="14"/>
  </si>
  <si>
    <t>(併置校の場合)
Bのうち自校設置の通信制課程への転籍者数</t>
    <phoneticPr fontId="14"/>
  </si>
  <si>
    <t>令和７年３月
卒業者数</t>
    <rPh sb="5" eb="6">
      <t>ガツ</t>
    </rPh>
    <rPh sb="7" eb="8">
      <t>ソツ</t>
    </rPh>
    <rPh sb="8" eb="11">
      <t>ギョウシャスウ</t>
    </rPh>
    <rPh sb="10" eb="11">
      <t>スウ</t>
    </rPh>
    <phoneticPr fontId="3"/>
  </si>
  <si>
    <t>６．令和７年度の専門スタッフの配置について</t>
    <rPh sb="8" eb="10">
      <t>センモン</t>
    </rPh>
    <rPh sb="15" eb="17">
      <t>ハイチ</t>
    </rPh>
    <phoneticPr fontId="3"/>
  </si>
  <si>
    <t>(注)1.
例：
2.</t>
    <phoneticPr fontId="14"/>
  </si>
  <si>
    <t>(２)専門スタッフの未配置理由と配置後課題（複数選択可）</t>
    <rPh sb="3" eb="5">
      <t>センモン</t>
    </rPh>
    <rPh sb="10" eb="13">
      <t>ミハイチ</t>
    </rPh>
    <rPh sb="13" eb="15">
      <t>リユウ</t>
    </rPh>
    <rPh sb="16" eb="18">
      <t>ハイチ</t>
    </rPh>
    <rPh sb="18" eb="19">
      <t>ゴ</t>
    </rPh>
    <rPh sb="19" eb="21">
      <t>カダイ</t>
    </rPh>
    <rPh sb="22" eb="26">
      <t>フクスウセンタク</t>
    </rPh>
    <rPh sb="26" eb="27">
      <t>カ</t>
    </rPh>
    <phoneticPr fontId="3"/>
  </si>
  <si>
    <t>学習者用デジタル教科書を導入している教科に「○」を付けてください。
「その他」の場合は、欄内に教科（複数ある場合は全て）を記入してください。
導入済の教科がない場合は「なし」に「○」を付けてください。</t>
    <rPh sb="0" eb="4">
      <t>ガクシュウシャヨウ</t>
    </rPh>
    <rPh sb="8" eb="11">
      <t>キョウカショ</t>
    </rPh>
    <rPh sb="12" eb="14">
      <t>ドウニュウ</t>
    </rPh>
    <rPh sb="18" eb="20">
      <t>キョウカ</t>
    </rPh>
    <rPh sb="71" eb="74">
      <t>ドウニュウズ</t>
    </rPh>
    <rPh sb="75" eb="77">
      <t>キョウカ</t>
    </rPh>
    <rPh sb="80" eb="82">
      <t>バアイ</t>
    </rPh>
    <rPh sb="92" eb="93">
      <t>ツ</t>
    </rPh>
    <phoneticPr fontId="14"/>
  </si>
  <si>
    <t>学習者用デジタル教科書の未導入教科についてはその理由を、導入済教科については導入後の課題を、あてはまるものすべてに「○」を付けてください。</t>
    <rPh sb="0" eb="4">
      <t>ガクシュウシャヨウ</t>
    </rPh>
    <rPh sb="8" eb="11">
      <t>キョウカショ</t>
    </rPh>
    <rPh sb="12" eb="15">
      <t>ミドウニュウ</t>
    </rPh>
    <rPh sb="15" eb="17">
      <t>キョウカ</t>
    </rPh>
    <rPh sb="24" eb="26">
      <t>リユウ</t>
    </rPh>
    <rPh sb="28" eb="30">
      <t>ドウニュウ</t>
    </rPh>
    <rPh sb="30" eb="31">
      <t>スミ</t>
    </rPh>
    <rPh sb="31" eb="33">
      <t>キョウカ</t>
    </rPh>
    <rPh sb="38" eb="41">
      <t>ドウニュウゴ</t>
    </rPh>
    <rPh sb="42" eb="44">
      <t>カダイ</t>
    </rPh>
    <phoneticPr fontId="14"/>
  </si>
  <si>
    <t>学習者用デジタル教科書の価格が高い</t>
    <rPh sb="0" eb="4">
      <t>ガクシュウシャヨウ</t>
    </rPh>
    <rPh sb="12" eb="14">
      <t>カカク</t>
    </rPh>
    <rPh sb="15" eb="16">
      <t>タカ</t>
    </rPh>
    <phoneticPr fontId="14"/>
  </si>
  <si>
    <t>「校務支援システム」とは、上記機能のいずれか１つ以上を行うために、教職員が一律に利用するシステムを指します。</t>
    <rPh sb="13" eb="15">
      <t>ジョウキ</t>
    </rPh>
    <rPh sb="15" eb="17">
      <t>キノウ</t>
    </rPh>
    <rPh sb="24" eb="26">
      <t>イジョウ</t>
    </rPh>
    <rPh sb="49" eb="50">
      <t>サ</t>
    </rPh>
    <phoneticPr fontId="14"/>
  </si>
  <si>
    <t>教職員等が作成したエクセルやアクセス等のマクロプログラムは、校務支援システムに含みません。</t>
    <rPh sb="30" eb="34">
      <t>コウムシエン</t>
    </rPh>
    <phoneticPr fontId="14"/>
  </si>
  <si>
    <t>８．令和７年度の学校建物耐震化等の状況について</t>
    <rPh sb="12" eb="15">
      <t>タイシンカ</t>
    </rPh>
    <rPh sb="15" eb="16">
      <t>トウ</t>
    </rPh>
    <rPh sb="17" eb="19">
      <t>ジョウキョウ</t>
    </rPh>
    <phoneticPr fontId="14"/>
  </si>
  <si>
    <t>(1)現時点での耐震化状況（R7.5.1時点）</t>
    <rPh sb="3" eb="6">
      <t>ゲンジテン</t>
    </rPh>
    <rPh sb="8" eb="11">
      <t>タイシンカ</t>
    </rPh>
    <rPh sb="11" eb="13">
      <t>ジョウキョウ</t>
    </rPh>
    <rPh sb="20" eb="22">
      <t>ジテン</t>
    </rPh>
    <phoneticPr fontId="14"/>
  </si>
  <si>
    <t xml:space="preserve">(3)利用中の無線LAN環境についての課題の内容（複数選択可）
</t>
    <rPh sb="22" eb="24">
      <t>ナイヨウ</t>
    </rPh>
    <phoneticPr fontId="14"/>
  </si>
  <si>
    <t>利用中の無線LAN環境についての課題として、あてはまるものすべてに「○」を付けてください。
「4.その他」の場合は、欄内に課題を記入ください。</t>
    <phoneticPr fontId="14"/>
  </si>
  <si>
    <r>
      <rPr>
        <b/>
        <u/>
        <sz val="9"/>
        <rFont val="ＭＳ Ｐ明朝"/>
        <family val="1"/>
        <charset val="128"/>
      </rPr>
      <t>この項目のみ、回答基準日がR7.6.30時点です。</t>
    </r>
    <r>
      <rPr>
        <sz val="9"/>
        <rFont val="ＭＳ Ｐ明朝"/>
        <family val="1"/>
        <charset val="128"/>
      </rPr>
      <t>令和7年度における最初の定時評議員会が終了した後、改正私立学校法に対応した運営体制についてご記入ください。</t>
    </r>
    <rPh sb="2" eb="4">
      <t>コウモク</t>
    </rPh>
    <rPh sb="7" eb="12">
      <t>カイトウキジュンビ</t>
    </rPh>
    <rPh sb="20" eb="22">
      <t>ジテン</t>
    </rPh>
    <rPh sb="25" eb="27">
      <t>レイワ</t>
    </rPh>
    <rPh sb="28" eb="30">
      <t>ネンド</t>
    </rPh>
    <rPh sb="34" eb="36">
      <t>サイショ</t>
    </rPh>
    <rPh sb="37" eb="43">
      <t>テイジヒョウギインカイ</t>
    </rPh>
    <rPh sb="62" eb="66">
      <t>ウンエイタイセイ</t>
    </rPh>
    <rPh sb="71" eb="73">
      <t>キニュウ</t>
    </rPh>
    <phoneticPr fontId="14"/>
  </si>
  <si>
    <r>
      <t>（1）令和７年度定時評議員会の実施時期について</t>
    </r>
    <r>
      <rPr>
        <b/>
        <u/>
        <sz val="11"/>
        <rFont val="ＭＳ Ｐゴシック"/>
        <family val="3"/>
        <charset val="128"/>
      </rPr>
      <t>（R7.6.30時点）</t>
    </r>
    <rPh sb="3" eb="5">
      <t>レイワ</t>
    </rPh>
    <rPh sb="6" eb="8">
      <t>ネンド</t>
    </rPh>
    <rPh sb="8" eb="10">
      <t>テイジ</t>
    </rPh>
    <rPh sb="10" eb="13">
      <t>ヒョウギイン</t>
    </rPh>
    <rPh sb="13" eb="14">
      <t>カイ</t>
    </rPh>
    <rPh sb="15" eb="17">
      <t>ジッシ</t>
    </rPh>
    <rPh sb="17" eb="19">
      <t>ジキ</t>
    </rPh>
    <rPh sb="31" eb="33">
      <t>ジテン</t>
    </rPh>
    <phoneticPr fontId="3"/>
  </si>
  <si>
    <t>（2）理事の人数構成</t>
    <rPh sb="3" eb="5">
      <t>リジ</t>
    </rPh>
    <rPh sb="6" eb="8">
      <t>ニンズウ</t>
    </rPh>
    <rPh sb="8" eb="10">
      <t>コウセイ</t>
    </rPh>
    <phoneticPr fontId="3"/>
  </si>
  <si>
    <t>学校法人が設置する私立学校の校長のうち1人以上は、理事に就く必要があります（改正私立学校法第31条第4項第1号）。</t>
    <rPh sb="25" eb="27">
      <t>リジ</t>
    </rPh>
    <rPh sb="28" eb="29">
      <t>ツ</t>
    </rPh>
    <rPh sb="30" eb="32">
      <t>ヒツヨウ</t>
    </rPh>
    <phoneticPr fontId="14"/>
  </si>
  <si>
    <t>理事は評議員を兼任できませんが（法第31条第3項）、過年度調査との比較のため質問項目を残しております。</t>
    <rPh sb="3" eb="6">
      <t>ヒョウギイン</t>
    </rPh>
    <rPh sb="16" eb="17">
      <t>ダイ</t>
    </rPh>
    <rPh sb="18" eb="19">
      <t>コウ</t>
    </rPh>
    <rPh sb="22" eb="25">
      <t>カネンド</t>
    </rPh>
    <rPh sb="28" eb="30">
      <t>ヒカク</t>
    </rPh>
    <rPh sb="34" eb="36">
      <t>コウモク</t>
    </rPh>
    <rPh sb="37" eb="38">
      <t>ノコ</t>
    </rPh>
    <rPh sb="38" eb="40">
      <t>シツモン</t>
    </rPh>
    <rPh sb="40" eb="42">
      <t>コウモク</t>
    </rPh>
    <phoneticPr fontId="14"/>
  </si>
  <si>
    <t>外部理事とは、学校法人及び子法人の役員・職員でない者を指します（法第31条第4項第2号）。</t>
    <rPh sb="0" eb="4">
      <t>ガイブリジ</t>
    </rPh>
    <rPh sb="11" eb="12">
      <t>オヨ</t>
    </rPh>
    <rPh sb="25" eb="26">
      <t>モノ</t>
    </rPh>
    <rPh sb="27" eb="28">
      <t>サ</t>
    </rPh>
    <rPh sb="33" eb="34">
      <t>ダイ</t>
    </rPh>
    <rPh sb="36" eb="37">
      <t>ジョウ</t>
    </rPh>
    <rPh sb="37" eb="38">
      <t>ダイ</t>
    </rPh>
    <rPh sb="39" eb="40">
      <t>コウ</t>
    </rPh>
    <rPh sb="40" eb="41">
      <t>ダイ</t>
    </rPh>
    <rPh sb="42" eb="43">
      <t>ゴウ</t>
    </rPh>
    <phoneticPr fontId="14"/>
  </si>
  <si>
    <t>2.</t>
    <phoneticPr fontId="14"/>
  </si>
  <si>
    <t>3.</t>
    <phoneticPr fontId="14"/>
  </si>
  <si>
    <t>評議員は役員を兼任できませんが（法第31条第3項、第46条第2項）、過年度調査との比較のため質問項目を残しております。</t>
    <rPh sb="0" eb="3">
      <t>ヒョウギイン</t>
    </rPh>
    <rPh sb="4" eb="6">
      <t>ヤクイン</t>
    </rPh>
    <rPh sb="25" eb="26">
      <t>ダイ</t>
    </rPh>
    <rPh sb="28" eb="29">
      <t>ジョウ</t>
    </rPh>
    <rPh sb="29" eb="30">
      <t>ダイ</t>
    </rPh>
    <rPh sb="31" eb="32">
      <t>コウ</t>
    </rPh>
    <phoneticPr fontId="14"/>
  </si>
  <si>
    <t>学校法人の教職員のうち1人以上は、評議員に就く必要があります（法第62条第3項第1号）。</t>
    <rPh sb="5" eb="8">
      <t>キョウショクイン</t>
    </rPh>
    <rPh sb="6" eb="8">
      <t>ショクイン</t>
    </rPh>
    <rPh sb="12" eb="13">
      <t>ニン</t>
    </rPh>
    <rPh sb="13" eb="15">
      <t>イジョウ</t>
    </rPh>
    <rPh sb="17" eb="20">
      <t>ヒョウギイン</t>
    </rPh>
    <rPh sb="21" eb="22">
      <t>ツ</t>
    </rPh>
    <rPh sb="23" eb="25">
      <t>ヒツヨウ</t>
    </rPh>
    <rPh sb="31" eb="32">
      <t>ホウ</t>
    </rPh>
    <rPh sb="32" eb="33">
      <t>ダイ</t>
    </rPh>
    <rPh sb="35" eb="36">
      <t>ジョウ</t>
    </rPh>
    <rPh sb="36" eb="37">
      <t>ダイ</t>
    </rPh>
    <rPh sb="38" eb="39">
      <t>コウ</t>
    </rPh>
    <rPh sb="39" eb="40">
      <t>ダイ</t>
    </rPh>
    <rPh sb="41" eb="42">
      <t>ゴウ</t>
    </rPh>
    <phoneticPr fontId="14"/>
  </si>
  <si>
    <t>卒業生とは、学校法人の設置する私立学校を卒業した者で年齢 25 年以上の者を指します（法第62条第3項第2号）。</t>
    <rPh sb="0" eb="3">
      <t>ソツギョウセイ</t>
    </rPh>
    <rPh sb="36" eb="37">
      <t>モノ</t>
    </rPh>
    <rPh sb="38" eb="39">
      <t>サ</t>
    </rPh>
    <phoneticPr fontId="14"/>
  </si>
  <si>
    <t>教職員かつ卒業生の者は、教職員数としてカウントし、卒業生数には含めないでください。</t>
    <rPh sb="0" eb="3">
      <t>キョウショクイン</t>
    </rPh>
    <rPh sb="5" eb="8">
      <t>ソツギョウセイ</t>
    </rPh>
    <rPh sb="9" eb="10">
      <t>モノ</t>
    </rPh>
    <rPh sb="12" eb="15">
      <t>キョウショクイン</t>
    </rPh>
    <rPh sb="15" eb="16">
      <t>スウ</t>
    </rPh>
    <rPh sb="25" eb="28">
      <t>ソツギョウセイ</t>
    </rPh>
    <rPh sb="28" eb="29">
      <t>スウ</t>
    </rPh>
    <rPh sb="31" eb="32">
      <t>フク</t>
    </rPh>
    <phoneticPr fontId="14"/>
  </si>
  <si>
    <t>（3）評議員の人数構成</t>
    <rPh sb="3" eb="6">
      <t>ヒョウギイン</t>
    </rPh>
    <rPh sb="7" eb="9">
      <t>ニンズウ</t>
    </rPh>
    <rPh sb="9" eb="11">
      <t>コウセイ</t>
    </rPh>
    <phoneticPr fontId="3"/>
  </si>
  <si>
    <t>（4）監事の人数構成</t>
    <rPh sb="3" eb="5">
      <t>カンジ</t>
    </rPh>
    <rPh sb="6" eb="8">
      <t>ニンズウ</t>
    </rPh>
    <rPh sb="8" eb="10">
      <t>コウセイ</t>
    </rPh>
    <phoneticPr fontId="3"/>
  </si>
  <si>
    <t>4.その他の入試で活用している</t>
    <rPh sb="4" eb="5">
      <t>タ</t>
    </rPh>
    <rPh sb="6" eb="8">
      <t>ニュウシ</t>
    </rPh>
    <rPh sb="9" eb="11">
      <t>カツヨウ</t>
    </rPh>
    <phoneticPr fontId="14"/>
  </si>
  <si>
    <t>ケンブリッジ英語検定、GTEC、IELTS、
   TEAP、TOEFL、TOEIC</t>
    <phoneticPr fontId="14"/>
  </si>
  <si>
    <t>９．必要な校務支援システムはない／校務支援システムを導入していない</t>
    <phoneticPr fontId="14"/>
  </si>
  <si>
    <t>収入の部</t>
    <phoneticPr fontId="15"/>
  </si>
  <si>
    <t>4.　実施予定なし</t>
    <phoneticPr fontId="14"/>
  </si>
  <si>
    <t>　　　　　　　　　　　　　　　　　　　　　　　　　　　　　　　　　　　　　　　　　　　　　　　　　　　　　　　　　　　　　　　　　　　　　　　　　　　　　　　　　　　　　　　　　　　　　　　　　　　　　　　　　　　　　　　　　　　　　　　　　　　　　　　　　　　　　　　　　　　　　　　　　　　　　　　　　　　　　　　　　　　　　　　　　　　　　　　　　　　　　　　　　　　　　　　　　　　　　　　　　　　　　　　　　　　　　　　　　　　　　　　　　　　　　　　　　　　　　　　　　　　　　　　　　　　　　　　　　　　　　　　　　　　　　　　　　　　　　　　　　　　　　　　　　　　　　　　　　　　　　　　　　　　　　　　　　　　　　　　　　　　　　　　　　　　　　　　　　　　　　　　　　　　　　　　　　　　　　　　　　　　　　　　　　　　　　　　　　　　　　　　　　　　　　　　　　　　　　　　　　</t>
    <phoneticPr fontId="14"/>
  </si>
  <si>
    <t>　　　　　　　　　　　　　　　　　　　　　　　　　　　　　　　　　　　　　　　　　　　　　　　　　　　　　　　　　　　　　　　　　　</t>
    <phoneticPr fontId="14"/>
  </si>
  <si>
    <t>1建物ごとではなく、空間ごとに数えてください。
例)１階：体育館（スポーツ専用）　２階：講堂→　「体育館（スポーツ専用）」、「講堂・ホール」にそれぞれ「１」を記入。
対象となる施設がない場合は、「0」を記入してください。</t>
    <phoneticPr fontId="14"/>
  </si>
  <si>
    <t>３．課題はない</t>
    <phoneticPr fontId="14"/>
  </si>
  <si>
    <t>　　　　　　　　　　　　　　　　　　　　　　　　　　　　　　　　　　　　　　　　　　　　　　　　　　　　　　　　　　　　　　　　　　　　　　　　　　　　　　　　　　　　　　　　　　　　　　　　　　　　　　　　　　　　　　　　　　　　　　　　　　　　　　　　　　　　　　　　　　　　　　　　　　　　　　　　　　　　　　　　　　　　　　　　　　　　　　　　　　　　　　　　　　　　　　　　　　　　　　　　　　　　　　　　　　　　　　　　　　　　　　　　　　　　　　　　　　　　　　　　　　　　　　　　　　　　　　　　　　　　　　　　　　　　　　　　　　　　　　　　　　　　　　　　　　　　　　　　　　　　　　　　　　　　　　　　　　　　　　　　　　　　　　　　　　　　　　　　　　　　　　　　　　　　　　　　　　　　　　　　　　　　　　　　　　　　　　　　　　　　　　　　　　　　　　　　　　　　　　　　　　　　　　　　　　　　　　　　　　　　　　　　　　　　　　　　　　　　　　　　　　　　　　　　　　　　　　　　　　　　　　　　　　　　　　　　　　　　　　　　　　　　　　　　　　　　　　　　　　　　　　　　　　　　　　　　　　　　　　　　　　　　　　　</t>
    <phoneticPr fontId="14"/>
  </si>
  <si>
    <t>　　　　　　　　　　　　　　　　　　　　　　　　　　　　　　　　　　　　　　　　　　　　　　　　　　　　　　　　　　　　　　　　　　　　　　　　　　　　　　　　　　　　　　　　　　　　　　　　　　　　　　　　　　　　　　　　　　　　　　　　　　　　　　　　　　　　　　　　　　　　　　　　　　　　　　　　　　　　　　　　　　　　　　　　　　　　　　　　　　　　　　　　　　　　　　　　　　　　　　　　　　　　　　　　　　　　　　　　　　　　　　　　　　　　　　　　　　　　　　　　　</t>
    <phoneticPr fontId="14"/>
  </si>
  <si>
    <t>科</t>
    <rPh sb="0" eb="1">
      <t>カ</t>
    </rPh>
    <phoneticPr fontId="14"/>
  </si>
  <si>
    <t>実用英語技能検定（英語）</t>
    <rPh sb="9" eb="11">
      <t>エイゴ</t>
    </rPh>
    <phoneticPr fontId="14"/>
  </si>
  <si>
    <t>実用数学技能検定（数学）</t>
    <rPh sb="9" eb="11">
      <t>スウガク</t>
    </rPh>
    <phoneticPr fontId="14"/>
  </si>
  <si>
    <t>日本漢字能力検定（国語）</t>
    <rPh sb="9" eb="11">
      <t>コクゴ</t>
    </rPh>
    <phoneticPr fontId="14"/>
  </si>
  <si>
    <t>×</t>
    <phoneticPr fontId="14"/>
  </si>
  <si>
    <t>✔</t>
    <phoneticPr fontId="14"/>
  </si>
  <si>
    <t>○</t>
  </si>
  <si>
    <t xml:space="preserve">以下(1)で、学校保有建物の耐震化等の状況（現時点）としてあてはまる選択肢番号を記入ください。
なお、(1)で「2. 一部未実施の建物がある」、および「3. 未実施」を回答された場合には「(2)耐震化未実施の建物に対する耐震化予定」としてあてはまる選択肢番号を記入ください。
また(2)で「1.全て実施する予定」以外を回答された場合には「(3)耐震化未定の理由」として、あてはまるものに「○」を付けてください。
</t>
    <rPh sb="0" eb="2">
      <t>イカ</t>
    </rPh>
    <rPh sb="7" eb="11">
      <t>ガッコウホユウ</t>
    </rPh>
    <rPh sb="11" eb="13">
      <t>タテモノ</t>
    </rPh>
    <rPh sb="14" eb="17">
      <t>タイシンカ</t>
    </rPh>
    <rPh sb="17" eb="18">
      <t>トウ</t>
    </rPh>
    <rPh sb="19" eb="21">
      <t>ジョウキョウ</t>
    </rPh>
    <rPh sb="22" eb="25">
      <t>ゲンジテン</t>
    </rPh>
    <rPh sb="34" eb="37">
      <t>センタクシ</t>
    </rPh>
    <rPh sb="37" eb="39">
      <t>バンゴウ</t>
    </rPh>
    <rPh sb="40" eb="42">
      <t>キニュウ</t>
    </rPh>
    <rPh sb="59" eb="61">
      <t>イチブ</t>
    </rPh>
    <rPh sb="61" eb="64">
      <t>ミジッシ</t>
    </rPh>
    <rPh sb="65" eb="67">
      <t>タテモノ</t>
    </rPh>
    <rPh sb="79" eb="82">
      <t>ミジッシ</t>
    </rPh>
    <rPh sb="97" eb="100">
      <t>タイシンカ</t>
    </rPh>
    <rPh sb="124" eb="129">
      <t>センタクシバンゴウ</t>
    </rPh>
    <rPh sb="130" eb="132">
      <t>キニュウ</t>
    </rPh>
    <rPh sb="197" eb="198">
      <t>ツ</t>
    </rPh>
    <phoneticPr fontId="14"/>
  </si>
  <si>
    <t>(3)は回答不要です</t>
    <rPh sb="4" eb="8">
      <t>カイトウフヨウ</t>
    </rPh>
    <phoneticPr fontId="14"/>
  </si>
  <si>
    <t>この項目は、１法人につき１校のみご回答いただく項目です。ご回答いただく学校は、調査票１枚目の左上に表示される学校コードに基づき自動判別しています。ご回答いただく学校以外では、調査項目全体がグレーの網掛けになります。</t>
    <phoneticPr fontId="14"/>
  </si>
  <si>
    <r>
      <rPr>
        <b/>
        <sz val="10"/>
        <rFont val="ＭＳ Ｐゴシック"/>
        <family val="3"/>
        <charset val="128"/>
      </rPr>
      <t>(6)</t>
    </r>
    <r>
      <rPr>
        <sz val="10"/>
        <rFont val="ＭＳ Ｐゴシック"/>
        <family val="3"/>
        <charset val="128"/>
      </rPr>
      <t>避難所指定施設のバリアフリー化整備の実施　</t>
    </r>
    <r>
      <rPr>
        <sz val="8"/>
        <rFont val="ＭＳ Ｐゴシック"/>
        <family val="3"/>
        <charset val="128"/>
      </rPr>
      <t>※(5)で「1.はい」の場合のみ回答</t>
    </r>
    <rPh sb="3" eb="6">
      <t>ヒナンジョ</t>
    </rPh>
    <rPh sb="6" eb="10">
      <t>シテイシセツ</t>
    </rPh>
    <rPh sb="17" eb="18">
      <t>カ</t>
    </rPh>
    <rPh sb="18" eb="20">
      <t>セイビ</t>
    </rPh>
    <rPh sb="21" eb="23">
      <t>ジッシ</t>
    </rPh>
    <rPh sb="40" eb="42">
      <t>カイトウ</t>
    </rPh>
    <phoneticPr fontId="14"/>
  </si>
  <si>
    <t>【回答が必要な項目は以下の通りです】</t>
    <phoneticPr fontId="94"/>
  </si>
  <si>
    <t>専攻科を併置されている学校についての注意</t>
    <rPh sb="0" eb="3">
      <t>センコウカ</t>
    </rPh>
    <rPh sb="4" eb="6">
      <t>ヘイチ</t>
    </rPh>
    <rPh sb="11" eb="13">
      <t>ガッコウ</t>
    </rPh>
    <rPh sb="18" eb="20">
      <t>チュウイ</t>
    </rPh>
    <phoneticPr fontId="14"/>
  </si>
  <si>
    <r>
      <t>本問（Ⅳ）及び次の設問（Ⅴ）では、</t>
    </r>
    <r>
      <rPr>
        <b/>
        <u/>
        <sz val="10"/>
        <color rgb="FFFF0000"/>
        <rFont val="ＭＳ Ｐゴシック"/>
        <family val="3"/>
        <charset val="128"/>
      </rPr>
      <t>高校全日制を対象</t>
    </r>
    <r>
      <rPr>
        <b/>
        <sz val="10"/>
        <color rgb="FFFF0000"/>
        <rFont val="ＭＳ Ｐゴシック"/>
        <family val="3"/>
        <charset val="128"/>
      </rPr>
      <t>としていることを改めてご確認願います。</t>
    </r>
    <rPh sb="0" eb="2">
      <t>ホンモン</t>
    </rPh>
    <rPh sb="5" eb="6">
      <t>オヨ</t>
    </rPh>
    <rPh sb="7" eb="8">
      <t>ツギ</t>
    </rPh>
    <rPh sb="9" eb="11">
      <t>セツモン</t>
    </rPh>
    <rPh sb="17" eb="19">
      <t>コウコウ</t>
    </rPh>
    <rPh sb="19" eb="22">
      <t>ゼンニチセイ</t>
    </rPh>
    <rPh sb="23" eb="25">
      <t>タイショウ</t>
    </rPh>
    <rPh sb="33" eb="34">
      <t>アラタ</t>
    </rPh>
    <rPh sb="37" eb="40">
      <t>カクニンネガ</t>
    </rPh>
    <phoneticPr fontId="14"/>
  </si>
  <si>
    <t>※学校法人基礎調査[210]、[510]では、高校全日制と専攻科を区別せず計上している可能性があります。</t>
    <rPh sb="1" eb="9">
      <t>ガッコウホウジンキソチョウサ</t>
    </rPh>
    <rPh sb="23" eb="28">
      <t>コウコウゼンニチセイ</t>
    </rPh>
    <rPh sb="29" eb="32">
      <t>センコウカ</t>
    </rPh>
    <rPh sb="33" eb="35">
      <t>クベツ</t>
    </rPh>
    <rPh sb="37" eb="39">
      <t>ケイジョウ</t>
    </rPh>
    <rPh sb="43" eb="46">
      <t>カノウセイ</t>
    </rPh>
    <phoneticPr fontId="14"/>
  </si>
  <si>
    <t>（３）学習者用デジタル教科書の導入にあたっての課題（複数選択可）</t>
    <rPh sb="3" eb="6">
      <t>ガクシュウシャ</t>
    </rPh>
    <rPh sb="6" eb="7">
      <t>ヨウ</t>
    </rPh>
    <rPh sb="15" eb="17">
      <t>ドウニュウ</t>
    </rPh>
    <rPh sb="23" eb="25">
      <t>カダイ</t>
    </rPh>
    <phoneticPr fontId="3"/>
  </si>
  <si>
    <t>不明</t>
    <rPh sb="0" eb="2">
      <t>フメイ</t>
    </rPh>
    <phoneticPr fontId="14"/>
  </si>
  <si>
    <t>未導入機能
：未導入の理由</t>
    <rPh sb="0" eb="3">
      <t>ミドウニュウ</t>
    </rPh>
    <rPh sb="3" eb="5">
      <t>キノウ</t>
    </rPh>
    <rPh sb="7" eb="10">
      <t>ミドウニュウ</t>
    </rPh>
    <rPh sb="11" eb="13">
      <t>リユウ</t>
    </rPh>
    <phoneticPr fontId="18"/>
  </si>
  <si>
    <t>導入済機能
：導入後の課題</t>
    <rPh sb="0" eb="3">
      <t>ドウニュウズ</t>
    </rPh>
    <rPh sb="3" eb="5">
      <t>キノウ</t>
    </rPh>
    <rPh sb="7" eb="10">
      <t>ドウニュウゴ</t>
    </rPh>
    <rPh sb="11" eb="13">
      <t>カダイ</t>
    </rPh>
    <phoneticPr fontId="18"/>
  </si>
  <si>
    <t>【高等学校　全日制】</t>
    <phoneticPr fontId="3"/>
  </si>
  <si>
    <t>本   票（高等学校　全日制）</t>
    <rPh sb="0" eb="1">
      <t>ホン</t>
    </rPh>
    <phoneticPr fontId="14"/>
  </si>
  <si>
    <t>6. 募集していない（中高一貫校を含む）</t>
    <rPh sb="3" eb="5">
      <t>ボシュウ</t>
    </rPh>
    <rPh sb="11" eb="13">
      <t>チュウコウ</t>
    </rPh>
    <rPh sb="13" eb="15">
      <t>イッカン</t>
    </rPh>
    <rPh sb="15" eb="16">
      <t>コウ</t>
    </rPh>
    <rPh sb="17" eb="18">
      <t>フク</t>
    </rPh>
    <phoneticPr fontId="14"/>
  </si>
  <si>
    <t>※5.もしくは6.を選択された方は、（2）及び（3）については回答不要です。</t>
    <phoneticPr fontId="14"/>
  </si>
  <si>
    <t>公的補助金の受給の有無</t>
    <rPh sb="0" eb="2">
      <t>コウテキ</t>
    </rPh>
    <rPh sb="2" eb="5">
      <t>ホジョキン</t>
    </rPh>
    <rPh sb="6" eb="8">
      <t>ジュキュウ</t>
    </rPh>
    <rPh sb="9" eb="11">
      <t>ウム</t>
    </rPh>
    <phoneticPr fontId="14"/>
  </si>
  <si>
    <t>導入の必要がない/導入後の課題はない</t>
    <rPh sb="0" eb="2">
      <t>ドウニュウ</t>
    </rPh>
    <rPh sb="3" eb="5">
      <t>ヒツヨウ</t>
    </rPh>
    <rPh sb="9" eb="12">
      <t>ドウニュウゴ</t>
    </rPh>
    <rPh sb="13" eb="15">
      <t>カダイ</t>
    </rPh>
    <phoneticPr fontId="14"/>
  </si>
  <si>
    <t>必要十分な機能がある／課題はない</t>
    <rPh sb="0" eb="2">
      <t>ヒツヨウ</t>
    </rPh>
    <rPh sb="2" eb="4">
      <t>ジュウブン</t>
    </rPh>
    <rPh sb="5" eb="7">
      <t>キノウ</t>
    </rPh>
    <rPh sb="11" eb="13">
      <t>カダイ</t>
    </rPh>
    <phoneticPr fontId="14"/>
  </si>
  <si>
    <t>都道府県</t>
    <rPh sb="0" eb="4">
      <t>トドウフケン</t>
    </rPh>
    <phoneticPr fontId="5"/>
  </si>
  <si>
    <t>高等学校名</t>
    <rPh sb="0" eb="4">
      <t>コウトウガッコウ</t>
    </rPh>
    <rPh sb="4" eb="5">
      <t>メイ</t>
    </rPh>
    <phoneticPr fontId="6"/>
  </si>
  <si>
    <t>key-high</t>
  </si>
  <si>
    <t>全日
コード</t>
    <rPh sb="0" eb="2">
      <t>ゼンニチ</t>
    </rPh>
    <phoneticPr fontId="4"/>
  </si>
  <si>
    <t>大臣所轄</t>
    <rPh sb="0" eb="2">
      <t>ダイジン</t>
    </rPh>
    <rPh sb="2" eb="4">
      <t>ショカツ</t>
    </rPh>
    <phoneticPr fontId="6"/>
  </si>
  <si>
    <t>知事所轄</t>
  </si>
  <si>
    <t>学校法人
回答
要学校法人項目回答不要</t>
  </si>
  <si>
    <t>回答必要</t>
    <rPh sb="0" eb="2">
      <t>カイトウ</t>
    </rPh>
    <rPh sb="2" eb="4">
      <t>ヒツヨウ</t>
    </rPh>
    <phoneticPr fontId="4"/>
  </si>
  <si>
    <t>未加盟</t>
    <rPh sb="0" eb="1">
      <t>ミ</t>
    </rPh>
    <rPh sb="1" eb="3">
      <t>カメイ</t>
    </rPh>
    <phoneticPr fontId="4"/>
  </si>
  <si>
    <t>未加盟</t>
    <rPh sb="0" eb="3">
      <t>ミカメイ</t>
    </rPh>
    <phoneticPr fontId="14"/>
  </si>
  <si>
    <t>足利大学附属女子高等学校</t>
    <rPh sb="6" eb="8">
      <t>ジョシ</t>
    </rPh>
    <phoneticPr fontId="5"/>
  </si>
  <si>
    <t>栃木県足利大学附属女子高等学校</t>
  </si>
  <si>
    <t>千代田高等学校</t>
    <rPh sb="0" eb="3">
      <t>チヨダ</t>
    </rPh>
    <rPh sb="3" eb="7">
      <t>コ</t>
    </rPh>
    <phoneticPr fontId="5"/>
  </si>
  <si>
    <t>東京都千代田高等学校</t>
  </si>
  <si>
    <t>成女高等学校</t>
    <phoneticPr fontId="5"/>
  </si>
  <si>
    <t>東邦音楽大学附属東邦高等学校</t>
    <phoneticPr fontId="5"/>
  </si>
  <si>
    <t>三田国際科学学園高等学校</t>
    <rPh sb="0" eb="2">
      <t>ミタ</t>
    </rPh>
    <rPh sb="2" eb="4">
      <t>コクサイ</t>
    </rPh>
    <rPh sb="4" eb="6">
      <t>カガク</t>
    </rPh>
    <rPh sb="6" eb="8">
      <t>ガクエン</t>
    </rPh>
    <phoneticPr fontId="5"/>
  </si>
  <si>
    <t>東京都三田国際科学学園高等学校</t>
  </si>
  <si>
    <t>英明フロンティア高等学校</t>
    <rPh sb="0" eb="2">
      <t>エイメイ</t>
    </rPh>
    <phoneticPr fontId="5"/>
  </si>
  <si>
    <t>東京都英明フロンティア高等学校</t>
  </si>
  <si>
    <t>多治見西高等学校</t>
    <phoneticPr fontId="5"/>
  </si>
  <si>
    <t>浜松学院興誠高等学校</t>
    <rPh sb="4" eb="6">
      <t>コウセイ</t>
    </rPh>
    <rPh sb="6" eb="8">
      <t>コウトウ</t>
    </rPh>
    <phoneticPr fontId="5"/>
  </si>
  <si>
    <t>静岡県浜松学院興誠高等学校</t>
  </si>
  <si>
    <t>名古屋葵大学高等学校</t>
    <rPh sb="3" eb="4">
      <t>アオイ</t>
    </rPh>
    <rPh sb="4" eb="6">
      <t>ダイガク</t>
    </rPh>
    <phoneticPr fontId="5"/>
  </si>
  <si>
    <t>愛知県名古屋葵大学高等学校</t>
  </si>
  <si>
    <t>滋賀学園高等学校</t>
    <phoneticPr fontId="5"/>
  </si>
  <si>
    <t>京都翔英高等学校</t>
    <phoneticPr fontId="5"/>
  </si>
  <si>
    <t>利晶学園大阪立命館高等学校</t>
    <rPh sb="0" eb="1">
      <t>リ</t>
    </rPh>
    <rPh sb="1" eb="2">
      <t>アキラ</t>
    </rPh>
    <rPh sb="2" eb="4">
      <t>ガクエン</t>
    </rPh>
    <rPh sb="4" eb="6">
      <t>オオサカ</t>
    </rPh>
    <phoneticPr fontId="5"/>
  </si>
  <si>
    <t>大阪府利晶学園大阪立命館高等学校</t>
  </si>
  <si>
    <t>早稲田大阪高等学校</t>
    <rPh sb="3" eb="5">
      <t>オオサカ</t>
    </rPh>
    <phoneticPr fontId="5"/>
  </si>
  <si>
    <t>大阪府早稲田大阪高等学校</t>
  </si>
  <si>
    <t>神戸山手グローバル高等学校</t>
    <rPh sb="0" eb="2">
      <t>コウベ</t>
    </rPh>
    <rPh sb="2" eb="4">
      <t>ヤマテ</t>
    </rPh>
    <phoneticPr fontId="5"/>
  </si>
  <si>
    <t>兵庫県神戸山手グローバル高等学校</t>
  </si>
  <si>
    <t>山口中村学園高等学校</t>
    <rPh sb="0" eb="2">
      <t>ヤマグチ</t>
    </rPh>
    <rPh sb="4" eb="6">
      <t>ガクエン</t>
    </rPh>
    <phoneticPr fontId="5"/>
  </si>
  <si>
    <t>山口県山口中村学園高等学校</t>
  </si>
  <si>
    <t>清和女子高等学校</t>
    <phoneticPr fontId="5"/>
  </si>
  <si>
    <t>隆徳館高等学校</t>
    <rPh sb="0" eb="2">
      <t>リュウトク</t>
    </rPh>
    <rPh sb="2" eb="3">
      <t>カン</t>
    </rPh>
    <phoneticPr fontId="5"/>
  </si>
  <si>
    <t>福岡県隆徳館高等学校</t>
  </si>
  <si>
    <t>宮崎県日南学園高等学校田野分校（宮崎穎学館）</t>
  </si>
  <si>
    <t>ご確認欄にチェックを入れていただくと、回答不要な項目が黒塗りされます。
ただし、令和７年度 「学校法人基礎調査」 への回答を予定していない学校は、チェックを入れないでください。</t>
    <rPh sb="1" eb="3">
      <t>カクニン</t>
    </rPh>
    <rPh sb="3" eb="4">
      <t>ラン</t>
    </rPh>
    <rPh sb="10" eb="11">
      <t>イ</t>
    </rPh>
    <rPh sb="19" eb="23">
      <t>カイトウフヨウ</t>
    </rPh>
    <rPh sb="24" eb="26">
      <t>コウモク</t>
    </rPh>
    <rPh sb="27" eb="29">
      <t>クロヌ</t>
    </rPh>
    <rPh sb="62" eb="64">
      <t>ヨテイ</t>
    </rPh>
    <rPh sb="69" eb="71">
      <t>ガッコウ</t>
    </rPh>
    <rPh sb="78" eb="79">
      <t>イ</t>
    </rPh>
    <phoneticPr fontId="14"/>
  </si>
  <si>
    <t>選択してください↓</t>
  </si>
  <si>
    <t>小樽明峰高等学校</t>
    <phoneticPr fontId="5"/>
  </si>
  <si>
    <t>小樽双葉高等学校</t>
    <rPh sb="1" eb="2">
      <t>タル</t>
    </rPh>
    <phoneticPr fontId="5"/>
  </si>
  <si>
    <t>甲斐清和高等学校</t>
    <phoneticPr fontId="5"/>
  </si>
  <si>
    <t>山梨県甲斐清和高等学校</t>
    <phoneticPr fontId="14"/>
  </si>
  <si>
    <t>和歌山南陵高等学校</t>
    <rPh sb="0" eb="3">
      <t>ワカヤマ</t>
    </rPh>
    <rPh sb="3" eb="5">
      <t>ナンリョウ</t>
    </rPh>
    <rPh sb="5" eb="7">
      <t>コウトウ</t>
    </rPh>
    <rPh sb="7" eb="9">
      <t>ガッコウ</t>
    </rPh>
    <phoneticPr fontId="5"/>
  </si>
  <si>
    <t>和歌山県和歌山南陵高等学校</t>
    <phoneticPr fontId="14"/>
  </si>
  <si>
    <t>【回答必須項目】</t>
  </si>
  <si>
    <t>入学状況</t>
    <rPh sb="0" eb="1">
      <t>イリ</t>
    </rPh>
    <rPh sb="1" eb="2">
      <t>ガク</t>
    </rPh>
    <rPh sb="2" eb="3">
      <t>ジョウ</t>
    </rPh>
    <rPh sb="3" eb="4">
      <t>キョウ</t>
    </rPh>
    <phoneticPr fontId="3"/>
  </si>
  <si>
    <t>（４）校務支援システムの導入状況（複数選択可）</t>
    <rPh sb="3" eb="5">
      <t>コウム</t>
    </rPh>
    <rPh sb="5" eb="7">
      <t>シエン</t>
    </rPh>
    <rPh sb="12" eb="14">
      <t>ドウニュウ</t>
    </rPh>
    <rPh sb="14" eb="16">
      <t>ジョウキョウ</t>
    </rPh>
    <rPh sb="17" eb="21">
      <t>フクスウセンタク</t>
    </rPh>
    <rPh sb="21" eb="22">
      <t>カ</t>
    </rPh>
    <phoneticPr fontId="3"/>
  </si>
  <si>
    <t>②教員業務支援員、学習指導員、部活動支援員、情報通信技術支援員（ICT支援員）、スクールカウンセラー等について、
 　配置の有無及び公的補助の受給の有無を選択してください。（令和７年５月１日現在）。</t>
    <rPh sb="50" eb="51">
      <t>ナド</t>
    </rPh>
    <rPh sb="59" eb="61">
      <t>ハイチ</t>
    </rPh>
    <rPh sb="64" eb="65">
      <t>オヨ</t>
    </rPh>
    <rPh sb="66" eb="68">
      <t>コウテキ</t>
    </rPh>
    <rPh sb="68" eb="70">
      <t>ホジョ</t>
    </rPh>
    <rPh sb="71" eb="73">
      <t>ジュキュウ</t>
    </rPh>
    <rPh sb="74" eb="76">
      <t>ウム</t>
    </rPh>
    <phoneticPr fontId="14"/>
  </si>
  <si>
    <t>6.</t>
  </si>
  <si>
    <t>公的補助金の受給の有無について、本来受給対象となる者がいるにもかかわらず受給していない場合は、「受給無」としてください。
兼務者の専門スタッフしかいない等の理由により、そもそも受給対象となる者がいない場合は、「受給対象外」としてください。</t>
    <phoneticPr fontId="14"/>
  </si>
  <si>
    <t>補助額の内訳が開示されない等の理由により、公的補助金の受給の有無が判別できない場合は「不明」としてください。</t>
    <phoneticPr fontId="14"/>
  </si>
  <si>
    <t>配置の有無は、本務・兼務あるいは常勤・非常勤等の勤務形態、もしくは直接雇用・派遣・委託等の雇用形態を問いません。
ただし、教職員が単なる事務分担として当該業務を担当している場合は、「×（配置なし）」として取り扱います。</t>
    <phoneticPr fontId="14"/>
  </si>
  <si>
    <t>英語の外国人教員等は、中学・高校等の所属に関わらず、
高校で英語の授業に当たっている外国人教員等の人数を
記入してください。  「本務/兼務」の区分は、手引参照（p.14）。
中学校に所属する外国人教員が高校の授業も担当している場合は、
中学校の帳票で本務者１人、高校の帳票で兼務者１人として数えます。
ＪＥＴプログラムは、地方自治体が語学指導等を行う外国人青年を
招致する事業です。</t>
    <rPh sb="65" eb="67">
      <t>ホンム</t>
    </rPh>
    <rPh sb="68" eb="70">
      <t>ケンム</t>
    </rPh>
    <rPh sb="72" eb="74">
      <t>クブン</t>
    </rPh>
    <phoneticPr fontId="14"/>
  </si>
  <si>
    <t>1981年6月以降に建築確認された建物は、新耐震基準が適用されるため、全て耐震性のある建物になります。1981年5月以前に建築確認された建物のうち、「耐震検査等で耐震性を未確認」または「（必要な）耐震工事を未実施」の建物は耐震化未実施として回答してください。</t>
    <rPh sb="4" eb="5">
      <t>ネン</t>
    </rPh>
    <rPh sb="6" eb="7">
      <t>ガツ</t>
    </rPh>
    <rPh sb="7" eb="9">
      <t>イコウ</t>
    </rPh>
    <rPh sb="10" eb="12">
      <t>ケンチク</t>
    </rPh>
    <rPh sb="12" eb="14">
      <t>カクニン</t>
    </rPh>
    <rPh sb="17" eb="19">
      <t>タテモノ</t>
    </rPh>
    <rPh sb="21" eb="22">
      <t>シン</t>
    </rPh>
    <rPh sb="22" eb="24">
      <t>タイシン</t>
    </rPh>
    <rPh sb="24" eb="26">
      <t>キジュン</t>
    </rPh>
    <rPh sb="27" eb="29">
      <t>テキヨウ</t>
    </rPh>
    <rPh sb="35" eb="36">
      <t>スベ</t>
    </rPh>
    <rPh sb="37" eb="40">
      <t>タイシンセイ</t>
    </rPh>
    <rPh sb="43" eb="45">
      <t>タテモノ</t>
    </rPh>
    <rPh sb="55" eb="56">
      <t>ネン</t>
    </rPh>
    <rPh sb="57" eb="58">
      <t>ガツ</t>
    </rPh>
    <rPh sb="58" eb="60">
      <t>イゼン</t>
    </rPh>
    <rPh sb="61" eb="65">
      <t>ケンチクカクニン</t>
    </rPh>
    <rPh sb="68" eb="70">
      <t>タテモノ</t>
    </rPh>
    <rPh sb="75" eb="79">
      <t>タイシンケンサ</t>
    </rPh>
    <rPh sb="79" eb="80">
      <t>トウ</t>
    </rPh>
    <rPh sb="81" eb="84">
      <t>タイシンセイ</t>
    </rPh>
    <rPh sb="85" eb="88">
      <t>ミカクニン</t>
    </rPh>
    <rPh sb="94" eb="96">
      <t>ヒツヨウ</t>
    </rPh>
    <rPh sb="98" eb="100">
      <t>タイシン</t>
    </rPh>
    <rPh sb="100" eb="102">
      <t>コウジ</t>
    </rPh>
    <rPh sb="103" eb="106">
      <t>ミジッシ</t>
    </rPh>
    <rPh sb="108" eb="110">
      <t>タテモノ</t>
    </rPh>
    <rPh sb="111" eb="114">
      <t>タイシンカ</t>
    </rPh>
    <rPh sb="114" eb="117">
      <t>ミジッシ</t>
    </rPh>
    <rPh sb="120" eb="122">
      <t>カイトウ</t>
    </rPh>
    <phoneticPr fontId="14"/>
  </si>
  <si>
    <t>特別支出計（資産処分差額等）</t>
    <rPh sb="0" eb="2">
      <t>トクベツ</t>
    </rPh>
    <rPh sb="2" eb="4">
      <t>シシュツ</t>
    </rPh>
    <rPh sb="4" eb="5">
      <t>ケイ</t>
    </rPh>
    <rPh sb="8" eb="10">
      <t>ショブン</t>
    </rPh>
    <phoneticPr fontId="15"/>
  </si>
  <si>
    <t>【中学校】</t>
    <rPh sb="1" eb="4">
      <t>チュウガッコウ</t>
    </rPh>
    <phoneticPr fontId="3"/>
  </si>
  <si>
    <t>学校</t>
    <rPh sb="0" eb="2">
      <t>ガッコウ</t>
    </rPh>
    <phoneticPr fontId="3"/>
  </si>
  <si>
    <t>理事長名</t>
    <rPh sb="0" eb="3">
      <t>リジチョウ</t>
    </rPh>
    <rPh sb="3" eb="4">
      <t>メイ</t>
    </rPh>
    <phoneticPr fontId="14"/>
  </si>
  <si>
    <t>法人名</t>
    <rPh sb="0" eb="2">
      <t>ホウジン</t>
    </rPh>
    <rPh sb="2" eb="3">
      <t>メイ</t>
    </rPh>
    <phoneticPr fontId="3"/>
  </si>
  <si>
    <t>(フリガナ)</t>
    <phoneticPr fontId="14"/>
  </si>
  <si>
    <t>校長名</t>
    <phoneticPr fontId="14"/>
  </si>
  <si>
    <t>〒</t>
  </si>
  <si>
    <t>日本私立学校振興・共済事業団に提出した「学校法人基礎調査」の各年度の個別データについて、
日本私立中学高等学校連合会が日本私立学校振興・共済事業団から提供を受けることを当学校法人は承諾します。
ただし、下記調査項目は提供対象から除きます。
【調査票区分0７５】「役員数・役員個人票」【調査票区分８２0】「借入金等残高内訳表」
【調査票区分８３0】「計算書類記載事項１」【調査票区分８４0】「計算書類記載事項２」
【調査票区分８５0】「収益事業」</t>
    <rPh sb="84" eb="85">
      <t>トウ</t>
    </rPh>
    <rPh sb="85" eb="89">
      <t>ガッコウホウジン</t>
    </rPh>
    <rPh sb="108" eb="110">
      <t>テイキョウ</t>
    </rPh>
    <rPh sb="174" eb="178">
      <t>ケイサンショルイ</t>
    </rPh>
    <rPh sb="178" eb="182">
      <t>キサイジコウ</t>
    </rPh>
    <rPh sb="217" eb="221">
      <t>シュウエキジギョウ</t>
    </rPh>
    <phoneticPr fontId="14"/>
  </si>
  <si>
    <t>本　票（中学校）</t>
    <rPh sb="0" eb="1">
      <t>ホン</t>
    </rPh>
    <rPh sb="2" eb="3">
      <t>ヒョウ</t>
    </rPh>
    <rPh sb="4" eb="7">
      <t>チュウガッコウ</t>
    </rPh>
    <phoneticPr fontId="14"/>
  </si>
  <si>
    <t xml:space="preserve">(注)
</t>
    <phoneticPr fontId="3"/>
  </si>
  <si>
    <t>Ⅰ．入学状況・生徒数→学校法人基礎調査[110]</t>
    <rPh sb="2" eb="4">
      <t>ニュウガク</t>
    </rPh>
    <rPh sb="4" eb="6">
      <t>ジョウキョウ</t>
    </rPh>
    <rPh sb="7" eb="10">
      <t>セイトスウ</t>
    </rPh>
    <phoneticPr fontId="3"/>
  </si>
  <si>
    <t>生徒数（５月１日現在）</t>
    <rPh sb="0" eb="1">
      <t>ショウ</t>
    </rPh>
    <rPh sb="1" eb="2">
      <t>ト</t>
    </rPh>
    <rPh sb="2" eb="3">
      <t>カズ</t>
    </rPh>
    <rPh sb="5" eb="6">
      <t>ガツ</t>
    </rPh>
    <rPh sb="7" eb="8">
      <t>ニチ</t>
    </rPh>
    <rPh sb="8" eb="10">
      <t>ゲンザイ</t>
    </rPh>
    <phoneticPr fontId="3"/>
  </si>
  <si>
    <t>入学
志願者数</t>
    <rPh sb="0" eb="2">
      <t>ニュウガク</t>
    </rPh>
    <rPh sb="3" eb="6">
      <t>シガンシャ</t>
    </rPh>
    <rPh sb="6" eb="7">
      <t>スウ</t>
    </rPh>
    <phoneticPr fontId="14"/>
  </si>
  <si>
    <t>受験者数</t>
    <rPh sb="0" eb="4">
      <t>ジュケンシャスウ</t>
    </rPh>
    <phoneticPr fontId="14"/>
  </si>
  <si>
    <t>合格者数</t>
    <rPh sb="0" eb="4">
      <t>ゴウカクシャスウ</t>
    </rPh>
    <phoneticPr fontId="14"/>
  </si>
  <si>
    <t>入学者数</t>
    <rPh sb="0" eb="4">
      <t>ニュウガクシャスウ</t>
    </rPh>
    <phoneticPr fontId="14"/>
  </si>
  <si>
    <t>Ⅱ．学級数→学校法人基礎調査[110]</t>
    <rPh sb="2" eb="4">
      <t>ガッキュウ</t>
    </rPh>
    <rPh sb="4" eb="5">
      <t>スウ</t>
    </rPh>
    <phoneticPr fontId="3"/>
  </si>
  <si>
    <t>区　分</t>
    <rPh sb="0" eb="1">
      <t>ク</t>
    </rPh>
    <rPh sb="2" eb="3">
      <t>ブン</t>
    </rPh>
    <phoneticPr fontId="14"/>
  </si>
  <si>
    <t>中学校</t>
    <rPh sb="0" eb="3">
      <t>チュウガッコウ</t>
    </rPh>
    <phoneticPr fontId="14"/>
  </si>
  <si>
    <t>備　考</t>
    <rPh sb="0" eb="1">
      <t>ビ</t>
    </rPh>
    <rPh sb="2" eb="3">
      <t>コウ</t>
    </rPh>
    <phoneticPr fontId="14"/>
  </si>
  <si>
    <r>
      <t>（単位：</t>
    </r>
    <r>
      <rPr>
        <b/>
        <sz val="10"/>
        <color rgb="FFFF0000"/>
        <rFont val="ＭＳ Ｐゴシック"/>
        <family val="3"/>
        <charset val="128"/>
      </rPr>
      <t>円</t>
    </r>
    <r>
      <rPr>
        <b/>
        <sz val="10"/>
        <color theme="1"/>
        <rFont val="ＭＳ Ｐゴシック"/>
        <family val="3"/>
        <charset val="128"/>
      </rPr>
      <t>）</t>
    </r>
    <phoneticPr fontId="14"/>
  </si>
  <si>
    <t>Ⅳ．教職員数（令和７年５月１日現在）→学校法人基礎調査[210]</t>
    <rPh sb="2" eb="5">
      <t>キョウショクイン</t>
    </rPh>
    <rPh sb="5" eb="6">
      <t>スウ</t>
    </rPh>
    <rPh sb="7" eb="9">
      <t>レイワ</t>
    </rPh>
    <rPh sb="10" eb="11">
      <t>ネン</t>
    </rPh>
    <rPh sb="12" eb="13">
      <t>ガツ</t>
    </rPh>
    <rPh sb="14" eb="17">
      <t>ニチゲンザイ</t>
    </rPh>
    <rPh sb="15" eb="17">
      <t>ゲンザイ</t>
    </rPh>
    <phoneticPr fontId="3"/>
  </si>
  <si>
    <t>Ⅴ．令和６年度　本務教職員の人件費支出内訳→学校法人基礎調査[510]</t>
    <rPh sb="8" eb="10">
      <t>ホンム</t>
    </rPh>
    <rPh sb="10" eb="13">
      <t>キョウショクイン</t>
    </rPh>
    <rPh sb="14" eb="17">
      <t>ジンケンヒ</t>
    </rPh>
    <rPh sb="17" eb="19">
      <t>シシュツ</t>
    </rPh>
    <rPh sb="19" eb="21">
      <t>ウチワケ</t>
    </rPh>
    <phoneticPr fontId="3"/>
  </si>
  <si>
    <t>Ⅵ．令和６年度　事業活動収支内訳　（令和６年度決算）→学校法人基礎調査[610]</t>
    <rPh sb="8" eb="10">
      <t>ジギョウ</t>
    </rPh>
    <rPh sb="10" eb="12">
      <t>カツドウ</t>
    </rPh>
    <rPh sb="12" eb="14">
      <t>シュウシ</t>
    </rPh>
    <rPh sb="14" eb="16">
      <t>ウチワケ</t>
    </rPh>
    <rPh sb="23" eb="25">
      <t>ケッサン</t>
    </rPh>
    <phoneticPr fontId="3"/>
  </si>
  <si>
    <t>収入の部</t>
    <rPh sb="0" eb="2">
      <t>シュウニュウ</t>
    </rPh>
    <rPh sb="3" eb="4">
      <t>ブ</t>
    </rPh>
    <phoneticPr fontId="15"/>
  </si>
  <si>
    <t>（</t>
  </si>
  <si>
    <t>円）</t>
  </si>
  <si>
    <t>別   票（中学校）</t>
    <rPh sb="6" eb="9">
      <t>チュウガッコウ</t>
    </rPh>
    <phoneticPr fontId="3"/>
  </si>
  <si>
    <t>4. その他の入試で活用している</t>
    <rPh sb="5" eb="6">
      <t>タ</t>
    </rPh>
    <rPh sb="7" eb="9">
      <t>ニュウシ</t>
    </rPh>
    <rPh sb="10" eb="12">
      <t>カツヨウ</t>
    </rPh>
    <phoneticPr fontId="14"/>
  </si>
  <si>
    <t>実用英語技能検定（英検）</t>
    <rPh sb="9" eb="11">
      <t>エイケン</t>
    </rPh>
    <phoneticPr fontId="14"/>
  </si>
  <si>
    <t xml:space="preserve">   ケンブリッジ英語検定、GTEC、IELTS、
   TEAP、TOEFL、TOEIC</t>
    <phoneticPr fontId="14"/>
  </si>
  <si>
    <t>【算数】</t>
    <rPh sb="1" eb="3">
      <t>サンスウ</t>
    </rPh>
    <phoneticPr fontId="14"/>
  </si>
  <si>
    <t>実用数学技能検定（数検）</t>
    <rPh sb="9" eb="11">
      <t>スウケン</t>
    </rPh>
    <phoneticPr fontId="14"/>
  </si>
  <si>
    <t>日本漢字能力検定（漢検）</t>
    <rPh sb="9" eb="11">
      <t>カンケン</t>
    </rPh>
    <phoneticPr fontId="14"/>
  </si>
  <si>
    <t>1.入試得点の加算</t>
    <rPh sb="2" eb="4">
      <t>ニュウシ</t>
    </rPh>
    <rPh sb="4" eb="6">
      <t>トクテン</t>
    </rPh>
    <rPh sb="7" eb="9">
      <t>カサン</t>
    </rPh>
    <phoneticPr fontId="14"/>
  </si>
  <si>
    <t>2.得点換算・試験免除</t>
    <rPh sb="2" eb="6">
      <t>トクテンカンサン</t>
    </rPh>
    <rPh sb="7" eb="11">
      <t>シケンメンジョ</t>
    </rPh>
    <phoneticPr fontId="14"/>
  </si>
  <si>
    <t>3.内申点の加算・優遇</t>
    <rPh sb="2" eb="5">
      <t>ナイシンテン</t>
    </rPh>
    <rPh sb="6" eb="8">
      <t>カサン</t>
    </rPh>
    <rPh sb="9" eb="11">
      <t>ユウグウ</t>
    </rPh>
    <phoneticPr fontId="14"/>
  </si>
  <si>
    <t>4.出願基準・推薦基準等、学校内部の基準の優遇</t>
    <rPh sb="2" eb="6">
      <t>シュツガンキジュン</t>
    </rPh>
    <rPh sb="7" eb="9">
      <t>スイセン</t>
    </rPh>
    <rPh sb="9" eb="12">
      <t>キジュンナド</t>
    </rPh>
    <rPh sb="13" eb="15">
      <t>ガッコウ</t>
    </rPh>
    <rPh sb="15" eb="17">
      <t>ナイブ</t>
    </rPh>
    <rPh sb="18" eb="20">
      <t>キジュン</t>
    </rPh>
    <rPh sb="21" eb="23">
      <t>ユウグウ</t>
    </rPh>
    <phoneticPr fontId="14"/>
  </si>
  <si>
    <t>5.合格者決定の際の考慮</t>
    <rPh sb="2" eb="5">
      <t>ゴウカクシャ</t>
    </rPh>
    <rPh sb="5" eb="7">
      <t>ケッテイ</t>
    </rPh>
    <rPh sb="8" eb="9">
      <t>サイ</t>
    </rPh>
    <rPh sb="10" eb="12">
      <t>コウリョ</t>
    </rPh>
    <phoneticPr fontId="14"/>
  </si>
  <si>
    <t>6.その他の活用方法→</t>
    <rPh sb="4" eb="5">
      <t>タ</t>
    </rPh>
    <rPh sb="6" eb="10">
      <t>カツヨウホウホウ</t>
    </rPh>
    <phoneticPr fontId="14"/>
  </si>
  <si>
    <t>４．令和６年度中における中途退学・転学者について</t>
    <rPh sb="17" eb="18">
      <t>テン</t>
    </rPh>
    <rPh sb="19" eb="20">
      <t>シャ</t>
    </rPh>
    <phoneticPr fontId="3"/>
  </si>
  <si>
    <t>令和６年
４月１日現在
在籍生徒数
（1～3年生）　　　　　　　　　　　</t>
    <rPh sb="6" eb="7">
      <t>ガツ</t>
    </rPh>
    <rPh sb="12" eb="14">
      <t>ザイセキ</t>
    </rPh>
    <phoneticPr fontId="5"/>
  </si>
  <si>
    <t>うち令和６年度中の中途退学者、他校への転学・編入者</t>
    <rPh sb="13" eb="14">
      <t>シャ</t>
    </rPh>
    <rPh sb="15" eb="17">
      <t>タコウ</t>
    </rPh>
    <rPh sb="19" eb="20">
      <t>テン</t>
    </rPh>
    <rPh sb="22" eb="24">
      <t>ヘンニュウ</t>
    </rPh>
    <rPh sb="24" eb="25">
      <t>シャ</t>
    </rPh>
    <phoneticPr fontId="3"/>
  </si>
  <si>
    <t>病気・けが       ・死　亡　等</t>
    <phoneticPr fontId="3"/>
  </si>
  <si>
    <t>計</t>
    <phoneticPr fontId="3"/>
  </si>
  <si>
    <t>５．令和７年度の専門スタッフの配置について</t>
    <rPh sb="8" eb="10">
      <t>センモン</t>
    </rPh>
    <rPh sb="15" eb="17">
      <t>ハイチ</t>
    </rPh>
    <phoneticPr fontId="3"/>
  </si>
  <si>
    <t>(１)専門スタッフの配置人数①</t>
    <rPh sb="3" eb="5">
      <t>センモン</t>
    </rPh>
    <rPh sb="10" eb="12">
      <t>ハイチ</t>
    </rPh>
    <rPh sb="12" eb="14">
      <t>ニンズウ</t>
    </rPh>
    <phoneticPr fontId="3"/>
  </si>
  <si>
    <t>①英語の授業を担当する外国人教員、講師及び助手（日本人教員の補助含む）の人数を記入してください（令和７年５月１日現在）。
　 該当する者がいない場合は、「0」と記入してください。</t>
    <rPh sb="67" eb="68">
      <t>シャ</t>
    </rPh>
    <phoneticPr fontId="14"/>
  </si>
  <si>
    <t>公的補助金の受給の有無</t>
    <rPh sb="0" eb="2">
      <t>コウテキ</t>
    </rPh>
    <rPh sb="2" eb="4">
      <t>ホジョ</t>
    </rPh>
    <rPh sb="4" eb="5">
      <t>キン</t>
    </rPh>
    <rPh sb="6" eb="8">
      <t>ジュキュウ</t>
    </rPh>
    <rPh sb="9" eb="11">
      <t>ウム</t>
    </rPh>
    <phoneticPr fontId="14"/>
  </si>
  <si>
    <t xml:space="preserve">６．学校における教育の情報化の実態について
</t>
    <rPh sb="2" eb="4">
      <t>ガッコウ</t>
    </rPh>
    <rPh sb="8" eb="10">
      <t>キョウイク</t>
    </rPh>
    <rPh sb="11" eb="14">
      <t>ジョウホウカ</t>
    </rPh>
    <rPh sb="15" eb="17">
      <t>ジッタイ</t>
    </rPh>
    <phoneticPr fontId="14"/>
  </si>
  <si>
    <r>
      <t xml:space="preserve">生徒用
</t>
    </r>
    <r>
      <rPr>
        <b/>
        <sz val="9"/>
        <color theme="1"/>
        <rFont val="ＭＳ ゴシック"/>
        <family val="3"/>
        <charset val="128"/>
      </rPr>
      <t>（授業、課題に使用）</t>
    </r>
    <rPh sb="0" eb="3">
      <t>セイトヨウ</t>
    </rPh>
    <rPh sb="5" eb="7">
      <t>ジュギョウ</t>
    </rPh>
    <rPh sb="8" eb="10">
      <t>カダイ</t>
    </rPh>
    <rPh sb="11" eb="13">
      <t>シヨウ</t>
    </rPh>
    <phoneticPr fontId="15"/>
  </si>
  <si>
    <t>保護者購入
(学校指定機種)</t>
    <rPh sb="0" eb="3">
      <t>ホゴシャ</t>
    </rPh>
    <rPh sb="3" eb="5">
      <t>コウニュウ</t>
    </rPh>
    <rPh sb="7" eb="13">
      <t>ガッコウシテイキシュ</t>
    </rPh>
    <phoneticPr fontId="15"/>
  </si>
  <si>
    <t>保護者購入
(任意機種持込)</t>
    <rPh sb="0" eb="3">
      <t>ホゴシャ</t>
    </rPh>
    <rPh sb="3" eb="5">
      <t>コウニュウ</t>
    </rPh>
    <rPh sb="7" eb="13">
      <t>ニンイキシュモチコミ</t>
    </rPh>
    <phoneticPr fontId="15"/>
  </si>
  <si>
    <t>学習者用デジタル教科書を導入している教科に「○」を付けてください。
「その他」の場合は、欄内に教科（複数ある場合は全て）を記入してください。
導入済の教科がない場合は「なし」に「○」を付けてください。</t>
    <phoneticPr fontId="14"/>
  </si>
  <si>
    <t>社会</t>
    <rPh sb="0" eb="2">
      <t>シャカイ</t>
    </rPh>
    <phoneticPr fontId="15"/>
  </si>
  <si>
    <t>「学習者用デジタル教科書」とは、教科書会社が「デジタル教科書」等の名称で販売しているもので、学校で使用している教科書に準拠し、生徒がタブレット等で使用するデジタルコンテンツです。
学年を問わず、各教科において１科目でも導入していれば「○」を付けてください。</t>
    <rPh sb="1" eb="4">
      <t>ガクシュウシャ</t>
    </rPh>
    <rPh sb="90" eb="92">
      <t>ガクネン</t>
    </rPh>
    <phoneticPr fontId="14"/>
  </si>
  <si>
    <t>※数学検定（１級～５級）と算数検定（６級以下）の区別は不要です。</t>
    <rPh sb="1" eb="5">
      <t>スウガクケンテイ</t>
    </rPh>
    <rPh sb="13" eb="17">
      <t>サンスウケンテイ</t>
    </rPh>
    <rPh sb="19" eb="20">
      <t>キュウ</t>
    </rPh>
    <rPh sb="20" eb="22">
      <t>イカ</t>
    </rPh>
    <rPh sb="24" eb="26">
      <t>クベツ</t>
    </rPh>
    <rPh sb="27" eb="29">
      <t>フヨウ</t>
    </rPh>
    <phoneticPr fontId="14"/>
  </si>
  <si>
    <t>９．必要な校務支援システムはない／校務支援システムを導入していない</t>
    <rPh sb="2" eb="4">
      <t>ヒツヨウ</t>
    </rPh>
    <rPh sb="5" eb="9">
      <t>コウムシエン</t>
    </rPh>
    <phoneticPr fontId="14"/>
  </si>
  <si>
    <t>未導入の理由</t>
    <rPh sb="0" eb="3">
      <t>ミドウニュウ</t>
    </rPh>
    <rPh sb="4" eb="6">
      <t>リユウ</t>
    </rPh>
    <phoneticPr fontId="14"/>
  </si>
  <si>
    <t>導入後の課題</t>
    <rPh sb="0" eb="3">
      <t>ドウニュウゴ</t>
    </rPh>
    <rPh sb="4" eb="6">
      <t>カダイ</t>
    </rPh>
    <phoneticPr fontId="14"/>
  </si>
  <si>
    <t>以下(1)で、学校保有建物の耐震化等の状況（現時点）としてあてはまる選択肢番号を記入ください。
なお、(1)で「2. 一部未実施の建物がある」、および「3. 未実施」を回答された場合には「(2)耐震化未実施の建物に対する耐震化予定」としてあてはまる選択肢番号を記入ください。　
また(2)で「1.全て実施する予定」以外を回答された場合には「(3)耐震化未定の理由」として、あてはまるものに「〇」を付けてください。</t>
    <rPh sb="0" eb="2">
      <t>イカ</t>
    </rPh>
    <rPh sb="7" eb="11">
      <t>ガッコウホユウ</t>
    </rPh>
    <rPh sb="11" eb="13">
      <t>タテモノ</t>
    </rPh>
    <rPh sb="14" eb="17">
      <t>タイシンカ</t>
    </rPh>
    <rPh sb="17" eb="18">
      <t>トウ</t>
    </rPh>
    <rPh sb="19" eb="21">
      <t>ジョウキョウ</t>
    </rPh>
    <rPh sb="22" eb="25">
      <t>ゲンジテン</t>
    </rPh>
    <rPh sb="34" eb="37">
      <t>センタクシ</t>
    </rPh>
    <rPh sb="37" eb="39">
      <t>バンゴウ</t>
    </rPh>
    <rPh sb="40" eb="42">
      <t>キニュウ</t>
    </rPh>
    <rPh sb="59" eb="61">
      <t>イチブ</t>
    </rPh>
    <rPh sb="61" eb="64">
      <t>ミジッシ</t>
    </rPh>
    <rPh sb="65" eb="67">
      <t>タテモノ</t>
    </rPh>
    <rPh sb="79" eb="82">
      <t>ミジッシ</t>
    </rPh>
    <rPh sb="97" eb="100">
      <t>タイシンカ</t>
    </rPh>
    <rPh sb="124" eb="129">
      <t>センタクシバンゴウ</t>
    </rPh>
    <rPh sb="130" eb="132">
      <t>キニュウ</t>
    </rPh>
    <rPh sb="198" eb="199">
      <t>ツ</t>
    </rPh>
    <phoneticPr fontId="14"/>
  </si>
  <si>
    <t>(1)現時点での耐震化状況（R6.5.1時点）</t>
    <rPh sb="3" eb="6">
      <t>ゲンジテン</t>
    </rPh>
    <rPh sb="8" eb="11">
      <t>タイシンカ</t>
    </rPh>
    <rPh sb="11" eb="13">
      <t>ジョウキョウ</t>
    </rPh>
    <rPh sb="20" eb="22">
      <t>ジテン</t>
    </rPh>
    <phoneticPr fontId="14"/>
  </si>
  <si>
    <t>4.　実施予定なし</t>
    <rPh sb="3" eb="7">
      <t>ジッシヨテイ</t>
    </rPh>
    <phoneticPr fontId="14"/>
  </si>
  <si>
    <t>８．教室等の施設環境整備状況</t>
    <rPh sb="2" eb="4">
      <t>キョウシツ</t>
    </rPh>
    <rPh sb="4" eb="5">
      <t>トウ</t>
    </rPh>
    <rPh sb="6" eb="8">
      <t>シセツ</t>
    </rPh>
    <rPh sb="8" eb="10">
      <t>カンキョウ</t>
    </rPh>
    <rPh sb="10" eb="12">
      <t>セイビ</t>
    </rPh>
    <rPh sb="12" eb="14">
      <t>ジョウキョウ</t>
    </rPh>
    <phoneticPr fontId="14"/>
  </si>
  <si>
    <r>
      <t>中学専有分</t>
    </r>
    <r>
      <rPr>
        <b/>
        <sz val="9"/>
        <color theme="0"/>
        <rFont val="ＭＳ Ｐゴシック"/>
        <family val="3"/>
        <charset val="128"/>
      </rPr>
      <t>（中高共用除く）</t>
    </r>
    <rPh sb="0" eb="2">
      <t>チュウガク</t>
    </rPh>
    <rPh sb="2" eb="4">
      <t>センユウ</t>
    </rPh>
    <rPh sb="4" eb="5">
      <t>ブン</t>
    </rPh>
    <rPh sb="6" eb="8">
      <t>チュウコウ</t>
    </rPh>
    <rPh sb="8" eb="10">
      <t>キョウヨウ</t>
    </rPh>
    <rPh sb="10" eb="11">
      <t>ノゾ</t>
    </rPh>
    <phoneticPr fontId="14"/>
  </si>
  <si>
    <t>中高併設校は、高校の調査票で回答ください。</t>
    <rPh sb="2" eb="5">
      <t>ヘイセツコウ</t>
    </rPh>
    <rPh sb="14" eb="16">
      <t>カイトウ</t>
    </rPh>
    <phoneticPr fontId="14"/>
  </si>
  <si>
    <t>中学専有施設のみ</t>
    <rPh sb="0" eb="2">
      <t>チュウガク</t>
    </rPh>
    <rPh sb="2" eb="4">
      <t>センユウ</t>
    </rPh>
    <rPh sb="4" eb="6">
      <t>シセツ</t>
    </rPh>
    <phoneticPr fontId="14"/>
  </si>
  <si>
    <r>
      <rPr>
        <b/>
        <u/>
        <sz val="9"/>
        <rFont val="ＭＳ Ｐゴシック"/>
        <family val="3"/>
        <charset val="128"/>
      </rPr>
      <t>冷房</t>
    </r>
    <r>
      <rPr>
        <sz val="9"/>
        <rFont val="ＭＳ Ｐゴシック"/>
        <family val="3"/>
        <charset val="128"/>
      </rPr>
      <t>整備済空間数</t>
    </r>
    <rPh sb="0" eb="2">
      <t>レイボウ</t>
    </rPh>
    <rPh sb="2" eb="4">
      <t>セイビ</t>
    </rPh>
    <rPh sb="4" eb="5">
      <t>スミ</t>
    </rPh>
    <rPh sb="5" eb="8">
      <t>クウカンスウ</t>
    </rPh>
    <phoneticPr fontId="14"/>
  </si>
  <si>
    <t>(注)1  　建物ごとではなく、空間ごとに数えてください。
　　　　　例)１階：体育館（スポーツ専用）　２階：講堂
　　　　　→　「体育館（スポーツ専用）」、「講堂・ホール」に
　　　　　それぞれ　「１」を記入。</t>
    <phoneticPr fontId="14"/>
  </si>
  <si>
    <t>　　　2　対象となる施設がない場合は、「0」と記入してください。</t>
  </si>
  <si>
    <t>９.私立学校のガバナンスについて</t>
    <rPh sb="2" eb="6">
      <t>シリツガッコウ</t>
    </rPh>
    <phoneticPr fontId="3"/>
  </si>
  <si>
    <t>この項目のみ、回答基準日がR7.6.30時点です。令和7年度における最初の定時評議員会が終了した後、改正私立学校法に対応した運営体制についてご記入ください。</t>
    <rPh sb="2" eb="4">
      <t>コウモク</t>
    </rPh>
    <rPh sb="7" eb="12">
      <t>カイトウキジュンビ</t>
    </rPh>
    <rPh sb="20" eb="22">
      <t>ジテン</t>
    </rPh>
    <rPh sb="25" eb="27">
      <t>レイワ</t>
    </rPh>
    <rPh sb="28" eb="30">
      <t>ネンド</t>
    </rPh>
    <rPh sb="34" eb="36">
      <t>サイショ</t>
    </rPh>
    <rPh sb="37" eb="43">
      <t>テイジヒョウギインカイ</t>
    </rPh>
    <rPh sb="62" eb="66">
      <t>ウンエイタイセイ</t>
    </rPh>
    <rPh sb="71" eb="73">
      <t>キニュウ</t>
    </rPh>
    <phoneticPr fontId="14"/>
  </si>
  <si>
    <t>（1）令和７年度定時評議員会の実施時期について（R7.6.30時点）</t>
    <rPh sb="3" eb="5">
      <t>レイワ</t>
    </rPh>
    <rPh sb="6" eb="8">
      <t>ネンド</t>
    </rPh>
    <rPh sb="8" eb="10">
      <t>テイジ</t>
    </rPh>
    <rPh sb="10" eb="13">
      <t>ヒョウギイン</t>
    </rPh>
    <rPh sb="13" eb="14">
      <t>カイ</t>
    </rPh>
    <rPh sb="15" eb="17">
      <t>ジッシ</t>
    </rPh>
    <rPh sb="17" eb="19">
      <t>ジキ</t>
    </rPh>
    <rPh sb="31" eb="33">
      <t>ジテン</t>
    </rPh>
    <phoneticPr fontId="3"/>
  </si>
  <si>
    <t>※「2.未実施」を選択された方は、（2）以降について回答不要です。</t>
    <rPh sb="4" eb="7">
      <t>ミジッシ</t>
    </rPh>
    <rPh sb="9" eb="11">
      <t>センタク</t>
    </rPh>
    <rPh sb="14" eb="15">
      <t>カタ</t>
    </rPh>
    <rPh sb="20" eb="22">
      <t>イコウ</t>
    </rPh>
    <rPh sb="26" eb="28">
      <t>カイトウ</t>
    </rPh>
    <rPh sb="28" eb="30">
      <t>フヨウ</t>
    </rPh>
    <phoneticPr fontId="14"/>
  </si>
  <si>
    <t>都道府県</t>
    <rPh sb="0" eb="4">
      <t>トドウフケン</t>
    </rPh>
    <phoneticPr fontId="14"/>
  </si>
  <si>
    <t>中学校名</t>
    <rPh sb="0" eb="3">
      <t>チュウガッコウ</t>
    </rPh>
    <rPh sb="3" eb="4">
      <t>メイ</t>
    </rPh>
    <phoneticPr fontId="5"/>
  </si>
  <si>
    <t>都道府県中学校名</t>
  </si>
  <si>
    <t>中学校コード</t>
    <rPh sb="0" eb="2">
      <t>チュウガク</t>
    </rPh>
    <rPh sb="2" eb="3">
      <t>コウ</t>
    </rPh>
    <phoneticPr fontId="15"/>
  </si>
  <si>
    <t>大臣所轄</t>
    <rPh sb="0" eb="2">
      <t>ダイジン</t>
    </rPh>
    <rPh sb="2" eb="4">
      <t>ショカツ</t>
    </rPh>
    <phoneticPr fontId="5"/>
  </si>
  <si>
    <t>学校法人回答要不要</t>
    <phoneticPr fontId="14"/>
  </si>
  <si>
    <t>札幌大谷中学校</t>
  </si>
  <si>
    <t>北海道札幌大谷中学校</t>
  </si>
  <si>
    <t>学校法人項目回答不要</t>
    <phoneticPr fontId="14"/>
  </si>
  <si>
    <t>立命館慶祥中学校</t>
  </si>
  <si>
    <t>北海道立命館慶祥中学校</t>
  </si>
  <si>
    <t>学校法人項目回答不要</t>
    <phoneticPr fontId="15"/>
  </si>
  <si>
    <t>札幌光星中学校</t>
  </si>
  <si>
    <t>北海道札幌光星中学校</t>
  </si>
  <si>
    <t>藤女子中学校</t>
  </si>
  <si>
    <t>北海道藤女子中学校</t>
  </si>
  <si>
    <t>北星学園女子中学校</t>
  </si>
  <si>
    <t>北海道北星学園女子中学校</t>
  </si>
  <si>
    <t>遺愛女子中学校</t>
  </si>
  <si>
    <t>北海道遺愛女子中学校</t>
  </si>
  <si>
    <t>函館白百合学園中学校</t>
  </si>
  <si>
    <t>北海道函館白百合学園中学校</t>
  </si>
  <si>
    <t>函館ラ・サール中学校</t>
  </si>
  <si>
    <t>北海道函館ラ・サール中学校</t>
  </si>
  <si>
    <t>札幌日本大学中学校</t>
  </si>
  <si>
    <t>北海道札幌日本大学中学校</t>
  </si>
  <si>
    <t>北嶺中学校</t>
  </si>
  <si>
    <t>北海道北嶺中学校</t>
  </si>
  <si>
    <t>星槎もみじ中学校</t>
    <rPh sb="5" eb="8">
      <t>チュウガッコウ</t>
    </rPh>
    <phoneticPr fontId="77"/>
  </si>
  <si>
    <t>北海道星槎もみじ中学校</t>
  </si>
  <si>
    <t>北海道シュタイナー学園いずみの学校中等部</t>
  </si>
  <si>
    <t>北海道北海道シュタイナー学園いずみの学校中等部</t>
  </si>
  <si>
    <t>回答必要</t>
    <phoneticPr fontId="15"/>
  </si>
  <si>
    <t>未加盟</t>
    <rPh sb="0" eb="3">
      <t>ミカメイ</t>
    </rPh>
    <phoneticPr fontId="15"/>
  </si>
  <si>
    <t>青森県</t>
    <rPh sb="2" eb="3">
      <t>ケン</t>
    </rPh>
    <phoneticPr fontId="14"/>
  </si>
  <si>
    <t>青森山田中学校</t>
  </si>
  <si>
    <t>青森県青森山田中学校</t>
  </si>
  <si>
    <t>青森明の星中学校</t>
  </si>
  <si>
    <t>青森県青森明の星中学校</t>
  </si>
  <si>
    <t>東奥義塾中学校</t>
    <rPh sb="4" eb="7">
      <t>チュウガッコウ</t>
    </rPh>
    <phoneticPr fontId="77"/>
  </si>
  <si>
    <t>青森県東奥義塾中学校</t>
  </si>
  <si>
    <t>弘前学院聖愛中学校</t>
  </si>
  <si>
    <t>青森県弘前学院聖愛中学校</t>
  </si>
  <si>
    <t>八戸聖ウルスラ学院中学校</t>
  </si>
  <si>
    <t>青森県八戸聖ウルスラ学院中学校</t>
  </si>
  <si>
    <t>八戸工業大学第二高等学校附属中学校</t>
    <rPh sb="0" eb="2">
      <t>ハチノヘ</t>
    </rPh>
    <rPh sb="2" eb="4">
      <t>コウギョウ</t>
    </rPh>
    <rPh sb="4" eb="6">
      <t>ダイガク</t>
    </rPh>
    <rPh sb="6" eb="8">
      <t>ダイニ</t>
    </rPh>
    <rPh sb="8" eb="10">
      <t>コウトウ</t>
    </rPh>
    <rPh sb="10" eb="12">
      <t>ガッコウ</t>
    </rPh>
    <rPh sb="12" eb="14">
      <t>フゾク</t>
    </rPh>
    <rPh sb="14" eb="17">
      <t>チュウガッコウ</t>
    </rPh>
    <phoneticPr fontId="77"/>
  </si>
  <si>
    <t>青森県八戸工業大学第二高等学校附属中学校</t>
  </si>
  <si>
    <t>岩手県</t>
    <rPh sb="2" eb="3">
      <t>ケン</t>
    </rPh>
    <phoneticPr fontId="14"/>
  </si>
  <si>
    <t>岩手中学校</t>
  </si>
  <si>
    <t>岩手県岩手中学校</t>
  </si>
  <si>
    <t>盛岡白百合学園中学校</t>
  </si>
  <si>
    <t>岩手県盛岡白百合学園中学校</t>
  </si>
  <si>
    <t>盛岡中央高等学校附属中学校</t>
    <rPh sb="0" eb="2">
      <t>モリオカ</t>
    </rPh>
    <rPh sb="2" eb="4">
      <t>チュウオウ</t>
    </rPh>
    <rPh sb="4" eb="6">
      <t>コウトウ</t>
    </rPh>
    <rPh sb="6" eb="8">
      <t>ガッコウ</t>
    </rPh>
    <rPh sb="8" eb="10">
      <t>フゾク</t>
    </rPh>
    <rPh sb="10" eb="13">
      <t>チュウガッコウ</t>
    </rPh>
    <phoneticPr fontId="77"/>
  </si>
  <si>
    <t>岩手県盛岡中央高等学校附属中学校</t>
  </si>
  <si>
    <t>宮城県</t>
    <rPh sb="2" eb="3">
      <t>ケン</t>
    </rPh>
    <phoneticPr fontId="14"/>
  </si>
  <si>
    <t>尚絅学院中学校</t>
  </si>
  <si>
    <t>宮城県尚絅学院中学校</t>
  </si>
  <si>
    <t>聖ウルスラ学院英智小・中学校</t>
    <rPh sb="9" eb="10">
      <t>ショウ</t>
    </rPh>
    <phoneticPr fontId="77"/>
  </si>
  <si>
    <t>宮城県聖ウルスラ学院英智小・中学校</t>
  </si>
  <si>
    <t>仙台白百合学園中学校</t>
  </si>
  <si>
    <t>宮城県仙台白百合学園中学校</t>
  </si>
  <si>
    <t>東北学院中学校</t>
  </si>
  <si>
    <t>宮城県東北学院中学校</t>
  </si>
  <si>
    <t>宮城学院中学校</t>
  </si>
  <si>
    <t>宮城県宮城学院中学校</t>
  </si>
  <si>
    <t>秀光中学校</t>
    <rPh sb="0" eb="2">
      <t>シュウコウ</t>
    </rPh>
    <rPh sb="2" eb="5">
      <t>チュウガッコウ</t>
    </rPh>
    <phoneticPr fontId="77"/>
  </si>
  <si>
    <t>宮城県秀光中学校</t>
  </si>
  <si>
    <t>聖ドミニコ学院中学校</t>
  </si>
  <si>
    <t>宮城県聖ドミニコ学院中学校</t>
  </si>
  <si>
    <t>古川学園中学校</t>
  </si>
  <si>
    <t>宮城県古川学園中学校</t>
  </si>
  <si>
    <t>福島県</t>
    <rPh sb="2" eb="3">
      <t>ケン</t>
    </rPh>
    <phoneticPr fontId="14"/>
  </si>
  <si>
    <t>桜の聖母学院中学校</t>
  </si>
  <si>
    <t>福島県桜の聖母学院中学校</t>
  </si>
  <si>
    <t>福島成蹊中学校</t>
  </si>
  <si>
    <t>福島県福島成蹊中学校</t>
  </si>
  <si>
    <t>会津若松ザベリオ学園中学校</t>
  </si>
  <si>
    <t>福島県会津若松ザベリオ学園中学校</t>
  </si>
  <si>
    <t>磐城緑蔭中学校</t>
  </si>
  <si>
    <t>福島県磐城緑蔭中学校</t>
  </si>
  <si>
    <t>石川義塾中学校</t>
  </si>
  <si>
    <t>福島県石川義塾中学校</t>
  </si>
  <si>
    <t>郡山ザベリオ学園中学校</t>
  </si>
  <si>
    <t>福島県郡山ザベリオ学園中学校</t>
  </si>
  <si>
    <t>東日本国際大学附属昌平中学校</t>
  </si>
  <si>
    <t>福島県東日本国際大学附属昌平中学校</t>
  </si>
  <si>
    <t>いわき秀英中学校</t>
    <rPh sb="3" eb="4">
      <t>シュウ</t>
    </rPh>
    <rPh sb="4" eb="5">
      <t>エイ</t>
    </rPh>
    <rPh sb="5" eb="8">
      <t>チュウガッコウ</t>
    </rPh>
    <phoneticPr fontId="77"/>
  </si>
  <si>
    <t>福島県いわき秀英中学校</t>
  </si>
  <si>
    <t>新潟県</t>
    <rPh sb="2" eb="3">
      <t>ケン</t>
    </rPh>
    <phoneticPr fontId="14"/>
  </si>
  <si>
    <t>新潟明訓中学校</t>
  </si>
  <si>
    <t>新潟県新潟明訓中学校</t>
  </si>
  <si>
    <t>新潟清心女子中学校</t>
  </si>
  <si>
    <t>新潟県新潟清心女子中学校</t>
  </si>
  <si>
    <t>新潟第一中学校</t>
  </si>
  <si>
    <t>新潟県新潟第一中学校</t>
  </si>
  <si>
    <t>茨城県</t>
    <rPh sb="2" eb="3">
      <t>ケン</t>
    </rPh>
    <phoneticPr fontId="14"/>
  </si>
  <si>
    <t>茨城中学校</t>
  </si>
  <si>
    <t>茨城県茨城中学校</t>
  </si>
  <si>
    <t>茨城キリスト教学園中学校</t>
  </si>
  <si>
    <t>茨城県茨城キリスト教学園中学校</t>
  </si>
  <si>
    <t>東洋大学附属牛久中学校</t>
    <rPh sb="0" eb="2">
      <t>トウヨウ</t>
    </rPh>
    <rPh sb="2" eb="4">
      <t>ダイガク</t>
    </rPh>
    <rPh sb="4" eb="6">
      <t>フゾク</t>
    </rPh>
    <rPh sb="6" eb="8">
      <t>ウシク</t>
    </rPh>
    <rPh sb="8" eb="11">
      <t>チュウガッコウ</t>
    </rPh>
    <phoneticPr fontId="77"/>
  </si>
  <si>
    <t>茨城県東洋大学附属牛久中学校</t>
  </si>
  <si>
    <t>清真学園中学校</t>
  </si>
  <si>
    <t>茨城県清真学園中学校</t>
  </si>
  <si>
    <t>江戸川学園取手中学校</t>
  </si>
  <si>
    <t>茨城県江戸川学園取手中学校</t>
  </si>
  <si>
    <t>茗溪学園中学校</t>
  </si>
  <si>
    <t>茨城県茗溪学園中学校</t>
  </si>
  <si>
    <t>常総学院中学校</t>
  </si>
  <si>
    <t>茨城県常総学院中学校</t>
  </si>
  <si>
    <t>水戸英宏中学校　</t>
  </si>
  <si>
    <t>茨城県水戸英宏中学校　</t>
  </si>
  <si>
    <t>青丘学院つくば中学校</t>
    <rPh sb="0" eb="1">
      <t>アオ</t>
    </rPh>
    <rPh sb="1" eb="2">
      <t>オカ</t>
    </rPh>
    <rPh sb="2" eb="4">
      <t>ガクイン</t>
    </rPh>
    <rPh sb="7" eb="10">
      <t>チュウガッコウ</t>
    </rPh>
    <phoneticPr fontId="77"/>
  </si>
  <si>
    <t>茨城県青丘学院つくば中学校</t>
  </si>
  <si>
    <t>栃木県</t>
    <rPh sb="2" eb="3">
      <t>ケン</t>
    </rPh>
    <phoneticPr fontId="14"/>
  </si>
  <si>
    <t>白鷗大学足利中学校</t>
  </si>
  <si>
    <t>栃木県白鷗大学足利中学校</t>
  </si>
  <si>
    <t>文星芸術大学附属中学校</t>
  </si>
  <si>
    <t>栃木県文星芸術大学附属中学校</t>
  </si>
  <si>
    <t>宇都宮短期大学附属中学校</t>
  </si>
  <si>
    <t>栃木県宇都宮短期大学附属中学校</t>
  </si>
  <si>
    <t>星の杜中学校</t>
  </si>
  <si>
    <t>栃木県星の杜中学校</t>
  </si>
  <si>
    <t>國學院大學栃木中学校</t>
  </si>
  <si>
    <t>栃木県國學院大學栃木中学校</t>
  </si>
  <si>
    <t>作新学院中等部</t>
  </si>
  <si>
    <t>栃木県作新学院中等部</t>
  </si>
  <si>
    <t>幸福の科学学園中学校</t>
  </si>
  <si>
    <t>栃木県幸福の科学学園中学校</t>
  </si>
  <si>
    <t>群馬県</t>
    <rPh sb="2" eb="3">
      <t>ケン</t>
    </rPh>
    <phoneticPr fontId="14"/>
  </si>
  <si>
    <t>共愛学園中学校</t>
  </si>
  <si>
    <t>群馬県共愛学園中学校</t>
  </si>
  <si>
    <t>桐生大学附属中学校</t>
  </si>
  <si>
    <t>群馬県桐生大学附属中学校</t>
  </si>
  <si>
    <t>樹徳中学校</t>
  </si>
  <si>
    <t>群馬県樹徳中学校</t>
  </si>
  <si>
    <t>東京農業大学第二高等学校中等部</t>
    <rPh sb="0" eb="2">
      <t>トウキョウ</t>
    </rPh>
    <rPh sb="2" eb="6">
      <t>ノウギョウダイガク</t>
    </rPh>
    <rPh sb="6" eb="8">
      <t>ダイニ</t>
    </rPh>
    <rPh sb="8" eb="12">
      <t>コウトウガッコウ</t>
    </rPh>
    <rPh sb="12" eb="15">
      <t>チュウトウブ</t>
    </rPh>
    <phoneticPr fontId="77"/>
  </si>
  <si>
    <t>群馬県東京農業大学第二高等学校中等部</t>
  </si>
  <si>
    <t>新島学園中学校</t>
  </si>
  <si>
    <t>群馬県新島学園中学校</t>
  </si>
  <si>
    <t>白根開善学校中等部</t>
  </si>
  <si>
    <t>群馬県白根開善学校中等部</t>
  </si>
  <si>
    <t>ぐんま国際アカデミー中等部</t>
  </si>
  <si>
    <t>群馬県ぐんま国際アカデミー中等部</t>
  </si>
  <si>
    <t>埼玉県</t>
    <rPh sb="2" eb="3">
      <t>ケン</t>
    </rPh>
    <phoneticPr fontId="14"/>
  </si>
  <si>
    <t>浦和実業学園中学校</t>
  </si>
  <si>
    <t>埼玉県浦和実業学園中学校</t>
  </si>
  <si>
    <t>青山学院大学系属浦和ルーテル学院中学校</t>
    <rPh sb="0" eb="2">
      <t>アオヤマ</t>
    </rPh>
    <rPh sb="2" eb="4">
      <t>ガクイン</t>
    </rPh>
    <rPh sb="4" eb="6">
      <t>ダイガク</t>
    </rPh>
    <rPh sb="6" eb="7">
      <t>ケイ</t>
    </rPh>
    <rPh sb="7" eb="8">
      <t>ゾク</t>
    </rPh>
    <phoneticPr fontId="77"/>
  </si>
  <si>
    <t>埼玉県青山学院大学系属浦和ルーテル学院中学校</t>
  </si>
  <si>
    <t>大宮開成中学校</t>
  </si>
  <si>
    <t>埼玉県大宮開成中学校</t>
  </si>
  <si>
    <t>東京成徳大学深谷中学校</t>
    <rPh sb="0" eb="2">
      <t>トウキョウ</t>
    </rPh>
    <rPh sb="2" eb="4">
      <t>セイトク</t>
    </rPh>
    <rPh sb="4" eb="6">
      <t>ダイガク</t>
    </rPh>
    <rPh sb="6" eb="8">
      <t>フカヤ</t>
    </rPh>
    <rPh sb="8" eb="11">
      <t>チュウガッコウ</t>
    </rPh>
    <phoneticPr fontId="77"/>
  </si>
  <si>
    <t>埼玉県東京成徳大学深谷中学校</t>
  </si>
  <si>
    <t>武南中学校</t>
    <rPh sb="0" eb="2">
      <t>ブナン</t>
    </rPh>
    <rPh sb="2" eb="5">
      <t>チュウガッコウ</t>
    </rPh>
    <phoneticPr fontId="77"/>
  </si>
  <si>
    <t>埼玉県武南中学校</t>
  </si>
  <si>
    <t>聖望学園中学校</t>
  </si>
  <si>
    <t>埼玉県聖望学園中学校</t>
  </si>
  <si>
    <t>本庄第一中学校</t>
    <rPh sb="0" eb="2">
      <t>ホンジョウ</t>
    </rPh>
    <rPh sb="2" eb="4">
      <t>ダイイチ</t>
    </rPh>
    <rPh sb="4" eb="7">
      <t>チュウガッコウ</t>
    </rPh>
    <phoneticPr fontId="77"/>
  </si>
  <si>
    <t>埼玉県本庄第一中学校</t>
  </si>
  <si>
    <t>本庄東高等学校附属中学校</t>
  </si>
  <si>
    <t>埼玉県本庄東高等学校附属中学校</t>
  </si>
  <si>
    <t>淑徳与野中学校</t>
  </si>
  <si>
    <t>埼玉県淑徳与野中学校</t>
  </si>
  <si>
    <t>狭山ヶ丘高等学校付属中学校</t>
    <rPh sb="0" eb="4">
      <t>サヤマガオカ</t>
    </rPh>
    <rPh sb="4" eb="6">
      <t>コウトウ</t>
    </rPh>
    <rPh sb="6" eb="8">
      <t>ガッコウ</t>
    </rPh>
    <rPh sb="8" eb="10">
      <t>フゾク</t>
    </rPh>
    <rPh sb="10" eb="13">
      <t>チュウガッコウ</t>
    </rPh>
    <phoneticPr fontId="77"/>
  </si>
  <si>
    <t>埼玉県狭山ヶ丘高等学校付属中学校</t>
  </si>
  <si>
    <t>細田学園中学校</t>
    <rPh sb="0" eb="2">
      <t>ホソダ</t>
    </rPh>
    <rPh sb="2" eb="4">
      <t>ガクエン</t>
    </rPh>
    <rPh sb="4" eb="7">
      <t>チュウガッコウ</t>
    </rPh>
    <phoneticPr fontId="77"/>
  </si>
  <si>
    <t>埼玉県細田学園中学校</t>
  </si>
  <si>
    <t>立教新座中学校</t>
  </si>
  <si>
    <t>埼玉県立教新座中学校</t>
  </si>
  <si>
    <t>星野学園中学校</t>
  </si>
  <si>
    <t>埼玉県星野学園中学校</t>
  </si>
  <si>
    <t>浦和明の星女子中学校</t>
  </si>
  <si>
    <t>埼玉県浦和明の星女子中学校</t>
  </si>
  <si>
    <t>大妻嵐山中学校</t>
  </si>
  <si>
    <t>埼玉県大妻嵐山中学校</t>
  </si>
  <si>
    <t>城西川越中学校</t>
  </si>
  <si>
    <t>埼玉県城西川越中学校</t>
  </si>
  <si>
    <t>埼玉栄中学校</t>
  </si>
  <si>
    <t>埼玉県埼玉栄中学校</t>
  </si>
  <si>
    <t>栄東中学校</t>
  </si>
  <si>
    <t>埼玉県栄東中学校</t>
  </si>
  <si>
    <t>秀明中学校</t>
  </si>
  <si>
    <t>埼玉県秀明中学校</t>
  </si>
  <si>
    <t>昌平中学校</t>
  </si>
  <si>
    <t>埼玉県昌平中学校</t>
  </si>
  <si>
    <t>獨協埼玉中学校</t>
  </si>
  <si>
    <t>埼玉県獨協埼玉中学校</t>
  </si>
  <si>
    <t>春日部共栄中学校</t>
  </si>
  <si>
    <t>埼玉県春日部共栄中学校</t>
  </si>
  <si>
    <t>城北埼玉中学校</t>
  </si>
  <si>
    <t>埼玉県城北埼玉中学校</t>
  </si>
  <si>
    <t>西武台新座中学校</t>
    <rPh sb="0" eb="2">
      <t>セイブ</t>
    </rPh>
    <rPh sb="2" eb="3">
      <t>ダイ</t>
    </rPh>
    <rPh sb="3" eb="5">
      <t>ニイザ</t>
    </rPh>
    <rPh sb="5" eb="8">
      <t>チュウガッコウ</t>
    </rPh>
    <phoneticPr fontId="77"/>
  </si>
  <si>
    <t>埼玉県西武台新座中学校</t>
  </si>
  <si>
    <t>西武学園文理中学校</t>
  </si>
  <si>
    <t>埼玉県西武学園文理中学校</t>
  </si>
  <si>
    <t>開智中学校</t>
  </si>
  <si>
    <t>埼玉県開智中学校</t>
  </si>
  <si>
    <t>埼玉平成中学校</t>
  </si>
  <si>
    <t>埼玉県埼玉平成中学校</t>
  </si>
  <si>
    <t>東京農業大学第三高等学校附属中学校</t>
  </si>
  <si>
    <t>埼玉県東京農業大学第三高等学校附属中学校</t>
  </si>
  <si>
    <t>自由の森学園中学校</t>
  </si>
  <si>
    <t>埼玉県自由の森学園中学校</t>
  </si>
  <si>
    <t>開智未来中学校</t>
  </si>
  <si>
    <t>埼玉県開智未来中学校</t>
  </si>
  <si>
    <t>千葉県</t>
    <rPh sb="2" eb="3">
      <t>ケン</t>
    </rPh>
    <phoneticPr fontId="14"/>
  </si>
  <si>
    <t>千葉明徳中学校</t>
  </si>
  <si>
    <t>千葉県千葉明徳中学校</t>
  </si>
  <si>
    <t>市川中学校</t>
  </si>
  <si>
    <t>千葉県市川中学校</t>
  </si>
  <si>
    <t>国府台女子学院中学部</t>
  </si>
  <si>
    <t>千葉県国府台女子学院中学部</t>
  </si>
  <si>
    <t>昭和学院中学校</t>
  </si>
  <si>
    <t>千葉県昭和学院中学校</t>
  </si>
  <si>
    <t>日出学園中学校</t>
  </si>
  <si>
    <t>千葉県日出学園中学校</t>
  </si>
  <si>
    <t>和洋国府台女子中学校</t>
  </si>
  <si>
    <t>千葉県和洋国府台女子中学校</t>
  </si>
  <si>
    <t>麗澤中学校</t>
  </si>
  <si>
    <t>千葉県麗澤中学校</t>
  </si>
  <si>
    <t>専修大学松戸中学校</t>
  </si>
  <si>
    <t>千葉県専修大学松戸中学校</t>
  </si>
  <si>
    <t>東邦大学付属東邦中学校</t>
  </si>
  <si>
    <t>千葉県東邦大学付属東邦中学校</t>
  </si>
  <si>
    <t>成田高等学校付属中学校</t>
  </si>
  <si>
    <t>千葉県成田高等学校付属中学校</t>
  </si>
  <si>
    <t>千葉日本大学第一中学校</t>
  </si>
  <si>
    <t>千葉県千葉日本大学第一中学校</t>
  </si>
  <si>
    <t>二松学舎大学附属柏中学校</t>
    <rPh sb="2" eb="3">
      <t>ガク</t>
    </rPh>
    <rPh sb="3" eb="4">
      <t>シャ</t>
    </rPh>
    <phoneticPr fontId="77"/>
  </si>
  <si>
    <t>千葉県二松学舎大学附属柏中学校</t>
  </si>
  <si>
    <t>八千代松陰中学校</t>
  </si>
  <si>
    <t>千葉県八千代松陰中学校</t>
  </si>
  <si>
    <t>東海大学付属浦安高等学校中等部</t>
  </si>
  <si>
    <t>千葉県東海大学付属浦安高等学校中等部</t>
  </si>
  <si>
    <t>暁星国際中学校</t>
  </si>
  <si>
    <t>千葉県暁星国際中学校</t>
  </si>
  <si>
    <t>芝浦工業大学柏中学校</t>
  </si>
  <si>
    <t>千葉県芝浦工業大学柏中学校</t>
  </si>
  <si>
    <t>秀明大学学校教師学部附属秀明八千代中学校</t>
    <rPh sb="2" eb="4">
      <t>ダイガク</t>
    </rPh>
    <rPh sb="4" eb="6">
      <t>ガッコウ</t>
    </rPh>
    <rPh sb="6" eb="8">
      <t>キョウシ</t>
    </rPh>
    <rPh sb="8" eb="10">
      <t>ガクブ</t>
    </rPh>
    <rPh sb="10" eb="12">
      <t>フゾク</t>
    </rPh>
    <rPh sb="12" eb="14">
      <t>シュウメイ</t>
    </rPh>
    <phoneticPr fontId="77"/>
  </si>
  <si>
    <t>千葉県秀明大学学校教師学部附属秀明八千代中学校</t>
  </si>
  <si>
    <t>昭和学院秀英中学校</t>
  </si>
  <si>
    <t>千葉県昭和学院秀英中学校</t>
  </si>
  <si>
    <t>渋谷教育学園幕張中学校</t>
  </si>
  <si>
    <t>千葉県渋谷教育学園幕張中学校</t>
  </si>
  <si>
    <t>光英VERITAS中学校</t>
    <rPh sb="0" eb="1">
      <t>ヒカリ</t>
    </rPh>
    <rPh sb="1" eb="2">
      <t>エイ</t>
    </rPh>
    <rPh sb="9" eb="10">
      <t>チュウ</t>
    </rPh>
    <rPh sb="10" eb="12">
      <t>ガッコウ</t>
    </rPh>
    <phoneticPr fontId="77"/>
  </si>
  <si>
    <t>千葉県光英VERITAS中学校</t>
  </si>
  <si>
    <t>志学館中等部</t>
  </si>
  <si>
    <t>千葉県志学館中等部</t>
  </si>
  <si>
    <t>流通経済大学付属柏中学校</t>
    <rPh sb="0" eb="2">
      <t>リュウツウ</t>
    </rPh>
    <rPh sb="2" eb="6">
      <t>ケイザイダイガク</t>
    </rPh>
    <rPh sb="6" eb="8">
      <t>フゾク</t>
    </rPh>
    <rPh sb="8" eb="9">
      <t>カシワ</t>
    </rPh>
    <rPh sb="9" eb="12">
      <t>チュウガッコウ</t>
    </rPh>
    <phoneticPr fontId="77"/>
  </si>
  <si>
    <t>千葉県流通経済大学付属柏中学校</t>
  </si>
  <si>
    <t>西武台千葉中学校</t>
    <rPh sb="3" eb="5">
      <t>チバ</t>
    </rPh>
    <phoneticPr fontId="77"/>
  </si>
  <si>
    <t>千葉県西武台千葉中学校</t>
  </si>
  <si>
    <t>翔凜中学校</t>
    <rPh sb="0" eb="1">
      <t>ショウ</t>
    </rPh>
    <rPh sb="1" eb="2">
      <t>リン</t>
    </rPh>
    <rPh sb="2" eb="5">
      <t>チュウガッコウ</t>
    </rPh>
    <phoneticPr fontId="77"/>
  </si>
  <si>
    <t>千葉県翔凜中学校</t>
  </si>
  <si>
    <t>神奈川県</t>
    <rPh sb="3" eb="4">
      <t>ケン</t>
    </rPh>
    <phoneticPr fontId="14"/>
  </si>
  <si>
    <t>フェリス女学院中学校</t>
  </si>
  <si>
    <t>神奈川県フェリス女学院中学校</t>
  </si>
  <si>
    <t>横浜雙葉中学校</t>
  </si>
  <si>
    <t>神奈川県横浜雙葉中学校</t>
  </si>
  <si>
    <t>横浜共立学園中学校</t>
  </si>
  <si>
    <t>神奈川県横浜共立学園中学校</t>
  </si>
  <si>
    <t>横浜女学院中学校</t>
  </si>
  <si>
    <t>神奈川県横浜女学院中学校</t>
  </si>
  <si>
    <t>中央大学附属横浜中学校</t>
    <rPh sb="4" eb="6">
      <t>フゾク</t>
    </rPh>
    <phoneticPr fontId="77"/>
  </si>
  <si>
    <t>神奈川県中央大学附属横浜中学校</t>
  </si>
  <si>
    <t>聖光学院中学校</t>
  </si>
  <si>
    <t>神奈川県聖光学院中学校</t>
  </si>
  <si>
    <t>関東学院中学校</t>
  </si>
  <si>
    <t>神奈川県関東学院中学校</t>
  </si>
  <si>
    <t>青山学院横浜英和中学校</t>
    <rPh sb="0" eb="2">
      <t>アオヤマ</t>
    </rPh>
    <rPh sb="2" eb="4">
      <t>ガクイン</t>
    </rPh>
    <phoneticPr fontId="77"/>
  </si>
  <si>
    <t>神奈川県青山学院横浜英和中学校</t>
  </si>
  <si>
    <t>浅野中学校</t>
  </si>
  <si>
    <t>神奈川県浅野中学校</t>
  </si>
  <si>
    <t>神奈川学園中学校</t>
  </si>
  <si>
    <t>神奈川県神奈川学園中学校</t>
  </si>
  <si>
    <t>横浜創英中学校</t>
  </si>
  <si>
    <t>神奈川県横浜創英中学校</t>
  </si>
  <si>
    <t>捜真女学校中学部</t>
  </si>
  <si>
    <t>神奈川県捜真女学校中学部</t>
  </si>
  <si>
    <t>橘学苑中学校</t>
  </si>
  <si>
    <t>神奈川県橘学苑中学校</t>
  </si>
  <si>
    <t>鶴見大学附属中学校</t>
  </si>
  <si>
    <t>神奈川県鶴見大学附属中学校</t>
  </si>
  <si>
    <t>聖ヨゼフ学園中学校</t>
  </si>
  <si>
    <t>神奈川県聖ヨゼフ学園中学校</t>
  </si>
  <si>
    <t>慶應義塾普通部</t>
  </si>
  <si>
    <t>神奈川県慶應義塾普通部</t>
  </si>
  <si>
    <t>日本大学中学校</t>
  </si>
  <si>
    <t>神奈川県日本大学中学校</t>
  </si>
  <si>
    <t>武相中学校</t>
  </si>
  <si>
    <t>神奈川県武相中学校</t>
  </si>
  <si>
    <t>関東学院六浦中学校</t>
  </si>
  <si>
    <t>神奈川県関東学院六浦中学校</t>
  </si>
  <si>
    <t>横浜中学校</t>
  </si>
  <si>
    <t>神奈川県横浜中学校</t>
  </si>
  <si>
    <t>山手学院中学校</t>
  </si>
  <si>
    <t>神奈川県山手学院中学校</t>
  </si>
  <si>
    <t>緑ヶ丘女子中学校</t>
  </si>
  <si>
    <t>神奈川県緑ヶ丘女子中学校</t>
  </si>
  <si>
    <t>横須賀学院中学校</t>
  </si>
  <si>
    <t>神奈川県横須賀学院中学校</t>
  </si>
  <si>
    <t>大西学園中学校</t>
  </si>
  <si>
    <t>神奈川県大西学園中学校</t>
  </si>
  <si>
    <t>カリタス女子中学校</t>
  </si>
  <si>
    <t>神奈川県カリタス女子中学校</t>
  </si>
  <si>
    <t>洗足学園中学校</t>
  </si>
  <si>
    <t>神奈川県洗足学園中学校</t>
  </si>
  <si>
    <t>サレジオ学院中学校</t>
  </si>
  <si>
    <t>神奈川県サレジオ学院中学校</t>
  </si>
  <si>
    <t>法政大学第二中学校</t>
  </si>
  <si>
    <t>神奈川県法政大学第二中学校</t>
  </si>
  <si>
    <t>日本女子大学附属中学校</t>
  </si>
  <si>
    <t>神奈川県日本女子大学附属中学校</t>
  </si>
  <si>
    <t>栄光学園中学校</t>
  </si>
  <si>
    <t>神奈川県栄光学園中学校</t>
  </si>
  <si>
    <t>鎌倉学園中学校</t>
  </si>
  <si>
    <t>神奈川県鎌倉学園中学校</t>
  </si>
  <si>
    <t>鎌倉女学院中学校</t>
  </si>
  <si>
    <t>神奈川県鎌倉女学院中学校</t>
  </si>
  <si>
    <t>北鎌倉女子学園中学校</t>
  </si>
  <si>
    <t>神奈川県北鎌倉女子学園中学校</t>
  </si>
  <si>
    <t>鎌倉女子大学中等部</t>
  </si>
  <si>
    <t>神奈川県鎌倉女子大学中等部</t>
  </si>
  <si>
    <t>清泉女学院中学校</t>
  </si>
  <si>
    <t>神奈川県清泉女学院中学校</t>
  </si>
  <si>
    <t>湘南学園中学校</t>
  </si>
  <si>
    <t>神奈川県湘南学園中学校</t>
  </si>
  <si>
    <t>湘南白百合学園中学校</t>
  </si>
  <si>
    <t>神奈川県湘南白百合学園中学校</t>
  </si>
  <si>
    <t>日本大学藤沢中学校</t>
  </si>
  <si>
    <t>神奈川県日本大学藤沢中学校</t>
  </si>
  <si>
    <t>藤嶺学園藤沢中学校</t>
  </si>
  <si>
    <t>神奈川県藤嶺学園藤沢中学校</t>
  </si>
  <si>
    <t>聖園女学院中学校</t>
  </si>
  <si>
    <t>神奈川県聖園女学院中学校</t>
  </si>
  <si>
    <t>相洋中学校</t>
  </si>
  <si>
    <t>神奈川県相洋中学校</t>
  </si>
  <si>
    <t>アレセイア湘南中学校</t>
  </si>
  <si>
    <t>神奈川県アレセイア湘南中学校</t>
  </si>
  <si>
    <t>聖和学院中学校</t>
  </si>
  <si>
    <t>神奈川県聖和学院中学校</t>
  </si>
  <si>
    <t>逗子開成中学校</t>
  </si>
  <si>
    <t>神奈川県逗子開成中学校</t>
  </si>
  <si>
    <t>相模女子大学中学部</t>
  </si>
  <si>
    <t>神奈川県相模女子大学中学部</t>
  </si>
  <si>
    <t>東海大学付属相模高等学校中等部</t>
  </si>
  <si>
    <t>神奈川県東海大学付属相模高等学校中等部</t>
  </si>
  <si>
    <t>聖セシリア女子中学校</t>
  </si>
  <si>
    <t>神奈川県聖セシリア女子中学校</t>
  </si>
  <si>
    <t>函嶺白百合学園中学校</t>
  </si>
  <si>
    <t>神奈川県函嶺白百合学園中学校</t>
  </si>
  <si>
    <t>横浜隼人中学校</t>
  </si>
  <si>
    <t>神奈川県横浜隼人中学校</t>
  </si>
  <si>
    <t>森村学園中等部</t>
  </si>
  <si>
    <t>神奈川県森村学園中等部</t>
  </si>
  <si>
    <t>桐光学園中学校</t>
  </si>
  <si>
    <t>神奈川県桐光学園中学校</t>
  </si>
  <si>
    <t>神奈川大学附属中学校</t>
  </si>
  <si>
    <t>神奈川県神奈川大学附属中学校</t>
  </si>
  <si>
    <t>横浜翠陵中学校</t>
  </si>
  <si>
    <t>神奈川県横浜翠陵中学校</t>
  </si>
  <si>
    <t>慶應義塾湘南藤沢中等部</t>
  </si>
  <si>
    <t>神奈川県慶應義塾湘南藤沢中等部</t>
  </si>
  <si>
    <t>公文国際学園中等部</t>
  </si>
  <si>
    <t>神奈川県公文国際学園中等部</t>
  </si>
  <si>
    <t>聖ステパノ学園中学校</t>
  </si>
  <si>
    <t>神奈川県聖ステパノ学園中学校</t>
  </si>
  <si>
    <t>星槎中学校</t>
  </si>
  <si>
    <t>神奈川県星槎中学校</t>
  </si>
  <si>
    <t>横浜富士見丘学園中学校</t>
    <rPh sb="0" eb="2">
      <t>ヨコハマ</t>
    </rPh>
    <rPh sb="2" eb="5">
      <t>フジミ</t>
    </rPh>
    <rPh sb="5" eb="6">
      <t>オカ</t>
    </rPh>
    <rPh sb="6" eb="8">
      <t>ガクエン</t>
    </rPh>
    <rPh sb="8" eb="11">
      <t>チュウガッコウ</t>
    </rPh>
    <phoneticPr fontId="77"/>
  </si>
  <si>
    <t>神奈川県横浜富士見丘学園中学校</t>
  </si>
  <si>
    <t>シュタイナー学園中等部</t>
  </si>
  <si>
    <t>神奈川県シュタイナー学園中等部</t>
  </si>
  <si>
    <t>東京都</t>
    <rPh sb="2" eb="3">
      <t>ト</t>
    </rPh>
    <phoneticPr fontId="14"/>
  </si>
  <si>
    <t>大妻中学校</t>
  </si>
  <si>
    <t>東京都大妻中学校</t>
  </si>
  <si>
    <t>神田女学園中学校</t>
  </si>
  <si>
    <t>東京都神田女学園中学校</t>
  </si>
  <si>
    <t>共立女子中学校</t>
  </si>
  <si>
    <t>東京都共立女子中学校</t>
  </si>
  <si>
    <t>暁星中学校</t>
  </si>
  <si>
    <t>東京都暁星中学校</t>
  </si>
  <si>
    <t>麴町学園女子中学校</t>
  </si>
  <si>
    <t>東京都麴町学園女子中学校</t>
  </si>
  <si>
    <t>女子学院中学校</t>
  </si>
  <si>
    <t>東京都女子学院中学校</t>
  </si>
  <si>
    <t>白百合学園中学校</t>
  </si>
  <si>
    <t>東京都白百合学園中学校</t>
  </si>
  <si>
    <t>千代田中学校</t>
    <rPh sb="0" eb="3">
      <t>チヨダ</t>
    </rPh>
    <rPh sb="3" eb="6">
      <t>チュウガッコウ</t>
    </rPh>
    <phoneticPr fontId="77"/>
  </si>
  <si>
    <t>東京都千代田中学校</t>
  </si>
  <si>
    <t>東京家政学院中学校</t>
  </si>
  <si>
    <t>東京都東京家政学院中学校</t>
  </si>
  <si>
    <t>雙葉中学校</t>
  </si>
  <si>
    <t>東京都雙葉中学校</t>
  </si>
  <si>
    <t>三輪田学園中学校</t>
  </si>
  <si>
    <t>東京都三輪田学園中学校</t>
  </si>
  <si>
    <t>和洋九段女子中学校</t>
  </si>
  <si>
    <t>東京都和洋九段女子中学校</t>
  </si>
  <si>
    <t>開智日本橋学園中学校</t>
    <rPh sb="0" eb="1">
      <t>ヒラク</t>
    </rPh>
    <rPh sb="1" eb="2">
      <t>トモ</t>
    </rPh>
    <rPh sb="2" eb="5">
      <t>ニホンバシ</t>
    </rPh>
    <rPh sb="5" eb="7">
      <t>ガクエン</t>
    </rPh>
    <rPh sb="7" eb="10">
      <t>チュウガッコウ</t>
    </rPh>
    <phoneticPr fontId="77"/>
  </si>
  <si>
    <t>東京都開智日本橋学園中学校</t>
  </si>
  <si>
    <t>麻布中学校</t>
  </si>
  <si>
    <t>東京都麻布中学校</t>
  </si>
  <si>
    <t>慶應義塾中等部</t>
  </si>
  <si>
    <t>東京都慶應義塾中等部</t>
  </si>
  <si>
    <t>芝中学校</t>
  </si>
  <si>
    <t>東京都芝中学校</t>
  </si>
  <si>
    <t>広尾学園中学校</t>
  </si>
  <si>
    <t>東京都広尾学園中学校</t>
  </si>
  <si>
    <t>頌栄女子学院中学校</t>
  </si>
  <si>
    <t>東京都頌栄女子学院中学校</t>
  </si>
  <si>
    <t>聖心女子学院中等科</t>
  </si>
  <si>
    <t>東京都聖心女子学院中等科</t>
  </si>
  <si>
    <t>高輪中学校</t>
  </si>
  <si>
    <t>東京都高輪中学校</t>
  </si>
  <si>
    <t>東海大学付属高輪台高等学校中等部</t>
  </si>
  <si>
    <t>東京都東海大学付属高輪台高等学校中等部</t>
  </si>
  <si>
    <t>芝国際中学校</t>
    <rPh sb="0" eb="1">
      <t>シバ</t>
    </rPh>
    <rPh sb="1" eb="3">
      <t>コクサイ</t>
    </rPh>
    <rPh sb="3" eb="6">
      <t>チュウガッコウ</t>
    </rPh>
    <phoneticPr fontId="77"/>
  </si>
  <si>
    <t>東京都芝国際中学校</t>
  </si>
  <si>
    <t>東洋英和女学院中学部</t>
  </si>
  <si>
    <t>東京都東洋英和女学院中学部</t>
  </si>
  <si>
    <t>普連土学園中学校</t>
  </si>
  <si>
    <t>東京都普連土学園中学校</t>
  </si>
  <si>
    <t>山脇学園中学校</t>
  </si>
  <si>
    <t>東京都山脇学園中学校</t>
  </si>
  <si>
    <t>海城中学校</t>
  </si>
  <si>
    <t>東京都海城中学校</t>
  </si>
  <si>
    <t>学習院女子中等科</t>
  </si>
  <si>
    <t>東京都学習院女子中等科</t>
  </si>
  <si>
    <t>成女学園中学校</t>
  </si>
  <si>
    <t>東京都成女学園中学校</t>
  </si>
  <si>
    <t>成城中学校</t>
  </si>
  <si>
    <t>東京都成城中学校</t>
  </si>
  <si>
    <t>目白研心中学校</t>
  </si>
  <si>
    <t>東京都目白研心中学校</t>
  </si>
  <si>
    <t>早稲田中学校</t>
  </si>
  <si>
    <t>東京都早稲田中学校</t>
  </si>
  <si>
    <t>青山学院中等部</t>
  </si>
  <si>
    <t>東京都青山学院中等部</t>
  </si>
  <si>
    <t>実践女子学園中学校</t>
  </si>
  <si>
    <t>東京都実践女子学園中学校</t>
  </si>
  <si>
    <t>渋谷教育学園渋谷中学校</t>
  </si>
  <si>
    <t>東京都渋谷教育学園渋谷中学校</t>
  </si>
  <si>
    <t>東京女学館中学校</t>
  </si>
  <si>
    <t>東京都東京女学館中学校</t>
  </si>
  <si>
    <t>富士見丘中学校</t>
  </si>
  <si>
    <t>東京都富士見丘中学校</t>
  </si>
  <si>
    <t>晃華学園中学校</t>
  </si>
  <si>
    <t>東京都晃華学園中学校</t>
  </si>
  <si>
    <t>桐朋女子中学校</t>
  </si>
  <si>
    <t>東京都桐朋女子中学校</t>
  </si>
  <si>
    <t>学習院中等科</t>
  </si>
  <si>
    <t>東京都学習院中等科</t>
  </si>
  <si>
    <t>早稲田大学高等学院中学部</t>
  </si>
  <si>
    <t>東京都早稲田大学高等学院中学部</t>
  </si>
  <si>
    <t>跡見学園中学校</t>
  </si>
  <si>
    <t>東京都跡見学園中学校</t>
  </si>
  <si>
    <t>郁文館中学校</t>
  </si>
  <si>
    <t>東京都郁文館中学校</t>
  </si>
  <si>
    <t>桜蔭中学校</t>
  </si>
  <si>
    <t>東京都桜蔭中学校</t>
  </si>
  <si>
    <t>京華中学校</t>
  </si>
  <si>
    <t>東京都京華中学校</t>
  </si>
  <si>
    <t>京華女子中学校</t>
  </si>
  <si>
    <t>東京都京華女子中学校</t>
  </si>
  <si>
    <t>東洋大学京北中学校</t>
    <rPh sb="0" eb="2">
      <t>トウヨウ</t>
    </rPh>
    <rPh sb="2" eb="4">
      <t>ダイガク</t>
    </rPh>
    <phoneticPr fontId="77"/>
  </si>
  <si>
    <t>東京都東洋大学京北中学校</t>
  </si>
  <si>
    <t>駒込中学校</t>
  </si>
  <si>
    <t>東京都駒込中学校</t>
  </si>
  <si>
    <t>小石川淑徳学園中学校</t>
    <rPh sb="0" eb="3">
      <t>コイシカワ</t>
    </rPh>
    <rPh sb="3" eb="5">
      <t>シュクトク</t>
    </rPh>
    <rPh sb="5" eb="7">
      <t>ガクエン</t>
    </rPh>
    <rPh sb="7" eb="10">
      <t>チュウガッコウ</t>
    </rPh>
    <phoneticPr fontId="77"/>
  </si>
  <si>
    <t>東京都小石川淑徳学園中学校</t>
  </si>
  <si>
    <t>貞静学園中学校</t>
  </si>
  <si>
    <t>東京都貞静学園中学校</t>
  </si>
  <si>
    <t>東邦音楽大学附属東邦中学校</t>
  </si>
  <si>
    <t>東京都東邦音楽大学附属東邦中学校</t>
  </si>
  <si>
    <t>獨協中学校</t>
  </si>
  <si>
    <t>東京都獨協中学校</t>
  </si>
  <si>
    <t>日本大学豊山中学校</t>
  </si>
  <si>
    <t>東京都日本大学豊山中学校</t>
  </si>
  <si>
    <t>文京学院大学女子中学校</t>
  </si>
  <si>
    <t>東京都文京学院大学女子中学校</t>
  </si>
  <si>
    <t>広尾学園小石川中学校</t>
    <rPh sb="0" eb="2">
      <t>ヒロオ</t>
    </rPh>
    <rPh sb="2" eb="4">
      <t>ガクエン</t>
    </rPh>
    <rPh sb="4" eb="7">
      <t>コイシカワ</t>
    </rPh>
    <rPh sb="7" eb="10">
      <t>チュウガッコウ</t>
    </rPh>
    <phoneticPr fontId="77"/>
  </si>
  <si>
    <t>東京都広尾学園小石川中学校</t>
  </si>
  <si>
    <t>上野学園中学校</t>
  </si>
  <si>
    <t>東京都上野学園中学校</t>
  </si>
  <si>
    <t>桜丘中学校</t>
  </si>
  <si>
    <t>東京都桜丘中学校</t>
  </si>
  <si>
    <t>順天中学校</t>
  </si>
  <si>
    <t>東京都順天中学校</t>
  </si>
  <si>
    <t>女子聖学院中学校</t>
  </si>
  <si>
    <t>東京都女子聖学院中学校</t>
  </si>
  <si>
    <t>駿台学園中学校</t>
  </si>
  <si>
    <t>東京都駿台学園中学校</t>
  </si>
  <si>
    <t>聖学院中学校</t>
  </si>
  <si>
    <t>東京都聖学院中学校</t>
  </si>
  <si>
    <t>サレジアン国際学園中学校</t>
    <rPh sb="7" eb="9">
      <t>ガクエン</t>
    </rPh>
    <phoneticPr fontId="77"/>
  </si>
  <si>
    <t>東京都サレジアン国際学園中学校</t>
  </si>
  <si>
    <t>成立学園中学校</t>
  </si>
  <si>
    <t>東京都成立学園中学校</t>
  </si>
  <si>
    <t>瀧野川女子学園中学校</t>
  </si>
  <si>
    <t>東京都瀧野川女子学園中学校</t>
  </si>
  <si>
    <t>東京成徳大学中学校</t>
  </si>
  <si>
    <t>東京都東京成徳大学中学校</t>
  </si>
  <si>
    <t>武蔵野中学校</t>
  </si>
  <si>
    <t>東京都武蔵野中学校</t>
  </si>
  <si>
    <t>開成中学校</t>
  </si>
  <si>
    <t>東京都開成中学校</t>
  </si>
  <si>
    <t>北豊島中学校</t>
  </si>
  <si>
    <t>東京都北豊島中学校</t>
  </si>
  <si>
    <t>日本大学第一中学校</t>
  </si>
  <si>
    <t>東京都日本大学第一中学校</t>
  </si>
  <si>
    <t>安田学園中学校</t>
  </si>
  <si>
    <t>東京都安田学園中学校</t>
  </si>
  <si>
    <t>中村中学校</t>
  </si>
  <si>
    <t>東京都中村中学校</t>
  </si>
  <si>
    <t>足立学園中学校</t>
  </si>
  <si>
    <t>東京都足立学園中学校</t>
  </si>
  <si>
    <t>共栄学園中学校</t>
  </si>
  <si>
    <t>東京都共栄学園中学校</t>
  </si>
  <si>
    <t>修徳中学校</t>
  </si>
  <si>
    <t>東京都修徳中学校</t>
  </si>
  <si>
    <t>愛国中学校</t>
  </si>
  <si>
    <t>東京都愛国中学校</t>
  </si>
  <si>
    <t>江戸川女子中学校</t>
  </si>
  <si>
    <t>東京都江戸川女子中学校</t>
  </si>
  <si>
    <t>かえつ有明中学校</t>
  </si>
  <si>
    <t>東京都かえつ有明中学校</t>
  </si>
  <si>
    <t>東京シューレ葛飾中学校</t>
  </si>
  <si>
    <t>東京都東京シューレ葛飾中学校</t>
  </si>
  <si>
    <t>芝浦工業大学附属中学校</t>
    <rPh sb="6" eb="8">
      <t>フゾク</t>
    </rPh>
    <phoneticPr fontId="77"/>
  </si>
  <si>
    <t>東京都芝浦工業大学附属中学校</t>
  </si>
  <si>
    <t>東京みらい中学校</t>
  </si>
  <si>
    <t>東京都東京みらい中学校</t>
  </si>
  <si>
    <t>品川翔英中学校</t>
    <rPh sb="0" eb="2">
      <t>シナガワ</t>
    </rPh>
    <rPh sb="2" eb="4">
      <t>ショウエイ</t>
    </rPh>
    <rPh sb="4" eb="7">
      <t>チュウガッコウ</t>
    </rPh>
    <phoneticPr fontId="77"/>
  </si>
  <si>
    <t>東京都品川翔英中学校</t>
  </si>
  <si>
    <t>攻玉社中学校</t>
  </si>
  <si>
    <t>東京都攻玉社中学校</t>
  </si>
  <si>
    <t>香蘭女学校中等科</t>
  </si>
  <si>
    <t>東京都香蘭女学校中等科</t>
  </si>
  <si>
    <t>品川女子学院中等部</t>
  </si>
  <si>
    <t>東京都品川女子学院中等部</t>
  </si>
  <si>
    <t>青稜中学校</t>
  </si>
  <si>
    <t>東京都青稜中学校</t>
  </si>
  <si>
    <t>立正大学付属立正中学校</t>
    <rPh sb="2" eb="4">
      <t>ダイガク</t>
    </rPh>
    <rPh sb="4" eb="6">
      <t>フゾク</t>
    </rPh>
    <rPh sb="6" eb="8">
      <t>リッショウ</t>
    </rPh>
    <phoneticPr fontId="77"/>
  </si>
  <si>
    <t>東京都立正大学付属立正中学校</t>
  </si>
  <si>
    <t>文教大学付属中学校</t>
  </si>
  <si>
    <t>東京都文教大学付属中学校</t>
  </si>
  <si>
    <t>トキワ松学園中学校</t>
  </si>
  <si>
    <t>東京都トキワ松学園中学校</t>
  </si>
  <si>
    <t>目黒日本大学中学校</t>
    <rPh sb="0" eb="2">
      <t>メグロ</t>
    </rPh>
    <rPh sb="2" eb="4">
      <t>ニホン</t>
    </rPh>
    <rPh sb="4" eb="6">
      <t>ダイガク</t>
    </rPh>
    <phoneticPr fontId="77"/>
  </si>
  <si>
    <t>東京都目黒日本大学中学校</t>
  </si>
  <si>
    <t>目黒学院中学校</t>
  </si>
  <si>
    <t>東京都目黒学院中学校</t>
  </si>
  <si>
    <t>多摩大学目黒中学校</t>
  </si>
  <si>
    <t>東京都多摩大学目黒中学校</t>
  </si>
  <si>
    <t>八雲学園中学校</t>
  </si>
  <si>
    <t>東京都八雲学園中学校</t>
  </si>
  <si>
    <t>清明学園中学校</t>
  </si>
  <si>
    <t>東京都清明学園中学校</t>
  </si>
  <si>
    <t>田園調布学園中等部</t>
  </si>
  <si>
    <t>東京都田園調布学園中等部</t>
  </si>
  <si>
    <t>鷗友学園女子中学校</t>
  </si>
  <si>
    <t>東京都鷗友学園女子中学校</t>
  </si>
  <si>
    <t>国本女子中学校</t>
  </si>
  <si>
    <t>東京都国本女子中学校</t>
  </si>
  <si>
    <t>恵泉女学園中学校</t>
  </si>
  <si>
    <t>東京都恵泉女学園中学校</t>
  </si>
  <si>
    <t>佼成学園女子中学校</t>
  </si>
  <si>
    <t>東京都佼成学園女子中学校</t>
  </si>
  <si>
    <t>国士舘中学校</t>
  </si>
  <si>
    <t>東京都国士舘中学校</t>
  </si>
  <si>
    <t>駒場東邦中学校</t>
  </si>
  <si>
    <t>東京都駒場東邦中学校</t>
  </si>
  <si>
    <t>昭和女子大学附属昭和中学校</t>
  </si>
  <si>
    <t>東京都昭和女子大学附属昭和中学校</t>
  </si>
  <si>
    <t>成城学園中学校</t>
  </si>
  <si>
    <t>東京都成城学園中学校</t>
  </si>
  <si>
    <t>聖ドミニコ学園中学校</t>
  </si>
  <si>
    <t>東京都聖ドミニコ学園中学校</t>
  </si>
  <si>
    <t>世田谷学園中学校</t>
  </si>
  <si>
    <t>東京都世田谷学園中学校</t>
  </si>
  <si>
    <t>玉川聖学院中等部</t>
  </si>
  <si>
    <t>東京都玉川聖学院中等部</t>
  </si>
  <si>
    <t>田園調布雙葉中学校</t>
  </si>
  <si>
    <t>東京都田園調布雙葉中学校</t>
  </si>
  <si>
    <t>東京農業大学第一高等学校中等部</t>
  </si>
  <si>
    <t>東京都東京農業大学第一高等学校中等部</t>
  </si>
  <si>
    <t>東京都市大学等々力中学校</t>
  </si>
  <si>
    <t>東京都東京都市大学等々力中学校</t>
  </si>
  <si>
    <t>日本学園中学校</t>
  </si>
  <si>
    <t>東京都日本学園中学校</t>
  </si>
  <si>
    <t>日本大学第三中学校</t>
  </si>
  <si>
    <t>東京都日本大学第三中学校</t>
  </si>
  <si>
    <t>東京都市大学付属中学校</t>
  </si>
  <si>
    <t>東京都東京都市大学付属中学校</t>
  </si>
  <si>
    <t>サレジアン国際学園世田谷中学校</t>
    <rPh sb="5" eb="7">
      <t>コクサイ</t>
    </rPh>
    <rPh sb="7" eb="9">
      <t>ガクエン</t>
    </rPh>
    <rPh sb="9" eb="12">
      <t>セタガヤ</t>
    </rPh>
    <rPh sb="12" eb="15">
      <t>チュウガッコウ</t>
    </rPh>
    <phoneticPr fontId="77"/>
  </si>
  <si>
    <t>東京都サレジアン国際学園世田谷中学校</t>
  </si>
  <si>
    <t>和光中学校</t>
  </si>
  <si>
    <t>東京都和光中学校</t>
  </si>
  <si>
    <t>日本工業大学駒場中学校</t>
  </si>
  <si>
    <t>東京都日本工業大学駒場中学校</t>
  </si>
  <si>
    <t>玉川学園中学部</t>
  </si>
  <si>
    <t>東京都玉川学園中学部</t>
  </si>
  <si>
    <t>三田国際科学学園中学校</t>
    <rPh sb="0" eb="2">
      <t>ミタ</t>
    </rPh>
    <rPh sb="2" eb="4">
      <t>コクサイ</t>
    </rPh>
    <rPh sb="4" eb="6">
      <t>カガク</t>
    </rPh>
    <rPh sb="6" eb="8">
      <t>ガクエン</t>
    </rPh>
    <rPh sb="8" eb="11">
      <t>チ</t>
    </rPh>
    <phoneticPr fontId="77"/>
  </si>
  <si>
    <t>東京都三田国際科学学園中学校</t>
  </si>
  <si>
    <t>実践学園中学校</t>
  </si>
  <si>
    <t>東京都実践学園中学校</t>
  </si>
  <si>
    <t>新渡戸文化中学校</t>
  </si>
  <si>
    <t>東京都新渡戸文化中学校</t>
  </si>
  <si>
    <t>大妻中野中学校</t>
  </si>
  <si>
    <t>東京都大妻中野中学校</t>
  </si>
  <si>
    <t>宝仙学園中学校</t>
  </si>
  <si>
    <t>東京都宝仙学園中学校</t>
  </si>
  <si>
    <t>明治大学付属中野中学校</t>
  </si>
  <si>
    <t>東京都明治大学付属中野中学校</t>
  </si>
  <si>
    <t>光塩女子学院中等科</t>
  </si>
  <si>
    <t>東京都光塩女子学院中等科</t>
  </si>
  <si>
    <t>佼成学園中学校</t>
  </si>
  <si>
    <t>東京都佼成学園中学校</t>
  </si>
  <si>
    <t>國學院大學久我山中学校</t>
  </si>
  <si>
    <t>東京都國學院大學久我山中学校</t>
  </si>
  <si>
    <t>文化学園大学杉並中学校</t>
  </si>
  <si>
    <t>東京都文化学園大学杉並中学校</t>
  </si>
  <si>
    <t>女子美術大学付属中学校</t>
  </si>
  <si>
    <t>東京都女子美術大学付属中学校</t>
  </si>
  <si>
    <t>東京立正中学校</t>
  </si>
  <si>
    <t>東京都東京立正中学校</t>
  </si>
  <si>
    <t>日本大学第二中学校</t>
  </si>
  <si>
    <t>東京都日本大学第二中学校</t>
  </si>
  <si>
    <t>立教女学院中学校</t>
  </si>
  <si>
    <t>東京都立教女学院中学校</t>
  </si>
  <si>
    <t>川村中学校</t>
  </si>
  <si>
    <t>東京都川村中学校</t>
  </si>
  <si>
    <t>十文字中学校</t>
  </si>
  <si>
    <t>東京都十文字中学校</t>
  </si>
  <si>
    <t>城西大学附属城西中学校</t>
  </si>
  <si>
    <t>東京都城西大学附属城西中学校</t>
  </si>
  <si>
    <t>巣鴨中学校</t>
  </si>
  <si>
    <t>東京都巣鴨中学校</t>
  </si>
  <si>
    <t>淑徳巣鴨中学校</t>
  </si>
  <si>
    <t>東京都淑徳巣鴨中学校</t>
  </si>
  <si>
    <t>豊島岡女子学園中学校</t>
  </si>
  <si>
    <t>東京都豊島岡女子学園中学校</t>
  </si>
  <si>
    <t>本郷中学校</t>
  </si>
  <si>
    <t>東京都本郷中学校</t>
  </si>
  <si>
    <t>立教池袋中学校</t>
  </si>
  <si>
    <t>東京都立教池袋中学校</t>
  </si>
  <si>
    <t>淑徳中学校</t>
  </si>
  <si>
    <t>東京都淑徳中学校</t>
  </si>
  <si>
    <t>城北中学校</t>
  </si>
  <si>
    <t>東京都城北中学校</t>
  </si>
  <si>
    <t>帝京中学校</t>
  </si>
  <si>
    <t>東京都帝京中学校</t>
  </si>
  <si>
    <t>東京家政大学附属女子中学校</t>
  </si>
  <si>
    <t>東京都東京家政大学附属女子中学校</t>
  </si>
  <si>
    <t>日本大学豊山女子中学校</t>
  </si>
  <si>
    <t>東京都日本大学豊山女子中学校</t>
  </si>
  <si>
    <t>英明フロンティア中学校</t>
    <rPh sb="0" eb="2">
      <t>エイメイ</t>
    </rPh>
    <phoneticPr fontId="77"/>
  </si>
  <si>
    <t>東京都英明フロンティア中学校</t>
  </si>
  <si>
    <t>富士見中学校</t>
  </si>
  <si>
    <t>東京都富士見中学校</t>
  </si>
  <si>
    <t>武蔵中学校</t>
  </si>
  <si>
    <t>東京都武蔵中学校</t>
  </si>
  <si>
    <t>自由学園中等部</t>
    <rPh sb="4" eb="7">
      <t>チュウトウブ</t>
    </rPh>
    <phoneticPr fontId="77"/>
  </si>
  <si>
    <t>東京都自由学園中等部</t>
  </si>
  <si>
    <t>東星学園中学校</t>
  </si>
  <si>
    <t>東京都東星学園中学校</t>
  </si>
  <si>
    <t>共立女子第二中学校</t>
  </si>
  <si>
    <t>東京都共立女子第二中学校</t>
  </si>
  <si>
    <t>工学院大学附属中学校</t>
  </si>
  <si>
    <t>東京都工学院大学附属中学校</t>
  </si>
  <si>
    <t>帝京大学中学校</t>
  </si>
  <si>
    <t>東京都帝京大学中学校</t>
  </si>
  <si>
    <t>東京純心女子中学校</t>
  </si>
  <si>
    <t>東京都東京純心女子中学校</t>
  </si>
  <si>
    <t>八王子学園八王子中学校</t>
    <rPh sb="0" eb="3">
      <t>ハチオウジ</t>
    </rPh>
    <rPh sb="3" eb="5">
      <t>ガクエン</t>
    </rPh>
    <rPh sb="8" eb="9">
      <t>ナカ</t>
    </rPh>
    <phoneticPr fontId="77"/>
  </si>
  <si>
    <t>東京都八王子学園八王子中学校</t>
  </si>
  <si>
    <t>八王子実践中学校</t>
  </si>
  <si>
    <t>東京都八王子実践中学校</t>
  </si>
  <si>
    <t>明星中学校</t>
  </si>
  <si>
    <t>東京都明星中学校</t>
  </si>
  <si>
    <t>啓明学園中学校</t>
  </si>
  <si>
    <t>東京都啓明学園中学校</t>
  </si>
  <si>
    <t>桜美林中学校</t>
  </si>
  <si>
    <t>東京都桜美林中学校</t>
  </si>
  <si>
    <t>サレジオ中学校</t>
  </si>
  <si>
    <t>東京都サレジオ中学校</t>
  </si>
  <si>
    <t>白梅学園清修中学校</t>
  </si>
  <si>
    <t>東京都白梅学園清修中学校</t>
  </si>
  <si>
    <t>創価中学校</t>
  </si>
  <si>
    <t>東京都創価中学校</t>
  </si>
  <si>
    <t>日本体育大学桜華中学校</t>
    <rPh sb="0" eb="2">
      <t>ニホン</t>
    </rPh>
    <rPh sb="2" eb="4">
      <t>タイイク</t>
    </rPh>
    <rPh sb="4" eb="6">
      <t>ダイガク</t>
    </rPh>
    <phoneticPr fontId="77"/>
  </si>
  <si>
    <t>東京都日本体育大学桜華中学校</t>
  </si>
  <si>
    <t>明治学院中学校</t>
  </si>
  <si>
    <t>東京都明治学院中学校</t>
  </si>
  <si>
    <t>明法中学校</t>
  </si>
  <si>
    <t>東京都明法中学校</t>
  </si>
  <si>
    <t>国立音楽大学附属中学校</t>
  </si>
  <si>
    <t>東京都国立音楽大学附属中学校</t>
  </si>
  <si>
    <t>桐朋中学校</t>
  </si>
  <si>
    <t>東京都桐朋中学校</t>
  </si>
  <si>
    <t>帝京八王子中学校</t>
  </si>
  <si>
    <t>東京都帝京八王子中学校</t>
  </si>
  <si>
    <t>東海大学菅生高等学校中等部</t>
  </si>
  <si>
    <t>東京都東海大学菅生高等学校中等部</t>
  </si>
  <si>
    <t>明治大学付属八王子中学校</t>
  </si>
  <si>
    <t>東京都明治大学付属八王子中学校</t>
  </si>
  <si>
    <t>穎明館中学校</t>
  </si>
  <si>
    <t>東京都穎明館中学校</t>
  </si>
  <si>
    <t>多摩大学附属聖ヶ丘中学校</t>
  </si>
  <si>
    <t>東京都多摩大学附属聖ヶ丘中学校</t>
  </si>
  <si>
    <t>大妻多摩中学校</t>
  </si>
  <si>
    <t>東京都大妻多摩中学校</t>
  </si>
  <si>
    <t>駒沢学園女子中学校</t>
  </si>
  <si>
    <t>東京都駒沢学園女子中学校</t>
  </si>
  <si>
    <t>聖徳学園中学校</t>
  </si>
  <si>
    <t>東京都聖徳学園中学校</t>
  </si>
  <si>
    <t>吉祥女子中学校</t>
  </si>
  <si>
    <t>東京都吉祥女子中学校</t>
  </si>
  <si>
    <t>成蹊中学校</t>
  </si>
  <si>
    <t>東京都成蹊中学校</t>
  </si>
  <si>
    <t>藤村女子中学校</t>
  </si>
  <si>
    <t>東京都藤村女子中学校</t>
  </si>
  <si>
    <t>法政大学中学校</t>
  </si>
  <si>
    <t>東京都法政大学中学校</t>
  </si>
  <si>
    <t>明星学園中学校</t>
  </si>
  <si>
    <t>東京都明星学園中学校</t>
  </si>
  <si>
    <t>中央大学附属中学校</t>
  </si>
  <si>
    <t>東京都中央大学附属中学校</t>
  </si>
  <si>
    <t>武蔵野大学中学校</t>
    <rPh sb="3" eb="5">
      <t>ダイガク</t>
    </rPh>
    <phoneticPr fontId="77"/>
  </si>
  <si>
    <t>東京都武蔵野大学中学校</t>
  </si>
  <si>
    <t>武蔵野東中学校</t>
  </si>
  <si>
    <t>東京都武蔵野東中学校</t>
  </si>
  <si>
    <t>東京電機大学中学校</t>
  </si>
  <si>
    <t>東京都東京電機大学中学校</t>
  </si>
  <si>
    <t>早稲田大学系属早稲田実業学校中等部</t>
  </si>
  <si>
    <t>東京都早稲田大学系属早稲田実業学校中等部</t>
  </si>
  <si>
    <t>明治大学付属明治中学校</t>
  </si>
  <si>
    <t>東京都明治大学付属明治中学校</t>
  </si>
  <si>
    <t>ドルトン東京学園中等部</t>
    <rPh sb="4" eb="6">
      <t>トウキョウ</t>
    </rPh>
    <rPh sb="6" eb="8">
      <t>ガクエン</t>
    </rPh>
    <rPh sb="8" eb="10">
      <t>チュウトウ</t>
    </rPh>
    <rPh sb="10" eb="11">
      <t>ブ</t>
    </rPh>
    <phoneticPr fontId="77"/>
  </si>
  <si>
    <t>東京都ドルトン東京学園中等部</t>
  </si>
  <si>
    <t>富山県</t>
    <rPh sb="2" eb="3">
      <t>ケン</t>
    </rPh>
    <phoneticPr fontId="14"/>
  </si>
  <si>
    <t>片山学園中学校</t>
  </si>
  <si>
    <t>富山県片山学園中学校</t>
  </si>
  <si>
    <t>石川県</t>
    <rPh sb="0" eb="1">
      <t>ケン</t>
    </rPh>
    <rPh sb="2" eb="3">
      <t>ケン</t>
    </rPh>
    <phoneticPr fontId="14"/>
  </si>
  <si>
    <t>金沢学院大学附属中学校</t>
    <rPh sb="4" eb="6">
      <t>ダイガク</t>
    </rPh>
    <rPh sb="6" eb="8">
      <t>フゾク</t>
    </rPh>
    <rPh sb="8" eb="11">
      <t>チュウガッコウ</t>
    </rPh>
    <phoneticPr fontId="77"/>
  </si>
  <si>
    <t>石川県金沢学院大学附属中学校</t>
  </si>
  <si>
    <t>金沢龍谷高等学校中等部</t>
    <rPh sb="0" eb="2">
      <t>カナザワ</t>
    </rPh>
    <rPh sb="2" eb="4">
      <t>リュウコク</t>
    </rPh>
    <rPh sb="4" eb="8">
      <t>コウトウガッコウ</t>
    </rPh>
    <rPh sb="8" eb="11">
      <t>チュウトウブ</t>
    </rPh>
    <phoneticPr fontId="77"/>
  </si>
  <si>
    <t>石川県金沢龍谷高等学校中等部</t>
  </si>
  <si>
    <t>北陸学院中学校</t>
  </si>
  <si>
    <t>石川県北陸学院中学校</t>
  </si>
  <si>
    <t>星稜中学校</t>
  </si>
  <si>
    <t>石川県星稜中学校</t>
  </si>
  <si>
    <t>福井県</t>
    <rPh sb="2" eb="3">
      <t>ケン</t>
    </rPh>
    <phoneticPr fontId="14"/>
  </si>
  <si>
    <t>北陸中学校</t>
  </si>
  <si>
    <t>福井県北陸中学校</t>
  </si>
  <si>
    <t>福井工業大学附属福井中学校</t>
  </si>
  <si>
    <t>福井県福井工業大学附属福井中学校</t>
  </si>
  <si>
    <t>敦賀気比高等学校付属中学校</t>
  </si>
  <si>
    <t>福井県敦賀気比高等学校付属中学校</t>
  </si>
  <si>
    <t>かつやま子どもの村中学校</t>
  </si>
  <si>
    <t>福井県かつやま子どもの村中学校</t>
  </si>
  <si>
    <t>山梨県</t>
    <rPh sb="2" eb="3">
      <t>ケン</t>
    </rPh>
    <phoneticPr fontId="14"/>
  </si>
  <si>
    <t>山梨英和中学校</t>
  </si>
  <si>
    <t>山梨県山梨英和中学校</t>
  </si>
  <si>
    <t>山梨学院中学校</t>
  </si>
  <si>
    <t>山梨県山梨学院中学校</t>
  </si>
  <si>
    <t>駿台甲府中学校</t>
  </si>
  <si>
    <t>山梨県駿台甲府中学校</t>
  </si>
  <si>
    <t>日本航空高等学校附属中学校</t>
    <rPh sb="8" eb="10">
      <t>フゾク</t>
    </rPh>
    <phoneticPr fontId="77"/>
  </si>
  <si>
    <t>山梨県日本航空高等学校附属中学校</t>
  </si>
  <si>
    <t>富士学苑中学校</t>
  </si>
  <si>
    <t>山梨県富士学苑中学校</t>
  </si>
  <si>
    <t>南アルプス子どもの村中学校</t>
    <rPh sb="0" eb="1">
      <t>ミナミ</t>
    </rPh>
    <rPh sb="5" eb="6">
      <t>コ</t>
    </rPh>
    <rPh sb="9" eb="10">
      <t>ムラ</t>
    </rPh>
    <rPh sb="10" eb="13">
      <t>チュウガッコウ</t>
    </rPh>
    <phoneticPr fontId="77"/>
  </si>
  <si>
    <t>山梨県南アルプス子どもの村中学校</t>
  </si>
  <si>
    <t>素和美中学校</t>
    <rPh sb="3" eb="6">
      <t>チュウガッコウ</t>
    </rPh>
    <phoneticPr fontId="77"/>
  </si>
  <si>
    <t>山梨県素和美中学校</t>
  </si>
  <si>
    <t>長野県</t>
    <rPh sb="2" eb="3">
      <t>ケン</t>
    </rPh>
    <phoneticPr fontId="14"/>
  </si>
  <si>
    <t>長野清泉女学院中学校</t>
  </si>
  <si>
    <t>長野県長野清泉女学院中学校</t>
  </si>
  <si>
    <t>長野日本大学中学校</t>
  </si>
  <si>
    <t>長野県長野日本大学中学校</t>
  </si>
  <si>
    <t>文化学園長野中学校</t>
    <rPh sb="0" eb="2">
      <t>ブンカ</t>
    </rPh>
    <rPh sb="2" eb="4">
      <t>ガクエン</t>
    </rPh>
    <rPh sb="4" eb="6">
      <t>ナガノ</t>
    </rPh>
    <rPh sb="6" eb="9">
      <t>チュウガッコウ</t>
    </rPh>
    <phoneticPr fontId="77"/>
  </si>
  <si>
    <t>長野県文化学園長野中学校</t>
  </si>
  <si>
    <t>松本国際中学校</t>
    <rPh sb="0" eb="2">
      <t>マツモト</t>
    </rPh>
    <rPh sb="2" eb="4">
      <t>コクサイ</t>
    </rPh>
    <rPh sb="4" eb="5">
      <t>チュウ</t>
    </rPh>
    <phoneticPr fontId="77"/>
  </si>
  <si>
    <t>長野県松本国際中学校</t>
  </si>
  <si>
    <t>佐久長聖中学校</t>
  </si>
  <si>
    <t>長野県佐久長聖中学校</t>
  </si>
  <si>
    <t>グリーン・ヒルズ中学校</t>
  </si>
  <si>
    <t>長野県グリーン・ヒルズ中学校</t>
  </si>
  <si>
    <t>大日向中学校</t>
    <rPh sb="0" eb="3">
      <t>オオヒナタ</t>
    </rPh>
    <rPh sb="3" eb="6">
      <t>チュウガッコウ</t>
    </rPh>
    <phoneticPr fontId="77"/>
  </si>
  <si>
    <t>長野県大日向中学校</t>
  </si>
  <si>
    <t>才教学園中学校</t>
  </si>
  <si>
    <t>長野県才教学園中学校</t>
  </si>
  <si>
    <t>どんぐり向方中学校</t>
  </si>
  <si>
    <t>長野県どんぐり向方中学校</t>
  </si>
  <si>
    <t>軽井沢風越義務教育学校</t>
    <rPh sb="0" eb="3">
      <t>カルイザワ</t>
    </rPh>
    <rPh sb="3" eb="5">
      <t>カザコシ</t>
    </rPh>
    <rPh sb="5" eb="7">
      <t>ギム</t>
    </rPh>
    <rPh sb="7" eb="9">
      <t>キョウイク</t>
    </rPh>
    <rPh sb="9" eb="11">
      <t>ガツコウ</t>
    </rPh>
    <phoneticPr fontId="77"/>
  </si>
  <si>
    <t>長野県軽井沢風越義務教育学校</t>
  </si>
  <si>
    <t>岐阜県</t>
    <rPh sb="2" eb="3">
      <t>ケン</t>
    </rPh>
    <phoneticPr fontId="14"/>
  </si>
  <si>
    <t>鶯谷中学校</t>
  </si>
  <si>
    <t>岐阜県鶯谷中学校</t>
  </si>
  <si>
    <t>岐阜東中学校</t>
  </si>
  <si>
    <t>岐阜県岐阜東中学校</t>
  </si>
  <si>
    <t>聖マリア女学院中学校</t>
  </si>
  <si>
    <t>岐阜県聖マリア女学院中学校</t>
  </si>
  <si>
    <t>岐阜聖徳学園大学附属中学校</t>
  </si>
  <si>
    <t>岐阜県岐阜聖徳学園大学附属中学校</t>
  </si>
  <si>
    <t>多治見西中学校</t>
  </si>
  <si>
    <t>岐阜県多治見西中学校</t>
  </si>
  <si>
    <t>麗澤瑞浪中学校</t>
  </si>
  <si>
    <t>岐阜県麗澤瑞浪中学校</t>
  </si>
  <si>
    <t>美濃加茂中学校</t>
  </si>
  <si>
    <t>岐阜県美濃加茂中学校</t>
  </si>
  <si>
    <t>帝京大学可児中学校</t>
  </si>
  <si>
    <t>岐阜県帝京大学可児中学校</t>
  </si>
  <si>
    <t>西濃学園中学校</t>
  </si>
  <si>
    <t>岐阜県西濃学園中学校</t>
  </si>
  <si>
    <t>静岡県</t>
    <rPh sb="2" eb="3">
      <t>ケン</t>
    </rPh>
    <phoneticPr fontId="14"/>
  </si>
  <si>
    <t>不二聖心女子学院中学校</t>
  </si>
  <si>
    <t>静岡県不二聖心女子学院中学校</t>
  </si>
  <si>
    <t>日本大学三島中学校</t>
  </si>
  <si>
    <t>静岡県日本大学三島中学校</t>
  </si>
  <si>
    <t>星陵中学校</t>
  </si>
  <si>
    <t>静岡県星陵中学校</t>
  </si>
  <si>
    <t>静岡県富士見中学校</t>
    <rPh sb="0" eb="3">
      <t>シズオカケン</t>
    </rPh>
    <rPh sb="3" eb="6">
      <t>フジミ</t>
    </rPh>
    <rPh sb="6" eb="9">
      <t>チュウガッコウ</t>
    </rPh>
    <phoneticPr fontId="77"/>
  </si>
  <si>
    <t>静岡県静岡県富士見中学校</t>
  </si>
  <si>
    <t>静岡サレジオ中学校</t>
  </si>
  <si>
    <t>静岡県静岡サレジオ中学校</t>
  </si>
  <si>
    <t>東海大学付属静岡翔洋高等学校中等部</t>
    <rPh sb="6" eb="8">
      <t>シズオカ</t>
    </rPh>
    <rPh sb="10" eb="12">
      <t>コウトウ</t>
    </rPh>
    <rPh sb="12" eb="14">
      <t>ガッコウ</t>
    </rPh>
    <phoneticPr fontId="77"/>
  </si>
  <si>
    <t>静岡県東海大学付属静岡翔洋高等学校中等部</t>
  </si>
  <si>
    <t>静岡大成中学校</t>
  </si>
  <si>
    <t>静岡県静岡大成中学校</t>
  </si>
  <si>
    <t>静岡英和女学院中学校</t>
  </si>
  <si>
    <t>静岡県静岡英和女学院中学校</t>
  </si>
  <si>
    <t>城南静岡中学校</t>
  </si>
  <si>
    <t>静岡県城南静岡中学校</t>
  </si>
  <si>
    <t>静岡雙葉中学校</t>
  </si>
  <si>
    <t>静岡県静岡雙葉中学校</t>
  </si>
  <si>
    <t>常葉大学附属常葉中学校</t>
    <rPh sb="0" eb="2">
      <t>トコハ</t>
    </rPh>
    <rPh sb="2" eb="4">
      <t>ダイガク</t>
    </rPh>
    <rPh sb="4" eb="6">
      <t>フゾク</t>
    </rPh>
    <phoneticPr fontId="77"/>
  </si>
  <si>
    <t>静岡県常葉大学附属常葉中学校</t>
  </si>
  <si>
    <t>常葉大学附属橘中学校</t>
    <rPh sb="0" eb="2">
      <t>トコハ</t>
    </rPh>
    <rPh sb="2" eb="4">
      <t>ダイガク</t>
    </rPh>
    <rPh sb="4" eb="6">
      <t>フゾク</t>
    </rPh>
    <phoneticPr fontId="77"/>
  </si>
  <si>
    <t>静岡県常葉大学附属橘中学校</t>
  </si>
  <si>
    <t>静岡北中学校</t>
  </si>
  <si>
    <t>静岡県静岡北中学校</t>
  </si>
  <si>
    <t>静岡学園中学校</t>
  </si>
  <si>
    <t>静岡県静岡学園中学校</t>
  </si>
  <si>
    <t>静岡聖光学院中学校</t>
  </si>
  <si>
    <t>静岡県静岡聖光学院中学校</t>
  </si>
  <si>
    <t>藤枝順心中学校</t>
  </si>
  <si>
    <t>静岡県藤枝順心中学校</t>
  </si>
  <si>
    <t>常葉大学附属菊川中学校</t>
    <rPh sb="2" eb="4">
      <t>ダイガク</t>
    </rPh>
    <rPh sb="4" eb="6">
      <t>フゾク</t>
    </rPh>
    <rPh sb="6" eb="8">
      <t>キクカワ</t>
    </rPh>
    <phoneticPr fontId="77"/>
  </si>
  <si>
    <t>静岡県常葉大学附属菊川中学校</t>
  </si>
  <si>
    <t>磐田東中学校</t>
  </si>
  <si>
    <t>静岡県磐田東中学校</t>
  </si>
  <si>
    <t>浜松学院興誠中学校</t>
  </si>
  <si>
    <t>静岡県浜松学院興誠中学校</t>
  </si>
  <si>
    <t>浜松修学舎中学校</t>
    <rPh sb="0" eb="2">
      <t>ハママツ</t>
    </rPh>
    <rPh sb="2" eb="4">
      <t>シュウガク</t>
    </rPh>
    <rPh sb="4" eb="5">
      <t>シャ</t>
    </rPh>
    <rPh sb="5" eb="6">
      <t>ナカ</t>
    </rPh>
    <phoneticPr fontId="77"/>
  </si>
  <si>
    <t>静岡県浜松修学舎中学校</t>
  </si>
  <si>
    <t>浜松開誠館中学校</t>
  </si>
  <si>
    <t>静岡県浜松開誠館中学校</t>
  </si>
  <si>
    <t>浜松学芸中学校</t>
  </si>
  <si>
    <t>静岡県浜松学芸中学校</t>
  </si>
  <si>
    <t>静岡県西遠女子学園中学校</t>
  </si>
  <si>
    <t>静岡県静岡県西遠女子学園中学校</t>
  </si>
  <si>
    <t>浜松日体中学校</t>
  </si>
  <si>
    <t>静岡県浜松日体中学校</t>
  </si>
  <si>
    <t>聖隷クリストファー中学校</t>
  </si>
  <si>
    <t>静岡県聖隷クリストファー中学校</t>
  </si>
  <si>
    <t>加藤学園暁秀中学校</t>
  </si>
  <si>
    <t>静岡県加藤学園暁秀中学校</t>
  </si>
  <si>
    <t>藤枝明誠中学校</t>
  </si>
  <si>
    <t>静岡県藤枝明誠中学校</t>
  </si>
  <si>
    <t>愛知県</t>
    <rPh sb="2" eb="3">
      <t>ケン</t>
    </rPh>
    <phoneticPr fontId="14"/>
  </si>
  <si>
    <t>愛知中学校</t>
  </si>
  <si>
    <t>愛知県愛知中学校</t>
  </si>
  <si>
    <t>愛知淑徳中学校</t>
  </si>
  <si>
    <t>愛知県愛知淑徳中学校</t>
  </si>
  <si>
    <t>名古屋経済大学市邨中学校</t>
  </si>
  <si>
    <t>愛知県名古屋経済大学市邨中学校</t>
  </si>
  <si>
    <t>名古屋経済大学高蔵中学校</t>
  </si>
  <si>
    <t>愛知県名古屋経済大学高蔵中学校</t>
  </si>
  <si>
    <t>金城学院中学校</t>
  </si>
  <si>
    <t>愛知県金城学院中学校</t>
  </si>
  <si>
    <t>椙山女学園中学校</t>
  </si>
  <si>
    <t>愛知県椙山女学園中学校</t>
  </si>
  <si>
    <t>東海中学校</t>
  </si>
  <si>
    <t>愛知県東海中学校</t>
  </si>
  <si>
    <t>名古屋中学校</t>
  </si>
  <si>
    <t>愛知県名古屋中学校</t>
  </si>
  <si>
    <t>名古屋国際中学校</t>
  </si>
  <si>
    <t>愛知県名古屋国際中学校</t>
  </si>
  <si>
    <t>名古屋葵大学中学校</t>
    <rPh sb="3" eb="4">
      <t>アオイ</t>
    </rPh>
    <rPh sb="4" eb="6">
      <t>ダイガク</t>
    </rPh>
    <rPh sb="6" eb="9">
      <t>チ</t>
    </rPh>
    <phoneticPr fontId="77"/>
  </si>
  <si>
    <t>愛知県名古屋葵大学中学校</t>
  </si>
  <si>
    <t>愛知工業大学名電中学校</t>
    <rPh sb="6" eb="8">
      <t>メイデン</t>
    </rPh>
    <phoneticPr fontId="77"/>
  </si>
  <si>
    <t>愛知県愛知工業大学名電中学校</t>
  </si>
  <si>
    <t>南山中学校</t>
  </si>
  <si>
    <t>愛知県南山中学校</t>
  </si>
  <si>
    <t>星城中学校</t>
  </si>
  <si>
    <t>愛知県星城中学校</t>
  </si>
  <si>
    <t>聖霊中学校</t>
  </si>
  <si>
    <t>愛知県聖霊中学校</t>
  </si>
  <si>
    <t>滝中学校</t>
  </si>
  <si>
    <t>愛知県滝中学校</t>
  </si>
  <si>
    <t>中部大学春日丘中学校</t>
    <rPh sb="0" eb="2">
      <t>チュウブ</t>
    </rPh>
    <rPh sb="2" eb="4">
      <t>ダイガク</t>
    </rPh>
    <phoneticPr fontId="77"/>
  </si>
  <si>
    <t>愛知県中部大学春日丘中学校</t>
  </si>
  <si>
    <t>清林館中学校</t>
  </si>
  <si>
    <t>愛知県清林館中学校</t>
  </si>
  <si>
    <t>愛知県桜丘中学校</t>
  </si>
  <si>
    <t>大成中学校</t>
  </si>
  <si>
    <t>愛知県大成中学校</t>
  </si>
  <si>
    <t>星槎名古屋中学校</t>
    <rPh sb="2" eb="5">
      <t>ナゴヤ</t>
    </rPh>
    <rPh sb="5" eb="6">
      <t>ナカ</t>
    </rPh>
    <phoneticPr fontId="77"/>
  </si>
  <si>
    <t>愛知県星槎名古屋中学校</t>
  </si>
  <si>
    <t>瀬戸SOLAN学園中等部</t>
    <rPh sb="0" eb="2">
      <t>セト</t>
    </rPh>
    <rPh sb="7" eb="9">
      <t>ガクエン</t>
    </rPh>
    <rPh sb="9" eb="12">
      <t>チュウトウブ</t>
    </rPh>
    <phoneticPr fontId="77"/>
  </si>
  <si>
    <t>愛知県瀬戸SOLAN学園中等部</t>
  </si>
  <si>
    <t>三重県</t>
    <rPh sb="2" eb="3">
      <t>ケン</t>
    </rPh>
    <phoneticPr fontId="14"/>
  </si>
  <si>
    <t>暁中学校</t>
  </si>
  <si>
    <t>三重県暁中学校</t>
  </si>
  <si>
    <t>海星中学校</t>
  </si>
  <si>
    <t>三重県海星中学校</t>
  </si>
  <si>
    <t>四日市メリノール学院中学校</t>
    <rPh sb="0" eb="3">
      <t>ヨッカイチ</t>
    </rPh>
    <phoneticPr fontId="77"/>
  </si>
  <si>
    <t>三重県四日市メリノール学院中学校</t>
  </si>
  <si>
    <t>高田中学校</t>
  </si>
  <si>
    <t>三重県高田中学校</t>
  </si>
  <si>
    <t>セントヨゼフ女子学園中学校</t>
  </si>
  <si>
    <t>三重県セントヨゼフ女子学園中学校</t>
  </si>
  <si>
    <t>三重中学校</t>
  </si>
  <si>
    <t>三重県三重中学校</t>
  </si>
  <si>
    <t>皇學館中学校</t>
  </si>
  <si>
    <t>三重県皇學館中学校</t>
  </si>
  <si>
    <t>桜丘中学校</t>
    <rPh sb="0" eb="1">
      <t>サクラ</t>
    </rPh>
    <rPh sb="1" eb="2">
      <t>オカ</t>
    </rPh>
    <phoneticPr fontId="77"/>
  </si>
  <si>
    <t>三重県桜丘中学校</t>
  </si>
  <si>
    <t>津田学園中学校</t>
  </si>
  <si>
    <t>三重県津田学園中学校</t>
  </si>
  <si>
    <t>滋賀県</t>
    <rPh sb="2" eb="3">
      <t>ケン</t>
    </rPh>
    <phoneticPr fontId="14"/>
  </si>
  <si>
    <t>近江兄弟社中学校</t>
  </si>
  <si>
    <t>滋賀県近江兄弟社中学校</t>
  </si>
  <si>
    <t>比叡山中学校</t>
  </si>
  <si>
    <t>滋賀県比叡山中学校</t>
  </si>
  <si>
    <t>光泉カトリック中学校</t>
  </si>
  <si>
    <t>滋賀県光泉カトリック中学校</t>
  </si>
  <si>
    <t>立命館守山中学校</t>
  </si>
  <si>
    <t>滋賀県立命館守山中学校</t>
  </si>
  <si>
    <t>幸福の科学学園関西中学校</t>
    <rPh sb="0" eb="2">
      <t>コウフク</t>
    </rPh>
    <rPh sb="3" eb="5">
      <t>カガク</t>
    </rPh>
    <rPh sb="5" eb="7">
      <t>ガクエン</t>
    </rPh>
    <rPh sb="7" eb="9">
      <t>カンサイ</t>
    </rPh>
    <rPh sb="9" eb="12">
      <t>チュウガッコウ</t>
    </rPh>
    <phoneticPr fontId="77"/>
  </si>
  <si>
    <t>滋賀県幸福の科学学園関西中学校</t>
  </si>
  <si>
    <t>京都府</t>
    <rPh sb="2" eb="3">
      <t>フ</t>
    </rPh>
    <phoneticPr fontId="14"/>
  </si>
  <si>
    <t>大谷中学校</t>
  </si>
  <si>
    <t>京都府大谷中学校</t>
  </si>
  <si>
    <t>京都先端科学大学附属中学校</t>
    <rPh sb="2" eb="4">
      <t>センタン</t>
    </rPh>
    <rPh sb="4" eb="6">
      <t>カガク</t>
    </rPh>
    <rPh sb="6" eb="8">
      <t>ダイガク</t>
    </rPh>
    <rPh sb="8" eb="10">
      <t>フゾク</t>
    </rPh>
    <rPh sb="10" eb="11">
      <t>チュウ</t>
    </rPh>
    <phoneticPr fontId="77"/>
  </si>
  <si>
    <t>京都府京都先端科学大学附属中学校</t>
  </si>
  <si>
    <t>同志社中学校</t>
  </si>
  <si>
    <t>京都府同志社中学校</t>
  </si>
  <si>
    <t>花園中学校</t>
  </si>
  <si>
    <t>京都府花園中学校</t>
  </si>
  <si>
    <t>東山中学校</t>
  </si>
  <si>
    <t>京都府東山中学校</t>
  </si>
  <si>
    <t>龍谷大学付属平安中学校</t>
  </si>
  <si>
    <t>京都府龍谷大学付属平安中学校</t>
  </si>
  <si>
    <t>洛星中学校</t>
  </si>
  <si>
    <t>京都府洛星中学校</t>
  </si>
  <si>
    <t>洛南高等学校附属中学校</t>
  </si>
  <si>
    <t>京都府洛南高等学校附属中学校</t>
  </si>
  <si>
    <t>立命館中学校</t>
  </si>
  <si>
    <t>京都府立命館中学校</t>
  </si>
  <si>
    <t>京都文教中学校</t>
  </si>
  <si>
    <t>京都府京都文教中学校</t>
  </si>
  <si>
    <t>京都女子中学校</t>
  </si>
  <si>
    <t>京都府京都女子中学校</t>
  </si>
  <si>
    <t>京都橘中学校</t>
  </si>
  <si>
    <t>京都府京都橘中学校</t>
  </si>
  <si>
    <t>京都光華中学校</t>
  </si>
  <si>
    <t>京都府京都光華中学校</t>
  </si>
  <si>
    <t>京都産業大学附属中学校</t>
  </si>
  <si>
    <t>京都府京都産業大学附属中学校</t>
  </si>
  <si>
    <t>京都精華学園中学校</t>
    <rPh sb="4" eb="6">
      <t>ガクエン</t>
    </rPh>
    <phoneticPr fontId="77"/>
  </si>
  <si>
    <t>京都府京都精華学園中学校</t>
  </si>
  <si>
    <t>京都聖母学院中学校</t>
  </si>
  <si>
    <t>京都府京都聖母学院中学校</t>
  </si>
  <si>
    <t>同志社女子中学校</t>
  </si>
  <si>
    <t>京都府同志社女子中学校</t>
  </si>
  <si>
    <t>ノートルダム女学院中学校</t>
  </si>
  <si>
    <t>京都府ノートルダム女学院中学校</t>
  </si>
  <si>
    <t>平安女学院中学校</t>
  </si>
  <si>
    <t>京都府平安女学院中学校</t>
  </si>
  <si>
    <t>京都共栄学園中学校</t>
  </si>
  <si>
    <t>京都府京都共栄学園中学校</t>
  </si>
  <si>
    <t>立命館宇治中学校</t>
  </si>
  <si>
    <t>京都府立命館宇治中学校</t>
  </si>
  <si>
    <t>同志社国際中学校</t>
  </si>
  <si>
    <t>京都府同志社国際中学校</t>
  </si>
  <si>
    <t>一燈園中学校</t>
  </si>
  <si>
    <t>京都府一燈園中学校</t>
  </si>
  <si>
    <t>京都国際中学校</t>
  </si>
  <si>
    <t>京都府京都国際中学校</t>
  </si>
  <si>
    <t>大阪府</t>
    <rPh sb="2" eb="3">
      <t>フ</t>
    </rPh>
    <phoneticPr fontId="14"/>
  </si>
  <si>
    <t>追手門学院中学校</t>
  </si>
  <si>
    <t>大阪府追手門学院中学校</t>
  </si>
  <si>
    <t>大阪女学院中学校</t>
  </si>
  <si>
    <t>大阪府大阪女学院中学校</t>
  </si>
  <si>
    <t>相愛中学校</t>
  </si>
  <si>
    <t>大阪府相愛中学校</t>
  </si>
  <si>
    <t>上宮学園中学校</t>
    <rPh sb="2" eb="4">
      <t>ガクエン</t>
    </rPh>
    <phoneticPr fontId="77"/>
  </si>
  <si>
    <t>大阪府上宮学園中学校</t>
  </si>
  <si>
    <t>大阪星光学院中学校</t>
  </si>
  <si>
    <t>大阪府大阪星光学院中学校</t>
  </si>
  <si>
    <t>四天王寺中学校</t>
  </si>
  <si>
    <t>大阪府四天王寺中学校</t>
  </si>
  <si>
    <t>清風中学校</t>
  </si>
  <si>
    <t>大阪府清風中学校</t>
  </si>
  <si>
    <t>大阪府明星中学校</t>
  </si>
  <si>
    <t>履正社中学校</t>
    <rPh sb="3" eb="4">
      <t>チュウ</t>
    </rPh>
    <phoneticPr fontId="77"/>
  </si>
  <si>
    <t>大阪府履正社中学校</t>
  </si>
  <si>
    <t>関西大学北陽中学校</t>
  </si>
  <si>
    <t>大阪府関西大学北陽中学校</t>
  </si>
  <si>
    <t>大阪信愛学院中学校</t>
  </si>
  <si>
    <t>大阪府大阪信愛学院中学校</t>
  </si>
  <si>
    <t>開明中学校</t>
  </si>
  <si>
    <t>大阪府開明中学校</t>
  </si>
  <si>
    <t>金蘭会中学校</t>
  </si>
  <si>
    <t>大阪府金蘭会中学校</t>
  </si>
  <si>
    <t>大阪学芸高等学校附属中学校</t>
    <rPh sb="0" eb="2">
      <t>オオサカ</t>
    </rPh>
    <rPh sb="2" eb="4">
      <t>ガクゲイ</t>
    </rPh>
    <rPh sb="4" eb="6">
      <t>コウトウ</t>
    </rPh>
    <rPh sb="6" eb="8">
      <t>ガッコウ</t>
    </rPh>
    <rPh sb="8" eb="10">
      <t>フゾク</t>
    </rPh>
    <rPh sb="10" eb="13">
      <t>チュウガッコウ</t>
    </rPh>
    <phoneticPr fontId="77"/>
  </si>
  <si>
    <t>大阪府大阪学芸高等学校附属中学校</t>
  </si>
  <si>
    <t>帝塚山学院中学校</t>
  </si>
  <si>
    <t>大阪府帝塚山学院中学校</t>
  </si>
  <si>
    <t>浪速中学校</t>
  </si>
  <si>
    <t>大阪府浪速中学校</t>
  </si>
  <si>
    <t>大阪府大谷中学校</t>
  </si>
  <si>
    <t>桃山学院中学校</t>
  </si>
  <si>
    <t>大阪府桃山学院中学校</t>
  </si>
  <si>
    <t>プール学院中学校</t>
  </si>
  <si>
    <t>大阪府プール学院中学校</t>
  </si>
  <si>
    <t>城南学園中学校</t>
  </si>
  <si>
    <t>大阪府城南学園中学校</t>
  </si>
  <si>
    <t>常翔学園中学校</t>
  </si>
  <si>
    <t>大阪府常翔学園中学校</t>
  </si>
  <si>
    <t>昇陽中学校</t>
  </si>
  <si>
    <t>大阪府昇陽中学校</t>
  </si>
  <si>
    <t>堺リベラル中学校</t>
    <rPh sb="0" eb="1">
      <t>サカイ</t>
    </rPh>
    <rPh sb="5" eb="8">
      <t>チュウガッコウ</t>
    </rPh>
    <phoneticPr fontId="77"/>
  </si>
  <si>
    <t>大阪府堺リベラル中学校</t>
  </si>
  <si>
    <t>利晶学園大阪立命館中学校</t>
  </si>
  <si>
    <t>大阪府利晶学園大阪立命館中学校</t>
  </si>
  <si>
    <t>近畿大学附属中学校</t>
  </si>
  <si>
    <t>大阪府近畿大学附属中学校</t>
  </si>
  <si>
    <t>樟蔭中学校</t>
  </si>
  <si>
    <t>大阪府樟蔭中学校</t>
  </si>
  <si>
    <t>香里ヌヴェール学院中学校</t>
  </si>
  <si>
    <t>大阪府香里ヌヴェール学院中学校</t>
  </si>
  <si>
    <t>同志社香里中学校</t>
  </si>
  <si>
    <t>大阪府同志社香里中学校</t>
  </si>
  <si>
    <t>ＰＬ学園中学校</t>
  </si>
  <si>
    <t>大阪府ＰＬ学園中学校</t>
  </si>
  <si>
    <t>アサンプション国際中学校</t>
    <rPh sb="7" eb="9">
      <t>コクサイ</t>
    </rPh>
    <phoneticPr fontId="77"/>
  </si>
  <si>
    <t>大阪府アサンプション国際中学校</t>
  </si>
  <si>
    <t>四條畷学園中学校</t>
  </si>
  <si>
    <t>大阪府四條畷学園中学校</t>
  </si>
  <si>
    <t>関西大学第一中学校</t>
  </si>
  <si>
    <t>大阪府関西大学第一中学校</t>
  </si>
  <si>
    <t>高槻中学校</t>
  </si>
  <si>
    <t>大阪府高槻中学校</t>
  </si>
  <si>
    <t>梅花中学校</t>
  </si>
  <si>
    <t>大阪府梅花中学校</t>
  </si>
  <si>
    <t>箕面自由学園中学校</t>
  </si>
  <si>
    <t>大阪府箕面自由学園中学校</t>
  </si>
  <si>
    <t>関西大倉中学校</t>
  </si>
  <si>
    <t>大阪府関西大倉中学校</t>
  </si>
  <si>
    <t>大阪体育大学浪商中学校</t>
    <rPh sb="6" eb="7">
      <t>ナミ</t>
    </rPh>
    <rPh sb="7" eb="8">
      <t>ショウ</t>
    </rPh>
    <phoneticPr fontId="77"/>
  </si>
  <si>
    <t>大阪府大阪体育大学浪商中学校</t>
  </si>
  <si>
    <t>清教学園中学校</t>
  </si>
  <si>
    <t>大阪府清教学園中学校</t>
  </si>
  <si>
    <t>常翔啓光学園中学校</t>
    <rPh sb="2" eb="3">
      <t>ケイ</t>
    </rPh>
    <phoneticPr fontId="77"/>
  </si>
  <si>
    <t>大阪府常翔啓光学園中学校</t>
  </si>
  <si>
    <t>大阪薫英女学院中学校</t>
  </si>
  <si>
    <t>大阪府大阪薫英女学院中学校</t>
  </si>
  <si>
    <t>羽衣学園中学校</t>
  </si>
  <si>
    <t>大阪府羽衣学園中学校</t>
  </si>
  <si>
    <t>清風南海中学校</t>
  </si>
  <si>
    <t>大阪府清風南海中学校</t>
  </si>
  <si>
    <t>金蘭千里中学校</t>
  </si>
  <si>
    <t>大阪府金蘭千里中学校</t>
  </si>
  <si>
    <t>賢明学院中学校</t>
  </si>
  <si>
    <t>大阪府賢明学院中学校</t>
  </si>
  <si>
    <t>関西創価中学校</t>
  </si>
  <si>
    <t>大阪府関西創価中学校</t>
  </si>
  <si>
    <t>大阪国際中学校</t>
    <rPh sb="2" eb="4">
      <t>コクサイ</t>
    </rPh>
    <rPh sb="4" eb="7">
      <t>チュウガッコウ</t>
    </rPh>
    <phoneticPr fontId="77"/>
  </si>
  <si>
    <t>大阪府大阪国際中学校</t>
  </si>
  <si>
    <t>追手門学院大手前中学校</t>
  </si>
  <si>
    <t>大阪府追手門学院大手前中学校</t>
  </si>
  <si>
    <t>金光大阪中学校</t>
  </si>
  <si>
    <t>大阪府金光大阪中学校</t>
  </si>
  <si>
    <t>東海大学付属大阪仰星高等学校中等部</t>
    <rPh sb="6" eb="8">
      <t>オオサカ</t>
    </rPh>
    <phoneticPr fontId="77"/>
  </si>
  <si>
    <t>大阪府東海大学付属大阪仰星高等学校中等部</t>
  </si>
  <si>
    <t>帝塚山学院泉ヶ丘中学校</t>
  </si>
  <si>
    <t>大阪府帝塚山学院泉ヶ丘中学校</t>
  </si>
  <si>
    <t>大阪青凌中学校</t>
  </si>
  <si>
    <t>大阪府大阪青凌中学校</t>
  </si>
  <si>
    <t>初芝富田林中学校</t>
  </si>
  <si>
    <t>大阪府初芝富田林中学校</t>
  </si>
  <si>
    <t>金光八尾中学校</t>
  </si>
  <si>
    <t>大阪府金光八尾中学校</t>
  </si>
  <si>
    <t>大阪金剛インターナショナル中学校</t>
    <rPh sb="0" eb="2">
      <t>オオサカ</t>
    </rPh>
    <rPh sb="13" eb="14">
      <t>チュウ</t>
    </rPh>
    <phoneticPr fontId="77"/>
  </si>
  <si>
    <t>大阪府大阪金剛インターナショナル中学校</t>
  </si>
  <si>
    <t>建国中学校</t>
  </si>
  <si>
    <t>大阪府建国中学校</t>
  </si>
  <si>
    <t>大阪桐蔭中学校</t>
  </si>
  <si>
    <t>大阪府大阪桐蔭中学校</t>
  </si>
  <si>
    <t>関西学院千里国際中等部</t>
  </si>
  <si>
    <t>大阪府関西学院千里国際中等部</t>
  </si>
  <si>
    <t>関西大学中等部</t>
  </si>
  <si>
    <t>大阪府関西大学中等部</t>
  </si>
  <si>
    <t>四天王寺東中学校</t>
    <rPh sb="0" eb="4">
      <t>シテンノウジ</t>
    </rPh>
    <rPh sb="4" eb="5">
      <t>ヒガシ</t>
    </rPh>
    <rPh sb="5" eb="8">
      <t>チュウガッコウ</t>
    </rPh>
    <phoneticPr fontId="77"/>
  </si>
  <si>
    <t>大阪府四天王寺東中学校</t>
  </si>
  <si>
    <t>兵庫県</t>
    <rPh sb="2" eb="3">
      <t>ケン</t>
    </rPh>
    <phoneticPr fontId="14"/>
  </si>
  <si>
    <t>雲雀丘学園中学校</t>
  </si>
  <si>
    <t>兵庫県雲雀丘学園中学校</t>
  </si>
  <si>
    <t>小林聖心女子学院中学校</t>
  </si>
  <si>
    <t>兵庫県小林聖心女子学院中学校</t>
  </si>
  <si>
    <t>園田学園中学校</t>
  </si>
  <si>
    <t>兵庫県園田学園中学校</t>
  </si>
  <si>
    <t>百合学院中学校</t>
  </si>
  <si>
    <t>兵庫県百合学院中学校</t>
  </si>
  <si>
    <t>報徳学園中学校</t>
  </si>
  <si>
    <t>兵庫県報徳学園中学校</t>
  </si>
  <si>
    <t>関西学院中学部</t>
  </si>
  <si>
    <t>兵庫県関西学院中学部</t>
  </si>
  <si>
    <t>神戸女学院中学部</t>
  </si>
  <si>
    <t>兵庫県神戸女学院中学部</t>
  </si>
  <si>
    <t>武庫川女子大学附属中学校</t>
  </si>
  <si>
    <t>兵庫県武庫川女子大学附属中学校</t>
  </si>
  <si>
    <t>甲子園学院中学校</t>
  </si>
  <si>
    <t>兵庫県甲子園学院中学校</t>
  </si>
  <si>
    <t>甲陽学院中学校</t>
  </si>
  <si>
    <t>兵庫県甲陽学院中学校</t>
  </si>
  <si>
    <t>夙川中学校</t>
  </si>
  <si>
    <t>兵庫県夙川中学校</t>
  </si>
  <si>
    <t>仁川学院中学校</t>
  </si>
  <si>
    <t>兵庫県仁川学院中学校</t>
  </si>
  <si>
    <t>芦屋学園中学校</t>
  </si>
  <si>
    <t>兵庫県芦屋学園中学校</t>
  </si>
  <si>
    <t>甲南中学校</t>
  </si>
  <si>
    <t>兵庫県甲南中学校</t>
  </si>
  <si>
    <t>甲南女子中学校</t>
  </si>
  <si>
    <t>兵庫県甲南女子中学校</t>
  </si>
  <si>
    <t>灘中学校</t>
  </si>
  <si>
    <t>兵庫県灘中学校</t>
  </si>
  <si>
    <t>六甲学院中学校</t>
    <rPh sb="2" eb="4">
      <t>ガクイン</t>
    </rPh>
    <phoneticPr fontId="77"/>
  </si>
  <si>
    <t>兵庫県六甲学院中学校</t>
  </si>
  <si>
    <t>神戸海星女子学院中学校</t>
  </si>
  <si>
    <t>兵庫県神戸海星女子学院中学校</t>
  </si>
  <si>
    <t>松蔭中学校</t>
  </si>
  <si>
    <t>兵庫県松蔭中学校</t>
  </si>
  <si>
    <t>神戸龍谷中学校</t>
  </si>
  <si>
    <t>兵庫県神戸龍谷中学校</t>
  </si>
  <si>
    <t>啓明学院中学校</t>
  </si>
  <si>
    <t>兵庫県啓明学院中学校</t>
  </si>
  <si>
    <t>神戸山手グローバル中学校</t>
  </si>
  <si>
    <t>兵庫県神戸山手グローバル中学校</t>
  </si>
  <si>
    <t>親和中学校</t>
  </si>
  <si>
    <t>兵庫県親和中学校</t>
  </si>
  <si>
    <t>神戸学院大学附属中学校</t>
    <rPh sb="0" eb="2">
      <t>コウベ</t>
    </rPh>
    <rPh sb="2" eb="4">
      <t>ガクイン</t>
    </rPh>
    <rPh sb="4" eb="6">
      <t>ダイガク</t>
    </rPh>
    <rPh sb="6" eb="8">
      <t>フゾク</t>
    </rPh>
    <rPh sb="8" eb="11">
      <t>チュウガッコウ</t>
    </rPh>
    <phoneticPr fontId="77"/>
  </si>
  <si>
    <t>兵庫県神戸学院大学附属中学校</t>
  </si>
  <si>
    <t>須磨学園中学校</t>
  </si>
  <si>
    <t>兵庫県須磨学園中学校</t>
  </si>
  <si>
    <t>滝川中学校</t>
  </si>
  <si>
    <t>兵庫県滝川中学校</t>
  </si>
  <si>
    <t>愛徳学園中学校</t>
  </si>
  <si>
    <t>兵庫県愛徳学園中学校</t>
  </si>
  <si>
    <t>賢明女子学院中学校</t>
  </si>
  <si>
    <t>兵庫県賢明女子学院中学校</t>
  </si>
  <si>
    <t>淳心学院中学校</t>
  </si>
  <si>
    <t>兵庫県淳心学院中学校</t>
  </si>
  <si>
    <t>姫路女学院中学校</t>
    <rPh sb="5" eb="8">
      <t>チュウガッコウ</t>
    </rPh>
    <phoneticPr fontId="77"/>
  </si>
  <si>
    <t>兵庫県姫路女学院中学校</t>
  </si>
  <si>
    <t>東洋大学附属姫路中学校</t>
    <rPh sb="0" eb="2">
      <t>トウヨウ</t>
    </rPh>
    <rPh sb="2" eb="4">
      <t>ダイガク</t>
    </rPh>
    <rPh sb="4" eb="6">
      <t>フゾク</t>
    </rPh>
    <rPh sb="6" eb="8">
      <t>ヒメジ</t>
    </rPh>
    <rPh sb="8" eb="11">
      <t>チュウガッコウ</t>
    </rPh>
    <phoneticPr fontId="77"/>
  </si>
  <si>
    <t>兵庫県東洋大学附属姫路中学校</t>
  </si>
  <si>
    <t>白陵中学校</t>
  </si>
  <si>
    <t>兵庫県白陵中学校</t>
  </si>
  <si>
    <t>三田学園中学校</t>
  </si>
  <si>
    <t>兵庫県三田学園中学校</t>
  </si>
  <si>
    <t>蒼開中学校</t>
  </si>
  <si>
    <t>兵庫県蒼開中学校</t>
  </si>
  <si>
    <t>近畿大学附属豊岡中学校</t>
  </si>
  <si>
    <t>兵庫県近畿大学附属豊岡中学校</t>
  </si>
  <si>
    <t>滝川第二中学校</t>
  </si>
  <si>
    <t>兵庫県滝川第二中学校</t>
  </si>
  <si>
    <t>生野学園中学校</t>
  </si>
  <si>
    <t>兵庫県生野学園中学校</t>
  </si>
  <si>
    <t>神戸国際中学校</t>
  </si>
  <si>
    <t>兵庫県神戸国際中学校</t>
  </si>
  <si>
    <t>奈良県</t>
    <rPh sb="2" eb="3">
      <t>ケン</t>
    </rPh>
    <phoneticPr fontId="14"/>
  </si>
  <si>
    <t>帝塚山中学校</t>
  </si>
  <si>
    <t>奈良県帝塚山中学校</t>
  </si>
  <si>
    <t>東大寺学園中学校</t>
  </si>
  <si>
    <t>奈良県東大寺学園中学校</t>
  </si>
  <si>
    <t>奈良育英中学校</t>
  </si>
  <si>
    <t>奈良県奈良育英中学校</t>
  </si>
  <si>
    <t>天理中学校</t>
  </si>
  <si>
    <t>奈良県天理中学校</t>
  </si>
  <si>
    <t>智辯学園中学校</t>
  </si>
  <si>
    <t>奈良県智辯学園中学校</t>
  </si>
  <si>
    <t>奈良学園中学校</t>
  </si>
  <si>
    <t>奈良県奈良学園中学校</t>
  </si>
  <si>
    <t>育英西中学校</t>
  </si>
  <si>
    <t>奈良県育英西中学校</t>
  </si>
  <si>
    <t>西大和学園中学校</t>
  </si>
  <si>
    <t>奈良県西大和学園中学校</t>
  </si>
  <si>
    <t>智辯学園奈良カレッジ中学部</t>
  </si>
  <si>
    <t>奈良県智辯学園奈良カレッジ中学部</t>
  </si>
  <si>
    <t>奈良学園登美ヶ丘中学校</t>
  </si>
  <si>
    <t>奈良県奈良学園登美ヶ丘中学校</t>
  </si>
  <si>
    <t>和歌山県</t>
    <rPh sb="3" eb="4">
      <t>ケン</t>
    </rPh>
    <phoneticPr fontId="14"/>
  </si>
  <si>
    <t>和歌山県開智中学校</t>
  </si>
  <si>
    <t>和歌山信愛中学校</t>
  </si>
  <si>
    <t>和歌山県和歌山信愛中学校</t>
  </si>
  <si>
    <t>近畿大学附属新宮中学校</t>
  </si>
  <si>
    <t>和歌山県近畿大学附属新宮中学校</t>
  </si>
  <si>
    <t>智辯学園和歌山中学校</t>
  </si>
  <si>
    <t>和歌山県智辯学園和歌山中学校</t>
  </si>
  <si>
    <t>近畿大学附属和歌山中学校</t>
  </si>
  <si>
    <t>和歌山県近畿大学附属和歌山中学校</t>
  </si>
  <si>
    <t>初芝橋本中学校</t>
  </si>
  <si>
    <t>和歌山県初芝橋本中学校</t>
  </si>
  <si>
    <t>きのくに子どもの村中学校</t>
  </si>
  <si>
    <t>和歌山県きのくに子どもの村中学校</t>
  </si>
  <si>
    <t>鳥取県</t>
    <rPh sb="2" eb="3">
      <t>ケン</t>
    </rPh>
    <phoneticPr fontId="14"/>
  </si>
  <si>
    <t>米子北斗中学校</t>
  </si>
  <si>
    <t>鳥取県米子北斗中学校</t>
  </si>
  <si>
    <t>湯梨浜学園中学校</t>
    <rPh sb="3" eb="5">
      <t>ガクエン</t>
    </rPh>
    <phoneticPr fontId="77"/>
  </si>
  <si>
    <t>鳥取県湯梨浜学園中学校</t>
  </si>
  <si>
    <t>青翔開智中学校</t>
    <rPh sb="0" eb="2">
      <t>セイショウ</t>
    </rPh>
    <rPh sb="2" eb="4">
      <t>カイチ</t>
    </rPh>
    <rPh sb="4" eb="5">
      <t>チュウ</t>
    </rPh>
    <rPh sb="5" eb="7">
      <t>ガッコウ</t>
    </rPh>
    <phoneticPr fontId="77"/>
  </si>
  <si>
    <t>鳥取県青翔開智中学校</t>
  </si>
  <si>
    <t>島根県</t>
    <rPh sb="2" eb="3">
      <t>ケン</t>
    </rPh>
    <phoneticPr fontId="14"/>
  </si>
  <si>
    <t>松徳学院中学校</t>
  </si>
  <si>
    <t>島根県松徳学院中学校</t>
  </si>
  <si>
    <t>開星中学校</t>
  </si>
  <si>
    <t>島根県開星中学校</t>
  </si>
  <si>
    <t>出雲北陵中学校</t>
  </si>
  <si>
    <t>島根県出雲北陵中学校</t>
  </si>
  <si>
    <t>岡山県</t>
    <rPh sb="2" eb="3">
      <t>ケン</t>
    </rPh>
    <phoneticPr fontId="14"/>
  </si>
  <si>
    <t>山陽学園中学校</t>
    <rPh sb="2" eb="4">
      <t>ガクエン</t>
    </rPh>
    <phoneticPr fontId="77"/>
  </si>
  <si>
    <t>岡山県山陽学園中学校</t>
  </si>
  <si>
    <t>清心中学校</t>
  </si>
  <si>
    <t>岡山県清心中学校</t>
  </si>
  <si>
    <t>就実中学校</t>
  </si>
  <si>
    <t>岡山県就実中学校</t>
  </si>
  <si>
    <t>岡山理科大学附属中学校</t>
  </si>
  <si>
    <t>岡山県岡山理科大学附属中学校</t>
  </si>
  <si>
    <t>岡山学芸館清秀中学校</t>
  </si>
  <si>
    <t>岡山県岡山学芸館清秀中学校</t>
  </si>
  <si>
    <t>金光学園中学校</t>
  </si>
  <si>
    <t>岡山県金光学園中学校</t>
  </si>
  <si>
    <t>蒼明学院中等部</t>
    <rPh sb="1" eb="2">
      <t>アキラ</t>
    </rPh>
    <rPh sb="2" eb="4">
      <t>ガクイン</t>
    </rPh>
    <rPh sb="4" eb="7">
      <t>チュウトウブ</t>
    </rPh>
    <phoneticPr fontId="77"/>
  </si>
  <si>
    <t>岡山県蒼明学院中等部</t>
  </si>
  <si>
    <t>岡山白陵中学校</t>
  </si>
  <si>
    <t>岡山県岡山白陵中学校</t>
  </si>
  <si>
    <t>岡山中学校</t>
  </si>
  <si>
    <t>岡山県岡山中学校</t>
  </si>
  <si>
    <t>吉備高原希望中学校</t>
  </si>
  <si>
    <t>岡山県吉備高原希望中学校</t>
  </si>
  <si>
    <t>広島県</t>
    <rPh sb="2" eb="3">
      <t>ケン</t>
    </rPh>
    <phoneticPr fontId="14"/>
  </si>
  <si>
    <t>広島学院中学校</t>
  </si>
  <si>
    <t>広島県広島学院中学校</t>
  </si>
  <si>
    <t>広島女学院中学校</t>
  </si>
  <si>
    <t>広島県広島女学院中学校</t>
  </si>
  <si>
    <t>広島城北中学校</t>
  </si>
  <si>
    <t>広島県広島城北中学校</t>
  </si>
  <si>
    <t>修道中学校</t>
  </si>
  <si>
    <t>広島県修道中学校</t>
  </si>
  <si>
    <t>崇徳中学校</t>
  </si>
  <si>
    <t>広島県崇徳中学校</t>
  </si>
  <si>
    <t>広島修道大学ひろしま協創中学校</t>
    <rPh sb="10" eb="12">
      <t>キョウソウ</t>
    </rPh>
    <rPh sb="12" eb="15">
      <t>チュウガッコウ</t>
    </rPh>
    <phoneticPr fontId="77"/>
  </si>
  <si>
    <t>広島県広島修道大学ひろしま協創中学校</t>
  </si>
  <si>
    <t>ノートルダム清心中学校</t>
  </si>
  <si>
    <t>広島県ノートルダム清心中学校</t>
  </si>
  <si>
    <t>比治山女子中学校</t>
  </si>
  <si>
    <t>広島県比治山女子中学校</t>
  </si>
  <si>
    <t>安田女子中学校</t>
  </si>
  <si>
    <t>広島県安田女子中学校</t>
  </si>
  <si>
    <t>盈進中学校</t>
  </si>
  <si>
    <t>広島県盈進中学校</t>
  </si>
  <si>
    <t>福山暁の星女子中学校</t>
  </si>
  <si>
    <t>広島県福山暁の星女子中学校</t>
  </si>
  <si>
    <t>近畿大学附属広島中学校福山校</t>
    <rPh sb="4" eb="6">
      <t>フゾク</t>
    </rPh>
    <rPh sb="6" eb="8">
      <t>ヒロシマ</t>
    </rPh>
    <rPh sb="8" eb="11">
      <t>チュウガッコウ</t>
    </rPh>
    <rPh sb="11" eb="13">
      <t>フクヤマ</t>
    </rPh>
    <rPh sb="13" eb="14">
      <t>コウ</t>
    </rPh>
    <phoneticPr fontId="77"/>
  </si>
  <si>
    <t>広島県近畿大学附属広島中学校福山校</t>
  </si>
  <si>
    <t>尾道中学校</t>
  </si>
  <si>
    <t>広島県尾道中学校</t>
  </si>
  <si>
    <t>如水館中学校</t>
  </si>
  <si>
    <t>広島県如水館中学校</t>
  </si>
  <si>
    <t>広島新庄中学校</t>
  </si>
  <si>
    <t>広島県広島新庄中学校</t>
  </si>
  <si>
    <t>ＡＩＣＪ中学校</t>
  </si>
  <si>
    <t>広島県ＡＩＣＪ中学校</t>
  </si>
  <si>
    <t>広島国際学院中学校</t>
    <rPh sb="0" eb="2">
      <t>ヒロシマ</t>
    </rPh>
    <rPh sb="2" eb="4">
      <t>コクサイ</t>
    </rPh>
    <rPh sb="4" eb="6">
      <t>ガクイン</t>
    </rPh>
    <rPh sb="6" eb="9">
      <t>チュウガッコウ</t>
    </rPh>
    <phoneticPr fontId="77"/>
  </si>
  <si>
    <t>広島県広島国際学院中学校</t>
  </si>
  <si>
    <t>山陽女学園中等部</t>
  </si>
  <si>
    <t>広島県山陽女学園中等部</t>
  </si>
  <si>
    <t>広島なぎさ中学校</t>
  </si>
  <si>
    <t>広島県広島なぎさ中学校</t>
  </si>
  <si>
    <t>武田中学校</t>
  </si>
  <si>
    <t>広島県武田中学校</t>
  </si>
  <si>
    <t>広島三育学院中学校</t>
  </si>
  <si>
    <t>広島県広島三育学院中学校</t>
  </si>
  <si>
    <t>銀河学院中学校</t>
  </si>
  <si>
    <t>広島県銀河学院中学校</t>
  </si>
  <si>
    <t>英数学館中学校</t>
  </si>
  <si>
    <t>広島県英数学館中学校</t>
  </si>
  <si>
    <t>近畿大学附属広島中学校東広島校</t>
    <rPh sb="8" eb="11">
      <t>チュウガッコウ</t>
    </rPh>
    <rPh sb="11" eb="12">
      <t>ヒガシ</t>
    </rPh>
    <rPh sb="12" eb="14">
      <t>ヒロシマ</t>
    </rPh>
    <phoneticPr fontId="77"/>
  </si>
  <si>
    <t>広島県近畿大学附属広島中学校東広島校</t>
  </si>
  <si>
    <t>呉青山中学校</t>
  </si>
  <si>
    <t>広島県呉青山中学校</t>
  </si>
  <si>
    <t>山口県</t>
    <rPh sb="2" eb="3">
      <t>ケン</t>
    </rPh>
    <phoneticPr fontId="14"/>
  </si>
  <si>
    <t>高水高等学校付属中学校</t>
  </si>
  <si>
    <t>山口県高水高等学校付属中学校</t>
  </si>
  <si>
    <t>晃英館中学校</t>
  </si>
  <si>
    <t>山口県晃英館中学校</t>
  </si>
  <si>
    <t>高川学園中学校</t>
  </si>
  <si>
    <t>山口県高川学園中学校</t>
  </si>
  <si>
    <t>野田学園中学校</t>
  </si>
  <si>
    <t>山口県野田学園中学校</t>
  </si>
  <si>
    <t>慶進中学校</t>
  </si>
  <si>
    <t>山口県慶進中学校</t>
  </si>
  <si>
    <t>宇部フロンティア大学付属中学校</t>
  </si>
  <si>
    <t>山口県宇部フロンティア大学付属中学校</t>
  </si>
  <si>
    <t>梅光学院中学校</t>
  </si>
  <si>
    <t>山口県梅光学院中学校</t>
  </si>
  <si>
    <t>萩光塩学院中学校</t>
  </si>
  <si>
    <t>山口県萩光塩学院中学校</t>
  </si>
  <si>
    <t>徳島県</t>
    <rPh sb="2" eb="3">
      <t>ケン</t>
    </rPh>
    <phoneticPr fontId="14"/>
  </si>
  <si>
    <t>徳島文理中学校</t>
  </si>
  <si>
    <t>徳島県徳島文理中学校</t>
  </si>
  <si>
    <t>生光学園中学校</t>
  </si>
  <si>
    <t>徳島県生光学園中学校</t>
  </si>
  <si>
    <t>香川県</t>
    <rPh sb="2" eb="3">
      <t>ケン</t>
    </rPh>
    <phoneticPr fontId="14"/>
  </si>
  <si>
    <t>大手前高松中学校</t>
  </si>
  <si>
    <t>香川県大手前高松中学校</t>
  </si>
  <si>
    <t>大手前丸亀中学校</t>
    <rPh sb="3" eb="5">
      <t>マルガメ</t>
    </rPh>
    <phoneticPr fontId="77"/>
  </si>
  <si>
    <t>香川県大手前丸亀中学校</t>
  </si>
  <si>
    <t>香川県藤井中学校</t>
  </si>
  <si>
    <t>香川県香川県藤井中学校</t>
  </si>
  <si>
    <t>香川誠陵中学校</t>
  </si>
  <si>
    <t>香川県香川誠陵中学校</t>
  </si>
  <si>
    <t>愛媛県</t>
    <rPh sb="2" eb="3">
      <t>ケン</t>
    </rPh>
    <phoneticPr fontId="14"/>
  </si>
  <si>
    <t>愛光中学校</t>
  </si>
  <si>
    <t>愛媛県愛光中学校</t>
  </si>
  <si>
    <t>松山東雲中学校</t>
  </si>
  <si>
    <t>愛媛県松山東雲中学校</t>
  </si>
  <si>
    <t>今治明徳中学校</t>
  </si>
  <si>
    <t>愛媛県今治明徳中学校</t>
  </si>
  <si>
    <t>高知県</t>
    <rPh sb="2" eb="3">
      <t>ケン</t>
    </rPh>
    <phoneticPr fontId="14"/>
  </si>
  <si>
    <t>高知学芸中学校</t>
  </si>
  <si>
    <t>高知県高知学芸中学校</t>
  </si>
  <si>
    <t>高知中学校</t>
  </si>
  <si>
    <t>高知県高知中学校</t>
  </si>
  <si>
    <t>清和女子中学校</t>
  </si>
  <si>
    <t>高知県清和女子中学校</t>
  </si>
  <si>
    <t>土佐中学校</t>
  </si>
  <si>
    <t>高知県土佐中学校</t>
  </si>
  <si>
    <t>土佐女子中学校</t>
  </si>
  <si>
    <t>高知県土佐女子中学校</t>
  </si>
  <si>
    <t>明徳義塾中学校</t>
  </si>
  <si>
    <t>高知県明徳義塾中学校</t>
  </si>
  <si>
    <t>土佐塾中学校</t>
  </si>
  <si>
    <t>高知県土佐塾中学校</t>
  </si>
  <si>
    <t>福岡県</t>
    <rPh sb="2" eb="3">
      <t>ケン</t>
    </rPh>
    <phoneticPr fontId="14"/>
  </si>
  <si>
    <t>西南学院中学校</t>
  </si>
  <si>
    <t>福岡県西南学院中学校</t>
  </si>
  <si>
    <t>上智福岡中学校</t>
  </si>
  <si>
    <t>福岡県上智福岡中学校</t>
  </si>
  <si>
    <t>筑紫女学園中学校</t>
  </si>
  <si>
    <t>福岡県筑紫女学園中学校</t>
  </si>
  <si>
    <t>中村学園女子中学校</t>
  </si>
  <si>
    <t>福岡県中村学園女子中学校</t>
  </si>
  <si>
    <t>博多女子中学校</t>
  </si>
  <si>
    <t>福岡県博多女子中学校</t>
  </si>
  <si>
    <t>隆徳館中学校</t>
  </si>
  <si>
    <t>福岡県隆徳館中学校</t>
  </si>
  <si>
    <t>東福岡自彊館中学校</t>
  </si>
  <si>
    <t>福岡県東福岡自彊館中学校</t>
  </si>
  <si>
    <t>福岡女学院中学校</t>
  </si>
  <si>
    <t>福岡県福岡女学院中学校</t>
  </si>
  <si>
    <t>福岡大学附属大濠中学校</t>
  </si>
  <si>
    <t>福岡県福岡大学附属大濠中学校</t>
  </si>
  <si>
    <t>福岡雙葉中学校</t>
  </si>
  <si>
    <t>福岡県福岡雙葉中学校</t>
  </si>
  <si>
    <t>福岡舞鶴誠和中学校</t>
    <rPh sb="4" eb="6">
      <t>セイワ</t>
    </rPh>
    <phoneticPr fontId="77"/>
  </si>
  <si>
    <t>福岡県福岡舞鶴誠和中学校</t>
  </si>
  <si>
    <t>折尾愛真中学校</t>
  </si>
  <si>
    <t>福岡県折尾愛真中学校</t>
  </si>
  <si>
    <t>九州国際大学付属中学校</t>
  </si>
  <si>
    <t>福岡県九州国際大学付属中学校</t>
  </si>
  <si>
    <t>西南女学院中学校</t>
  </si>
  <si>
    <t>福岡県西南女学院中学校</t>
  </si>
  <si>
    <t>照曜館中学校</t>
  </si>
  <si>
    <t>福岡県照曜館中学校</t>
  </si>
  <si>
    <t>大牟田中学校</t>
  </si>
  <si>
    <t>福岡県大牟田中学校</t>
  </si>
  <si>
    <t>明光学園中学校</t>
  </si>
  <si>
    <t>福岡県明光学園中学校</t>
  </si>
  <si>
    <t>敬愛中学校</t>
  </si>
  <si>
    <t>福岡県敬愛中学校</t>
  </si>
  <si>
    <t>久留米大学附設中学校</t>
  </si>
  <si>
    <t>福岡県久留米大学附設中学校</t>
  </si>
  <si>
    <t>久留米信愛中学校</t>
  </si>
  <si>
    <t>福岡県久留米信愛中学校</t>
  </si>
  <si>
    <t>明治学園中学校</t>
  </si>
  <si>
    <t>福岡県明治学園中学校</t>
  </si>
  <si>
    <t>飯塚日新館中学校</t>
  </si>
  <si>
    <t>福岡県飯塚日新館中学校</t>
  </si>
  <si>
    <t>八女学院中学校</t>
  </si>
  <si>
    <t>福岡県八女学院中学校</t>
  </si>
  <si>
    <t>筑陽学園中学校</t>
  </si>
  <si>
    <t>福岡県筑陽学園中学校</t>
  </si>
  <si>
    <t>小倉日新館中学校</t>
  </si>
  <si>
    <t>福岡県小倉日新館中学校</t>
  </si>
  <si>
    <t>中村学園三陽中学校</t>
  </si>
  <si>
    <t>福岡県中村学園三陽中学校</t>
  </si>
  <si>
    <t>北九州子どもの村中学校</t>
  </si>
  <si>
    <t>福岡県北九州子どもの村中学校</t>
  </si>
  <si>
    <t>佐賀県</t>
    <rPh sb="2" eb="3">
      <t>ケン</t>
    </rPh>
    <phoneticPr fontId="14"/>
  </si>
  <si>
    <t>龍谷中学校</t>
  </si>
  <si>
    <t>佐賀県龍谷中学校</t>
  </si>
  <si>
    <t>佐賀清和中学校</t>
  </si>
  <si>
    <t>佐賀県佐賀清和中学校</t>
  </si>
  <si>
    <t>成穎中学校</t>
  </si>
  <si>
    <t>佐賀県成穎中学校</t>
  </si>
  <si>
    <t>弘学館中学校</t>
  </si>
  <si>
    <t>佐賀県弘学館中学校</t>
  </si>
  <si>
    <t>東明館中学校</t>
  </si>
  <si>
    <t>佐賀県東明館中学校</t>
  </si>
  <si>
    <t>早稲田佐賀中学校</t>
  </si>
  <si>
    <t>佐賀県早稲田佐賀中学校</t>
  </si>
  <si>
    <t>長崎県</t>
    <rPh sb="2" eb="3">
      <t>ケン</t>
    </rPh>
    <phoneticPr fontId="14"/>
  </si>
  <si>
    <t>長崎県海星中学校</t>
  </si>
  <si>
    <t>活水中学校</t>
  </si>
  <si>
    <t>長崎県活水中学校</t>
  </si>
  <si>
    <t>純心中学校</t>
  </si>
  <si>
    <t>長崎県純心中学校</t>
  </si>
  <si>
    <t>長崎玉成高等学校附属中学部</t>
    <rPh sb="0" eb="2">
      <t>ナガサキ</t>
    </rPh>
    <rPh sb="2" eb="4">
      <t>ギョクセイ</t>
    </rPh>
    <rPh sb="4" eb="6">
      <t>コウトウ</t>
    </rPh>
    <rPh sb="6" eb="8">
      <t>ガッコウ</t>
    </rPh>
    <rPh sb="8" eb="10">
      <t>フゾク</t>
    </rPh>
    <rPh sb="10" eb="13">
      <t>チュウガクブ</t>
    </rPh>
    <phoneticPr fontId="77"/>
  </si>
  <si>
    <t>長崎県長崎玉成高等学校附属中学部</t>
  </si>
  <si>
    <t>長崎南山中学校</t>
  </si>
  <si>
    <t>長崎県長崎南山中学校</t>
  </si>
  <si>
    <t>九州文化学園中学校</t>
    <rPh sb="0" eb="2">
      <t>キュウシュウ</t>
    </rPh>
    <rPh sb="2" eb="4">
      <t>ブンカ</t>
    </rPh>
    <rPh sb="4" eb="6">
      <t>ガクエン</t>
    </rPh>
    <rPh sb="6" eb="9">
      <t>チュウガッコウ</t>
    </rPh>
    <phoneticPr fontId="77"/>
  </si>
  <si>
    <t>長崎県九州文化学園中学校</t>
  </si>
  <si>
    <t>聖和女子学院中学校</t>
  </si>
  <si>
    <t>長崎県聖和女子学院中学校</t>
  </si>
  <si>
    <t>長崎日本大学中学校</t>
  </si>
  <si>
    <t>長崎県長崎日本大学中学校</t>
  </si>
  <si>
    <t>青雲中学校</t>
  </si>
  <si>
    <t>長崎県青雲中学校</t>
  </si>
  <si>
    <t>精道三川台中学校</t>
  </si>
  <si>
    <t>長崎県精道三川台中学校</t>
  </si>
  <si>
    <t>長崎精道中学校</t>
  </si>
  <si>
    <t>長崎県長崎精道中学校</t>
  </si>
  <si>
    <t>ながさき東そのぎ子どもの村中学校</t>
    <rPh sb="4" eb="5">
      <t>ヒガシ</t>
    </rPh>
    <rPh sb="8" eb="9">
      <t>コ</t>
    </rPh>
    <rPh sb="12" eb="13">
      <t>ムラ</t>
    </rPh>
    <rPh sb="13" eb="16">
      <t>チュウガッコウ</t>
    </rPh>
    <phoneticPr fontId="77"/>
  </si>
  <si>
    <t>長崎県ながさき東そのぎ子どもの村中学校</t>
  </si>
  <si>
    <t>熊本県</t>
    <rPh sb="2" eb="3">
      <t>ケン</t>
    </rPh>
    <phoneticPr fontId="14"/>
  </si>
  <si>
    <t>真和中学校</t>
  </si>
  <si>
    <t>熊本県真和中学校</t>
  </si>
  <si>
    <t>尚絅中学校</t>
  </si>
  <si>
    <t>熊本県尚絅中学校</t>
  </si>
  <si>
    <t>九州学院中学校</t>
  </si>
  <si>
    <t>熊本県九州学院中学校</t>
  </si>
  <si>
    <t>ルーテル学院中学校</t>
  </si>
  <si>
    <t>熊本県ルーテル学院中学校</t>
  </si>
  <si>
    <t>熊本信愛女学院中学校</t>
  </si>
  <si>
    <t>熊本県熊本信愛女学院中学校</t>
  </si>
  <si>
    <t>熊本学園大学付属中学校</t>
  </si>
  <si>
    <t>熊本県熊本学園大学付属中学校</t>
  </si>
  <si>
    <t>熊本マリスト学園中学校</t>
  </si>
  <si>
    <t>熊本県熊本マリスト学園中学校</t>
  </si>
  <si>
    <t>文徳中学校</t>
  </si>
  <si>
    <t>熊本県文徳中学校</t>
  </si>
  <si>
    <t>大分県</t>
    <rPh sb="2" eb="3">
      <t>ケン</t>
    </rPh>
    <phoneticPr fontId="14"/>
  </si>
  <si>
    <t>岩田中学校</t>
  </si>
  <si>
    <t>大分県岩田中学校</t>
  </si>
  <si>
    <t>向陽中学校</t>
  </si>
  <si>
    <t>大分県向陽中学校</t>
  </si>
  <si>
    <t>大分中学校</t>
  </si>
  <si>
    <t>大分県大分中学校</t>
  </si>
  <si>
    <t>明豊中学校</t>
  </si>
  <si>
    <t>大分県明豊中学校</t>
  </si>
  <si>
    <t>宮崎県</t>
    <rPh sb="2" eb="3">
      <t>ケン</t>
    </rPh>
    <phoneticPr fontId="14"/>
  </si>
  <si>
    <t>日向学院中学校</t>
  </si>
  <si>
    <t>宮崎県日向学院中学校</t>
  </si>
  <si>
    <t>宮崎学園中学校</t>
  </si>
  <si>
    <t>宮崎県宮崎学園中学校</t>
  </si>
  <si>
    <t>聖心ウルスラ学園聡明中学校</t>
  </si>
  <si>
    <t>宮崎県聖心ウルスラ学園聡明中学校</t>
  </si>
  <si>
    <t>宮崎日本大学中学校</t>
  </si>
  <si>
    <t>宮崎県宮崎日本大学中学校</t>
  </si>
  <si>
    <t>鵬翔中学校</t>
  </si>
  <si>
    <t>宮崎県鵬翔中学校</t>
  </si>
  <si>
    <t>日章学園中学校</t>
  </si>
  <si>
    <t>宮崎県日章学園中学校</t>
  </si>
  <si>
    <t>宮崎第一中学校</t>
  </si>
  <si>
    <t>宮崎県宮崎第一中学校</t>
  </si>
  <si>
    <t>尚学館中学校</t>
  </si>
  <si>
    <t>宮崎県尚学館中学校</t>
  </si>
  <si>
    <t>日南学園中学校</t>
  </si>
  <si>
    <t>宮崎県日南学園中学校</t>
  </si>
  <si>
    <t>鹿児島県</t>
    <rPh sb="3" eb="4">
      <t>ケン</t>
    </rPh>
    <phoneticPr fontId="14"/>
  </si>
  <si>
    <t>鹿児島純心女子中学校</t>
  </si>
  <si>
    <t>鹿児島県鹿児島純心女子中学校</t>
  </si>
  <si>
    <t>ラ・サール中学校</t>
  </si>
  <si>
    <t>鹿児島県ラ・サール中学校</t>
  </si>
  <si>
    <t>大口明光学園中学校</t>
  </si>
  <si>
    <t>鹿児島県大口明光学園中学校</t>
  </si>
  <si>
    <t>鹿児島修学館中学校</t>
  </si>
  <si>
    <t>鹿児島県鹿児島修学館中学校</t>
  </si>
  <si>
    <t>神村学園中等部</t>
  </si>
  <si>
    <t>鹿児島県神村学園中等部</t>
  </si>
  <si>
    <t>れいめい中学校</t>
  </si>
  <si>
    <t>鹿児島県れいめい中学校</t>
  </si>
  <si>
    <t>鹿児島第一中学校</t>
  </si>
  <si>
    <t>鹿児島県鹿児島第一中学校</t>
  </si>
  <si>
    <t>池田中学校</t>
  </si>
  <si>
    <t>鹿児島県池田中学校</t>
  </si>
  <si>
    <t>志學館中等部</t>
  </si>
  <si>
    <t>鹿児島県志學館中等部</t>
  </si>
  <si>
    <t>鹿児島育英館中学校</t>
  </si>
  <si>
    <t>鹿児島県鹿児島育英館中学校</t>
  </si>
  <si>
    <t>沖縄県</t>
    <rPh sb="2" eb="3">
      <t>ケン</t>
    </rPh>
    <phoneticPr fontId="14"/>
  </si>
  <si>
    <t>沖縄尚学高等学校附属中学校</t>
  </si>
  <si>
    <t>沖縄県沖縄尚学高等学校附属中学校</t>
  </si>
  <si>
    <t>興南中学校</t>
  </si>
  <si>
    <t>沖縄県興南中学校</t>
  </si>
  <si>
    <t>昭和薬科大学附属中学校</t>
  </si>
  <si>
    <t>沖縄県昭和薬科大学附属中学校</t>
  </si>
  <si>
    <t>沖縄三育中学校</t>
  </si>
  <si>
    <t>沖縄県沖縄三育中学校</t>
  </si>
  <si>
    <t>沖縄カトリック中学校</t>
  </si>
  <si>
    <t>沖縄県沖縄カトリック中学校</t>
  </si>
  <si>
    <t>沖縄アミークスインターナショナル中学校</t>
    <rPh sb="0" eb="2">
      <t>オキナワ</t>
    </rPh>
    <rPh sb="16" eb="19">
      <t>チュウガッコウ</t>
    </rPh>
    <phoneticPr fontId="77"/>
  </si>
  <si>
    <t>沖縄県沖縄アミークスインターナショナル中学校</t>
  </si>
  <si>
    <t>珊瑚舎スコーレ東表中学校</t>
    <phoneticPr fontId="77"/>
  </si>
  <si>
    <t>沖縄県珊瑚舎スコーレ東表中学校</t>
    <phoneticPr fontId="14"/>
  </si>
  <si>
    <t>【中等教育学校】</t>
    <rPh sb="1" eb="3">
      <t>チュウトウ</t>
    </rPh>
    <rPh sb="3" eb="5">
      <t>キョウイク</t>
    </rPh>
    <rPh sb="5" eb="7">
      <t>ガッコウ</t>
    </rPh>
    <phoneticPr fontId="3"/>
  </si>
  <si>
    <t>－令和７年５月１日現在－</t>
    <rPh sb="4" eb="6">
      <t>ゲンザイ</t>
    </rPh>
    <phoneticPr fontId="3"/>
  </si>
  <si>
    <t>ご確認欄にチェックを入れていただくと、回答不要な項目が黒塗りされます。
ただし、令和７年度 「学校法人基礎調査」 への回答を予定していない学校は、チェックを入れないでください。</t>
    <phoneticPr fontId="14"/>
  </si>
  <si>
    <t>本　票（中等教育学校）</t>
    <rPh sb="0" eb="1">
      <t>ホン</t>
    </rPh>
    <rPh sb="2" eb="3">
      <t>ヒョウ</t>
    </rPh>
    <rPh sb="4" eb="10">
      <t>チュウトウキョウイクガッコウ</t>
    </rPh>
    <phoneticPr fontId="14"/>
  </si>
  <si>
    <t>入学志願者数</t>
    <rPh sb="0" eb="6">
      <t>ニュウガクシガンシャスウ</t>
    </rPh>
    <phoneticPr fontId="14"/>
  </si>
  <si>
    <t>受験者
数</t>
    <rPh sb="0" eb="3">
      <t>ジュケンシャ</t>
    </rPh>
    <rPh sb="4" eb="5">
      <t>スウ</t>
    </rPh>
    <phoneticPr fontId="14"/>
  </si>
  <si>
    <t>４年</t>
    <rPh sb="1" eb="2">
      <t>ネン</t>
    </rPh>
    <phoneticPr fontId="14"/>
  </si>
  <si>
    <t>５年</t>
    <rPh sb="1" eb="2">
      <t>ネン</t>
    </rPh>
    <phoneticPr fontId="14"/>
  </si>
  <si>
    <t>６年</t>
    <rPh sb="1" eb="2">
      <t>ネン</t>
    </rPh>
    <phoneticPr fontId="14"/>
  </si>
  <si>
    <t>区　分</t>
    <phoneticPr fontId="3"/>
  </si>
  <si>
    <t>１年生</t>
    <phoneticPr fontId="3"/>
  </si>
  <si>
    <t>２年生</t>
    <phoneticPr fontId="3"/>
  </si>
  <si>
    <t>３年生</t>
    <phoneticPr fontId="3"/>
  </si>
  <si>
    <t>４年生</t>
    <phoneticPr fontId="3"/>
  </si>
  <si>
    <t>５年生</t>
    <phoneticPr fontId="3"/>
  </si>
  <si>
    <t>６年生</t>
    <phoneticPr fontId="3"/>
  </si>
  <si>
    <t>学級</t>
    <rPh sb="0" eb="2">
      <t>ガッキュウ</t>
    </rPh>
    <phoneticPr fontId="14"/>
  </si>
  <si>
    <t>普通科</t>
    <rPh sb="0" eb="3">
      <t>フツウカ</t>
    </rPh>
    <phoneticPr fontId="14"/>
  </si>
  <si>
    <t>（単位：円）</t>
    <phoneticPr fontId="14"/>
  </si>
  <si>
    <t>円）</t>
    <rPh sb="0" eb="1">
      <t>エン</t>
    </rPh>
    <phoneticPr fontId="14"/>
  </si>
  <si>
    <t>別   票（中等教育学校）</t>
    <rPh sb="6" eb="8">
      <t>チュウトウ</t>
    </rPh>
    <rPh sb="8" eb="10">
      <t>キョウイク</t>
    </rPh>
    <rPh sb="10" eb="12">
      <t>ガッコウ</t>
    </rPh>
    <phoneticPr fontId="3"/>
  </si>
  <si>
    <t>ケンブリッジ英語検定、GTEC、IELTS、
TEAP、TOEFL、TOEIC</t>
    <phoneticPr fontId="14"/>
  </si>
  <si>
    <r>
      <t>令和７年度</t>
    </r>
    <r>
      <rPr>
        <b/>
        <u/>
        <sz val="9"/>
        <rFont val="ＭＳ Ｐ明朝"/>
        <family val="1"/>
        <charset val="128"/>
      </rPr>
      <t>在籍者数の内</t>
    </r>
    <r>
      <rPr>
        <sz val="9"/>
        <rFont val="ＭＳ Ｐ明朝"/>
        <family val="1"/>
        <charset val="128"/>
      </rPr>
      <t>、外国籍生徒数及び外国人留学生数を記入してください。</t>
    </r>
    <rPh sb="0" eb="2">
      <t>レイワ</t>
    </rPh>
    <rPh sb="3" eb="5">
      <t>ネンド</t>
    </rPh>
    <rPh sb="5" eb="9">
      <t>ザイセキシャスウ</t>
    </rPh>
    <rPh sb="10" eb="11">
      <t>ウチ</t>
    </rPh>
    <rPh sb="12" eb="15">
      <t>ガイコクセキ</t>
    </rPh>
    <rPh sb="15" eb="17">
      <t>セイト</t>
    </rPh>
    <rPh sb="17" eb="18">
      <t>スウ</t>
    </rPh>
    <rPh sb="18" eb="19">
      <t>オヨ</t>
    </rPh>
    <rPh sb="20" eb="27">
      <t>ガイコクジンリュウガクセイスウ</t>
    </rPh>
    <rPh sb="28" eb="30">
      <t>キニュウ</t>
    </rPh>
    <phoneticPr fontId="14"/>
  </si>
  <si>
    <t>４．令和６年度中における中途退学・転学者及び通信制高校への転編入者について</t>
    <rPh sb="17" eb="18">
      <t>テン</t>
    </rPh>
    <rPh sb="18" eb="20">
      <t>ガクシャ</t>
    </rPh>
    <rPh sb="20" eb="21">
      <t>オヨ</t>
    </rPh>
    <rPh sb="22" eb="25">
      <t>ツウシンセイ</t>
    </rPh>
    <rPh sb="25" eb="27">
      <t>コウコウ</t>
    </rPh>
    <rPh sb="29" eb="30">
      <t>テン</t>
    </rPh>
    <rPh sb="30" eb="32">
      <t>ヘンニュウ</t>
    </rPh>
    <phoneticPr fontId="3"/>
  </si>
  <si>
    <t>令和6年
4月1日現在
在籍生徒数
（1～6年生）　　　　　　　　　　　</t>
    <rPh sb="6" eb="7">
      <t>ガツ</t>
    </rPh>
    <rPh sb="12" eb="14">
      <t>ザイセキ</t>
    </rPh>
    <rPh sb="22" eb="24">
      <t>ネンセイ</t>
    </rPh>
    <phoneticPr fontId="5"/>
  </si>
  <si>
    <t>Aのうち通信制高校への転編入者数</t>
    <phoneticPr fontId="14"/>
  </si>
  <si>
    <t>うち令和６年度中の中途退学者、他校への転学・編入者</t>
    <rPh sb="13" eb="14">
      <t>シャ</t>
    </rPh>
    <rPh sb="15" eb="17">
      <t>タコウ</t>
    </rPh>
    <rPh sb="19" eb="20">
      <t>テン</t>
    </rPh>
    <rPh sb="22" eb="23">
      <t>ヘン</t>
    </rPh>
    <rPh sb="24" eb="25">
      <t>シャ</t>
    </rPh>
    <phoneticPr fontId="3"/>
  </si>
  <si>
    <t>(注)１年生については、入学式が４月２日以降に開催された場合も、４月１日に在籍していたものとして生徒数に含めてください。</t>
  </si>
  <si>
    <t>うち、併設・系列の
大学・短大への
進学者数</t>
    <rPh sb="3" eb="5">
      <t>ヘイセツ</t>
    </rPh>
    <rPh sb="6" eb="8">
      <t>ケイレツ</t>
    </rPh>
    <rPh sb="10" eb="12">
      <t>ダイガク</t>
    </rPh>
    <rPh sb="13" eb="15">
      <t>タンダイ</t>
    </rPh>
    <rPh sb="18" eb="21">
      <t>シンガクシャ</t>
    </rPh>
    <rPh sb="21" eb="22">
      <t>スウ</t>
    </rPh>
    <phoneticPr fontId="3"/>
  </si>
  <si>
    <t>社会
地歴公民</t>
    <rPh sb="0" eb="2">
      <t>シャカイ</t>
    </rPh>
    <rPh sb="3" eb="5">
      <t>チレキ</t>
    </rPh>
    <rPh sb="5" eb="7">
      <t>コウミン</t>
    </rPh>
    <phoneticPr fontId="15"/>
  </si>
  <si>
    <t>学習者用デジタル教科書の未導入教科についてはその理由、導入済教科については導入後の課題として、あてはまるものすべてに「○」を付けてください。</t>
    <rPh sb="0" eb="4">
      <t>ガクシュウシャヨウ</t>
    </rPh>
    <rPh sb="8" eb="11">
      <t>キョウカショ</t>
    </rPh>
    <rPh sb="12" eb="15">
      <t>ミドウニュウ</t>
    </rPh>
    <rPh sb="15" eb="17">
      <t>キョウカ</t>
    </rPh>
    <rPh sb="24" eb="26">
      <t>リユウ</t>
    </rPh>
    <rPh sb="27" eb="29">
      <t>ドウニュウ</t>
    </rPh>
    <rPh sb="29" eb="30">
      <t>スミ</t>
    </rPh>
    <rPh sb="30" eb="32">
      <t>キョウカ</t>
    </rPh>
    <rPh sb="37" eb="40">
      <t>ドウニュウゴ</t>
    </rPh>
    <rPh sb="41" eb="43">
      <t>カダイ</t>
    </rPh>
    <phoneticPr fontId="14"/>
  </si>
  <si>
    <t>８．令和６年度の学校建物耐震化等の状況について</t>
    <rPh sb="12" eb="15">
      <t>タイシンカ</t>
    </rPh>
    <rPh sb="15" eb="16">
      <t>トウ</t>
    </rPh>
    <rPh sb="17" eb="19">
      <t>ジョウキョウ</t>
    </rPh>
    <phoneticPr fontId="14"/>
  </si>
  <si>
    <t xml:space="preserve">以下(1)で、学校保有建物の耐震化等の状況（現時点）としてあてはまる選択肢番号を記入ください。
なお、(1)で「2. 一部未実施の建物がある」、および「3. 未実施」を回答された場合には「(2)耐震化未実施の建物に対する耐震化予定」としてあてはまる選択肢番号を記入ください。
また(2)で「1.全て実施する予定」以外を回答された場合には「(3)耐震化未定の理由」として、あてはまるものに「〇」を付けてください。
</t>
    <rPh sb="0" eb="2">
      <t>イカ</t>
    </rPh>
    <rPh sb="7" eb="11">
      <t>ガッコウホユウ</t>
    </rPh>
    <rPh sb="11" eb="13">
      <t>タテモノ</t>
    </rPh>
    <rPh sb="14" eb="17">
      <t>タイシンカ</t>
    </rPh>
    <rPh sb="17" eb="18">
      <t>トウ</t>
    </rPh>
    <rPh sb="19" eb="21">
      <t>ジョウキョウ</t>
    </rPh>
    <rPh sb="22" eb="25">
      <t>ゲンジテン</t>
    </rPh>
    <rPh sb="34" eb="37">
      <t>センタクシ</t>
    </rPh>
    <rPh sb="37" eb="39">
      <t>バンゴウ</t>
    </rPh>
    <rPh sb="40" eb="42">
      <t>キニュウ</t>
    </rPh>
    <rPh sb="59" eb="61">
      <t>イチブ</t>
    </rPh>
    <rPh sb="61" eb="64">
      <t>ミジッシ</t>
    </rPh>
    <rPh sb="65" eb="67">
      <t>タテモノ</t>
    </rPh>
    <rPh sb="79" eb="82">
      <t>ミジッシ</t>
    </rPh>
    <rPh sb="97" eb="100">
      <t>タイシンカ</t>
    </rPh>
    <rPh sb="124" eb="129">
      <t>センタクシバンゴウ</t>
    </rPh>
    <rPh sb="130" eb="132">
      <t>キニュウ</t>
    </rPh>
    <rPh sb="197" eb="198">
      <t>ツ</t>
    </rPh>
    <phoneticPr fontId="14"/>
  </si>
  <si>
    <t xml:space="preserve">(注)1 </t>
    <phoneticPr fontId="14"/>
  </si>
  <si>
    <t>建物ごとではなく、空間ごとに数えてください。
例)１階：体育館（スポーツ専用）　２階：講堂→　「体育館（スポーツ専用）」、「講堂・ホール」にそれぞれ「１」を記入。</t>
    <phoneticPr fontId="14"/>
  </si>
  <si>
    <t>対象施設等がない場合は、「0」を記入してください。</t>
    <phoneticPr fontId="14"/>
  </si>
  <si>
    <t>中等教育学校名</t>
    <rPh sb="0" eb="2">
      <t>チュウトウ</t>
    </rPh>
    <rPh sb="2" eb="4">
      <t>キョウイク</t>
    </rPh>
    <rPh sb="4" eb="6">
      <t>ガッコウ</t>
    </rPh>
    <rPh sb="6" eb="7">
      <t>メイ</t>
    </rPh>
    <phoneticPr fontId="5"/>
  </si>
  <si>
    <t>key-high</t>
    <phoneticPr fontId="14"/>
  </si>
  <si>
    <t xml:space="preserve">コード番号
</t>
    <rPh sb="3" eb="5">
      <t>バンゴウ</t>
    </rPh>
    <phoneticPr fontId="5"/>
  </si>
  <si>
    <t>代表校コード</t>
    <rPh sb="0" eb="3">
      <t>ダイヒョウコウ</t>
    </rPh>
    <phoneticPr fontId="14"/>
  </si>
  <si>
    <t>知事所轄</t>
    <phoneticPr fontId="5"/>
  </si>
  <si>
    <t>回答</t>
    <rPh sb="0" eb="2">
      <t>カイトウ</t>
    </rPh>
    <phoneticPr fontId="14"/>
  </si>
  <si>
    <t>土浦日本大学中等教育学校</t>
  </si>
  <si>
    <t>茨城県土浦日本大学中等教育学校</t>
  </si>
  <si>
    <t>智学館中等教育学校</t>
  </si>
  <si>
    <t>茨城県智学館中等教育学校</t>
  </si>
  <si>
    <t>開智望中等教育学校</t>
    <rPh sb="0" eb="2">
      <t>カイチ</t>
    </rPh>
    <rPh sb="2" eb="3">
      <t>ノゾ</t>
    </rPh>
    <rPh sb="3" eb="5">
      <t>チュウトウ</t>
    </rPh>
    <rPh sb="5" eb="7">
      <t>キョウイク</t>
    </rPh>
    <rPh sb="7" eb="9">
      <t>ガッコウ</t>
    </rPh>
    <phoneticPr fontId="118"/>
  </si>
  <si>
    <t>茨城県開智望中等教育学校</t>
  </si>
  <si>
    <t>佐野日本大学中等教育学校</t>
  </si>
  <si>
    <t>栃木県佐野日本大学中等教育学校</t>
  </si>
  <si>
    <t>開智所沢中等教育学校</t>
  </si>
  <si>
    <t>埼玉県開智所沢中等教育学校</t>
  </si>
  <si>
    <t>時任学園中等教育学校</t>
  </si>
  <si>
    <t>千葉県時任学園中等教育学校</t>
  </si>
  <si>
    <t>回答必要</t>
  </si>
  <si>
    <t>三育学院中等教育学校</t>
    <rPh sb="0" eb="4">
      <t>サンイクガクイン</t>
    </rPh>
    <rPh sb="4" eb="10">
      <t>チュウトウキョウイクガッコウ</t>
    </rPh>
    <phoneticPr fontId="118"/>
  </si>
  <si>
    <t>千葉県三育学院中等教育学校</t>
  </si>
  <si>
    <t>桐蔭学園中等教育学校</t>
  </si>
  <si>
    <t>神奈川県桐蔭学園中等教育学校</t>
  </si>
  <si>
    <t>自修館中等教育学校</t>
  </si>
  <si>
    <t>神奈川県自修館中等教育学校</t>
  </si>
  <si>
    <t>松本秀峰中等教育学校</t>
  </si>
  <si>
    <t>長野県松本秀峰中等教育学校</t>
  </si>
  <si>
    <t>サミットアカデミーセカンダリースクール長野</t>
  </si>
  <si>
    <t>長野県サミットアカデミーセカンダリースクール長野</t>
  </si>
  <si>
    <t>海陽中等教育学校</t>
  </si>
  <si>
    <t>愛知県海陽中等教育学校</t>
  </si>
  <si>
    <t>鈴鹿中等教育学校</t>
  </si>
  <si>
    <t>三重県鈴鹿中等教育学校</t>
  </si>
  <si>
    <t>MIHO美学院中等教育学校</t>
    <rPh sb="4" eb="5">
      <t>ビ</t>
    </rPh>
    <rPh sb="5" eb="7">
      <t>ガクイン</t>
    </rPh>
    <rPh sb="7" eb="9">
      <t>チュウトウ</t>
    </rPh>
    <rPh sb="9" eb="11">
      <t>キョウイク</t>
    </rPh>
    <rPh sb="11" eb="13">
      <t>ガッコウ</t>
    </rPh>
    <phoneticPr fontId="118"/>
  </si>
  <si>
    <t>滋賀県MIHO美学院中等教育学校</t>
  </si>
  <si>
    <t>聖心学園中等教育学校</t>
  </si>
  <si>
    <t>奈良県聖心学園中等教育学校</t>
  </si>
  <si>
    <t>朝日塾中等教育学校</t>
  </si>
  <si>
    <t>岡山県朝日塾中等教育学校</t>
  </si>
  <si>
    <t>済美平成中等教育学校</t>
  </si>
  <si>
    <t>愛媛県済美平成中等教育学校</t>
  </si>
  <si>
    <t>新田青雲中等教育学校</t>
  </si>
  <si>
    <t>愛媛県新田青雲中等教育学校</t>
  </si>
  <si>
    <t>福岡県リンデンホールスクール中高学部　</t>
  </si>
  <si>
    <t>学科名（↓ご記入ください）</t>
    <rPh sb="0" eb="2">
      <t>ガッカ</t>
    </rPh>
    <rPh sb="2" eb="3">
      <t>メイ</t>
    </rPh>
    <rPh sb="6" eb="8">
      <t>キニュウ</t>
    </rPh>
    <phoneticPr fontId="14"/>
  </si>
  <si>
    <t>リンデンホールスクール中高学部</t>
    <phoneticPr fontId="14"/>
  </si>
  <si>
    <t>櫻美学園高等学校</t>
    <rPh sb="0" eb="1">
      <t>サクラ</t>
    </rPh>
    <rPh sb="1" eb="2">
      <t>ビ</t>
    </rPh>
    <rPh sb="2" eb="4">
      <t>ガクエン</t>
    </rPh>
    <phoneticPr fontId="14"/>
  </si>
  <si>
    <t>宮崎県櫻美学園高等学校</t>
    <phoneticPr fontId="14"/>
  </si>
  <si>
    <t>6. 募集していない（小中一貫校を含む）</t>
    <rPh sb="11" eb="13">
      <t>ショウチュウ</t>
    </rPh>
    <rPh sb="13" eb="16">
      <t>イッカンコウ</t>
    </rPh>
    <rPh sb="17" eb="18">
      <t>フク</t>
    </rPh>
    <phoneticPr fontId="14"/>
  </si>
  <si>
    <t>6. 募集していない（一貫校を含む）</t>
    <rPh sb="11" eb="14">
      <t>イッカンコウ</t>
    </rPh>
    <rPh sb="15" eb="16">
      <t>フク</t>
    </rPh>
    <phoneticPr fontId="14"/>
  </si>
  <si>
    <r>
      <t>令和７年度</t>
    </r>
    <r>
      <rPr>
        <b/>
        <u/>
        <sz val="9"/>
        <rFont val="ＭＳ Ｐ明朝"/>
        <family val="1"/>
        <charset val="128"/>
      </rPr>
      <t>在籍者数の内</t>
    </r>
    <r>
      <rPr>
        <sz val="9"/>
        <rFont val="ＭＳ Ｐ明朝"/>
        <family val="1"/>
        <charset val="128"/>
      </rPr>
      <t>、外国籍生徒数及び外国人留学生数を記入してください。</t>
    </r>
    <rPh sb="0" eb="2">
      <t>レイワ</t>
    </rPh>
    <rPh sb="3" eb="5">
      <t>ネンド</t>
    </rPh>
    <rPh sb="5" eb="9">
      <t>ザイセキシャスウ</t>
    </rPh>
    <rPh sb="10" eb="11">
      <t>ウチ</t>
    </rPh>
    <rPh sb="12" eb="15">
      <t>ガイコクセキ</t>
    </rPh>
    <rPh sb="15" eb="17">
      <t>セイト</t>
    </rPh>
    <rPh sb="17" eb="18">
      <t>スウ</t>
    </rPh>
    <rPh sb="28" eb="30">
      <t>キニュウ</t>
    </rPh>
    <phoneticPr fontId="14"/>
  </si>
  <si>
    <t>校務支援システムのうち、未導入の機能についてはその理由を、導入済の機能については導入後の課題を、あてはまるもの全てに「○」を付けてください。</t>
    <rPh sb="0" eb="2">
      <t>コウム</t>
    </rPh>
    <rPh sb="2" eb="4">
      <t>シエン</t>
    </rPh>
    <rPh sb="12" eb="15">
      <t>ミドウニュウ</t>
    </rPh>
    <rPh sb="16" eb="18">
      <t>キノウ</t>
    </rPh>
    <rPh sb="25" eb="27">
      <t>リユウ</t>
    </rPh>
    <rPh sb="29" eb="31">
      <t>ドウニュウ</t>
    </rPh>
    <rPh sb="31" eb="32">
      <t>スミ</t>
    </rPh>
    <rPh sb="33" eb="35">
      <t>キノウ</t>
    </rPh>
    <rPh sb="40" eb="43">
      <t>ドウニュウゴ</t>
    </rPh>
    <rPh sb="44" eb="46">
      <t>カダイ</t>
    </rPh>
    <rPh sb="55" eb="56">
      <t>スベ</t>
    </rPh>
    <phoneticPr fontId="18"/>
  </si>
  <si>
    <t>Ⅲ．生徒１人当りの納付金【年額】→学校法人基礎調査[130]</t>
    <phoneticPr fontId="14"/>
  </si>
  <si>
    <t>Ⅰ．入学状況・生徒数（本科のみ）→学校法人基礎調査[110]</t>
    <rPh sb="2" eb="4">
      <t>ニュウガク</t>
    </rPh>
    <rPh sb="4" eb="6">
      <t>ジョウキョウ</t>
    </rPh>
    <rPh sb="7" eb="10">
      <t>セイトスウ</t>
    </rPh>
    <rPh sb="11" eb="13">
      <t>ホンカ</t>
    </rPh>
    <phoneticPr fontId="3"/>
  </si>
  <si>
    <t>Ⅲ．生徒１人当たりの納付金【年額】→学校法人基礎調査[130]</t>
    <phoneticPr fontId="3"/>
  </si>
  <si>
    <t>Ⅲ．生徒１人当りの納付金【年額】→学校法人基礎調査[130]</t>
    <phoneticPr fontId="3"/>
  </si>
  <si>
    <t>７．令和７年度の学校建物耐震化等の状況について</t>
    <rPh sb="12" eb="15">
      <t>タイシンカ</t>
    </rPh>
    <rPh sb="15" eb="16">
      <t>トウ</t>
    </rPh>
    <rPh sb="17" eb="19">
      <t>ジョウキョウ</t>
    </rPh>
    <phoneticPr fontId="14"/>
  </si>
  <si>
    <r>
      <rPr>
        <b/>
        <u/>
        <sz val="10"/>
        <color theme="1"/>
        <rFont val="ＭＳ Ｐゴシック"/>
        <family val="3"/>
        <charset val="128"/>
        <scheme val="minor"/>
      </rPr>
      <t>【中高併設校の場合】</t>
    </r>
    <r>
      <rPr>
        <b/>
        <sz val="10"/>
        <color theme="1"/>
        <rFont val="ＭＳ Ｐゴシック"/>
        <family val="3"/>
        <charset val="128"/>
        <scheme val="minor"/>
      </rPr>
      <t>、以下設問７・８では、中学校での専有施設についてのみご回答ください。
中高併設校の場合、✔を入れてください。→</t>
    </r>
    <rPh sb="1" eb="3">
      <t>チュウコウ</t>
    </rPh>
    <rPh sb="3" eb="5">
      <t>ヘイセツ</t>
    </rPh>
    <rPh sb="5" eb="6">
      <t>コウ</t>
    </rPh>
    <rPh sb="7" eb="9">
      <t>バアイ</t>
    </rPh>
    <rPh sb="11" eb="13">
      <t>イカ</t>
    </rPh>
    <rPh sb="13" eb="15">
      <t>セツモン</t>
    </rPh>
    <rPh sb="21" eb="24">
      <t>チュウガッコウ</t>
    </rPh>
    <rPh sb="26" eb="28">
      <t>センユウ</t>
    </rPh>
    <rPh sb="28" eb="30">
      <t>シセツ</t>
    </rPh>
    <rPh sb="37" eb="39">
      <t>カイトウ</t>
    </rPh>
    <rPh sb="45" eb="50">
      <t>チュウコウヘイセツコウ</t>
    </rPh>
    <rPh sb="51" eb="53">
      <t>バアイ</t>
    </rPh>
    <rPh sb="56" eb="57">
      <t>イ</t>
    </rPh>
    <phoneticPr fontId="14"/>
  </si>
  <si>
    <r>
      <t>「常勤の監事」とは、私立学校法第145条第1項の規定により</t>
    </r>
    <r>
      <rPr>
        <u/>
        <sz val="9"/>
        <rFont val="ＭＳ Ｐ明朝"/>
        <family val="1"/>
        <charset val="128"/>
      </rPr>
      <t>大臣所轄学校法人等に義務付けられた</t>
    </r>
    <r>
      <rPr>
        <sz val="9"/>
        <rFont val="ＭＳ Ｐ明朝"/>
        <family val="1"/>
        <charset val="128"/>
      </rPr>
      <t xml:space="preserve">「日常的に監査業務等を行う」監事を指します。
</t>
    </r>
    <rPh sb="4" eb="6">
      <t>カンジ</t>
    </rPh>
    <rPh sb="10" eb="12">
      <t>シリツ</t>
    </rPh>
    <rPh sb="12" eb="14">
      <t>ガッコウ</t>
    </rPh>
    <rPh sb="14" eb="15">
      <t>ホウ</t>
    </rPh>
    <rPh sb="24" eb="26">
      <t>キテイ</t>
    </rPh>
    <rPh sb="29" eb="37">
      <t>ダイジンショカツガッコウホウジン</t>
    </rPh>
    <rPh sb="37" eb="38">
      <t>トウ</t>
    </rPh>
    <rPh sb="39" eb="42">
      <t>ギムヅ</t>
    </rPh>
    <rPh sb="53" eb="55">
      <t>ギョウム</t>
    </rPh>
    <rPh sb="55" eb="56">
      <t>トウ</t>
    </rPh>
    <rPh sb="57" eb="58">
      <t>オコナ</t>
    </rPh>
    <rPh sb="60" eb="62">
      <t>カンジ</t>
    </rPh>
    <rPh sb="63" eb="64">
      <t>サ</t>
    </rPh>
    <phoneticPr fontId="14"/>
  </si>
  <si>
    <t>英語の外国人教員等は、中学・高校等の所属に関わらず、
中学で英語の授業に当たっている外国人教員等の人数を
記入してください。  「本務/兼務」の区分は、手引参照（p.14）。
中学校に所属する外国人教員が高校の授業も担当している場合は、
中学校の帳票で本務者１人、高校の帳票で兼務者１人として数えます。
ＪＥＴプログラムは、地方自治体が語学指導等を行う外国人青年を
招致する事業です。</t>
    <rPh sb="27" eb="29">
      <t>チュウガク</t>
    </rPh>
    <rPh sb="65" eb="67">
      <t>ホンム</t>
    </rPh>
    <rPh sb="68" eb="70">
      <t>ケンム</t>
    </rPh>
    <rPh sb="72" eb="74">
      <t>クブン</t>
    </rPh>
    <phoneticPr fontId="14"/>
  </si>
  <si>
    <t xml:space="preserve"> 「本務/兼務」の区分は、手引p.14【６．令和７年度の専門スタッフの配置について（１）専門スタッフの配置人数①2)】を参照。
ＪＥＴプログラムは、地方自治体が語学指導等を行う外国人青年を
招致する事業です。</t>
    <rPh sb="2" eb="4">
      <t>ホンム</t>
    </rPh>
    <rPh sb="5" eb="7">
      <t>ケンム</t>
    </rPh>
    <rPh sb="9" eb="11">
      <t>クブン</t>
    </rPh>
    <rPh sb="22" eb="24">
      <t>レイワ</t>
    </rPh>
    <rPh sb="25" eb="27">
      <t>ネンド</t>
    </rPh>
    <rPh sb="28" eb="30">
      <t>センモン</t>
    </rPh>
    <rPh sb="35" eb="37">
      <t>ハイチ</t>
    </rPh>
    <rPh sb="44" eb="46">
      <t>センモン</t>
    </rPh>
    <rPh sb="51" eb="53">
      <t>ハイチ</t>
    </rPh>
    <rPh sb="53" eb="55">
      <t>ニンズウ</t>
    </rPh>
    <rPh sb="60" eb="62">
      <t>サンショウ</t>
    </rPh>
    <phoneticPr fontId="14"/>
  </si>
  <si>
    <t>(注)1.
2.</t>
    <phoneticPr fontId="14"/>
  </si>
  <si>
    <t>日本私立中学高等学校連合会</t>
    <rPh sb="0" eb="2">
      <t>ニホン</t>
    </rPh>
    <rPh sb="2" eb="4">
      <t>シリツ</t>
    </rPh>
    <rPh sb="4" eb="6">
      <t>チュウガク</t>
    </rPh>
    <rPh sb="6" eb="8">
      <t>コウトウ</t>
    </rPh>
    <rPh sb="8" eb="10">
      <t>ガッコウ</t>
    </rPh>
    <rPh sb="10" eb="12">
      <t>レンゴウ</t>
    </rPh>
    <rPh sb="12" eb="13">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</si>
</sst>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
    <numFmt numFmtId="177" formatCode="#,##0_ "/>
    <numFmt numFmtId="178" formatCode="#,##0;&quot;▲ &quot;#,##0"/>
    <numFmt numFmtId="179" formatCode="0_);[Red]\(0\)"/>
    <numFmt numFmtId="180" formatCode="0.0"/>
    <numFmt numFmtId="181" formatCode="0&quot;人&quot;"/>
    <numFmt numFmtId="182" formatCode="[$-411]ge\.m\.d;@"/>
  </numFmts>
  <fonts count="155" x14ac:knownFonts="1">
    <font>
      <sz val="8"/>
      <name val="ＭＳ 明朝"/>
      <family val="1"/>
      <charset val="128"/>
    </font>
    <font>
      <sz val="11"/>
      <color theme="1"/>
      <name val="ＭＳ Ｐ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8"/>
      <name val="ＭＳ 明朝"/>
      <family val="1"/>
      <charset val="128"/>
    </font>
    <font>
      <sz val="10"/>
      <name val="ＭＳ Ｐ明朝"/>
      <family val="1"/>
      <charset val="128"/>
    </font>
    <font>
      <sz val="6"/>
      <name val="ＭＳ 明朝"/>
      <family val="1"/>
      <charset val="128"/>
    </font>
    <font>
      <sz val="6"/>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font>
    <font>
      <b/>
      <sz val="10"/>
      <color rgb="FFFF0000"/>
      <name val="ＭＳ Ｐゴシック"/>
      <family val="3"/>
      <charset val="128"/>
    </font>
    <font>
      <sz val="11"/>
      <color theme="0"/>
      <name val="ＭＳ Ｐゴシック"/>
      <family val="3"/>
      <charset val="128"/>
    </font>
    <font>
      <sz val="11"/>
      <color theme="1"/>
      <name val="ＭＳ Ｐゴシック"/>
      <family val="3"/>
      <charset val="128"/>
    </font>
    <font>
      <sz val="7.5"/>
      <color theme="1"/>
      <name val="ＭＳ Ｐゴシック"/>
      <family val="3"/>
      <charset val="128"/>
    </font>
    <font>
      <b/>
      <sz val="11"/>
      <color theme="0"/>
      <name val="ＭＳ Ｐゴシック"/>
      <family val="3"/>
      <charset val="128"/>
    </font>
    <font>
      <sz val="10"/>
      <color theme="1"/>
      <name val="ＭＳ 明朝"/>
      <family val="1"/>
      <charset val="128"/>
    </font>
    <font>
      <b/>
      <sz val="10"/>
      <color theme="1"/>
      <name val="ＭＳ Ｐゴシック"/>
      <family val="3"/>
      <charset val="128"/>
    </font>
    <font>
      <sz val="10"/>
      <color rgb="FFFF0000"/>
      <name val="ＭＳ Ｐ明朝"/>
      <family val="1"/>
      <charset val="128"/>
    </font>
    <font>
      <sz val="9"/>
      <color theme="1"/>
      <name val="ＭＳ Ｐゴシック"/>
      <family val="3"/>
      <charset val="128"/>
    </font>
    <font>
      <sz val="9"/>
      <color theme="1"/>
      <name val="ＭＳ ゴシック"/>
      <family val="3"/>
      <charset val="128"/>
    </font>
    <font>
      <sz val="10"/>
      <color theme="1"/>
      <name val="ＭＳ Ｐ明朝"/>
      <family val="1"/>
      <charset val="128"/>
    </font>
    <font>
      <b/>
      <sz val="11"/>
      <color theme="1"/>
      <name val="ＭＳ Ｐゴシック"/>
      <family val="3"/>
      <charset val="128"/>
    </font>
    <font>
      <sz val="10"/>
      <color theme="1"/>
      <name val="ＭＳ Ｐゴシック"/>
      <family val="3"/>
      <charset val="128"/>
    </font>
    <font>
      <sz val="8"/>
      <color theme="1"/>
      <name val="ＭＳ 明朝"/>
      <family val="1"/>
      <charset val="128"/>
    </font>
    <font>
      <b/>
      <sz val="16"/>
      <color theme="1"/>
      <name val="ＭＳ Ｐゴシック"/>
      <family val="3"/>
      <charset val="128"/>
    </font>
    <font>
      <b/>
      <sz val="12"/>
      <color theme="1"/>
      <name val="ＭＳ Ｐゴシック"/>
      <family val="3"/>
      <charset val="128"/>
    </font>
    <font>
      <b/>
      <sz val="20"/>
      <color theme="1"/>
      <name val="ＭＳ Ｐゴシック"/>
      <family val="3"/>
      <charset val="128"/>
    </font>
    <font>
      <b/>
      <sz val="18"/>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ＭＳ 明朝"/>
      <family val="1"/>
      <charset val="128"/>
    </font>
    <font>
      <sz val="8"/>
      <color theme="1"/>
      <name val="ＭＳ Ｐゴシック"/>
      <family val="3"/>
      <charset val="128"/>
    </font>
    <font>
      <b/>
      <sz val="8"/>
      <color theme="1"/>
      <name val="ＭＳ 明朝"/>
      <family val="1"/>
      <charset val="128"/>
    </font>
    <font>
      <b/>
      <sz val="9"/>
      <color theme="1"/>
      <name val="ＭＳ Ｐゴシック"/>
      <family val="3"/>
      <charset val="128"/>
    </font>
    <font>
      <b/>
      <sz val="10"/>
      <color theme="1"/>
      <name val="ＭＳ Ｐゴシック"/>
      <family val="3"/>
      <charset val="128"/>
      <scheme val="minor"/>
    </font>
    <font>
      <sz val="10"/>
      <color theme="1"/>
      <name val="ＭＳ ゴシック"/>
      <family val="3"/>
      <charset val="128"/>
    </font>
    <font>
      <sz val="9"/>
      <color theme="1"/>
      <name val="ＭＳ Ｐ明朝"/>
      <family val="1"/>
      <charset val="128"/>
    </font>
    <font>
      <b/>
      <sz val="11"/>
      <color theme="1"/>
      <name val="ＭＳ 明朝"/>
      <family val="1"/>
      <charset val="128"/>
    </font>
    <font>
      <b/>
      <u/>
      <sz val="11"/>
      <color theme="1"/>
      <name val="ＭＳ Ｐゴシック"/>
      <family val="3"/>
      <charset val="128"/>
    </font>
    <font>
      <sz val="10"/>
      <name val="ＭＳ ゴシック"/>
      <family val="3"/>
      <charset val="128"/>
    </font>
    <font>
      <b/>
      <sz val="10"/>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10"/>
      <name val="ＭＳ 明朝"/>
      <family val="1"/>
      <charset val="128"/>
    </font>
    <font>
      <b/>
      <sz val="11"/>
      <name val="ＭＳ ゴシック"/>
      <family val="3"/>
      <charset val="128"/>
    </font>
    <font>
      <sz val="7.5"/>
      <name val="ＭＳ ゴシック"/>
      <family val="3"/>
      <charset val="128"/>
    </font>
    <font>
      <sz val="6"/>
      <color theme="1"/>
      <name val="ＭＳ Ｐ明朝"/>
      <family val="1"/>
      <charset val="128"/>
    </font>
    <font>
      <sz val="8"/>
      <color theme="1"/>
      <name val="ＭＳ Ｐ明朝"/>
      <family val="1"/>
      <charset val="128"/>
    </font>
    <font>
      <sz val="9"/>
      <name val="ＭＳ Ｐ明朝"/>
      <family val="1"/>
      <charset val="128"/>
    </font>
    <font>
      <sz val="12"/>
      <name val="ＭＳ Ｐゴシック"/>
      <family val="3"/>
      <charset val="128"/>
    </font>
    <font>
      <sz val="8"/>
      <name val="ＭＳ Ｐ明朝"/>
      <family val="1"/>
      <charset val="128"/>
    </font>
    <font>
      <b/>
      <sz val="8"/>
      <color rgb="FFFF0000"/>
      <name val="ＭＳ Ｐ明朝"/>
      <family val="1"/>
      <charset val="128"/>
    </font>
    <font>
      <sz val="9"/>
      <name val="ＭＳ ゴシック"/>
      <family val="3"/>
      <charset val="128"/>
    </font>
    <font>
      <b/>
      <sz val="14"/>
      <color theme="1"/>
      <name val="ＭＳ Ｐゴシック"/>
      <family val="3"/>
      <charset val="128"/>
    </font>
    <font>
      <sz val="14"/>
      <color theme="0"/>
      <name val="ＭＳ Ｐゴシック"/>
      <family val="3"/>
      <charset val="128"/>
    </font>
    <font>
      <b/>
      <u/>
      <sz val="11"/>
      <name val="ＭＳ Ｐゴシック"/>
      <family val="3"/>
      <charset val="128"/>
    </font>
    <font>
      <sz val="8"/>
      <color rgb="FFFF0000"/>
      <name val="ＭＳ Ｐゴシック"/>
      <family val="3"/>
      <charset val="128"/>
    </font>
    <font>
      <b/>
      <sz val="8"/>
      <color theme="5" tint="-0.249977111117893"/>
      <name val="ＭＳ Ｐゴシック"/>
      <family val="3"/>
      <charset val="128"/>
    </font>
    <font>
      <b/>
      <u/>
      <sz val="10"/>
      <name val="ＭＳ Ｐゴシック"/>
      <family val="3"/>
      <charset val="128"/>
    </font>
    <font>
      <b/>
      <sz val="10"/>
      <color theme="0"/>
      <name val="ＭＳ Ｐゴシック"/>
      <family val="3"/>
      <charset val="128"/>
    </font>
    <font>
      <b/>
      <sz val="12"/>
      <name val="ＭＳ Ｐゴシック"/>
      <family val="3"/>
      <charset val="128"/>
    </font>
    <font>
      <sz val="9"/>
      <color theme="1"/>
      <name val="ＭＳ 明朝"/>
      <family val="1"/>
      <charset val="128"/>
    </font>
    <font>
      <b/>
      <sz val="9"/>
      <name val="ＭＳ Ｐゴシック"/>
      <family val="3"/>
      <charset val="128"/>
    </font>
    <font>
      <b/>
      <sz val="10"/>
      <color theme="6" tint="-0.499984740745262"/>
      <name val="ＭＳ Ｐゴシック"/>
      <family val="3"/>
      <charset val="128"/>
    </font>
    <font>
      <sz val="10"/>
      <name val="ＭＳ Ｐゴシック"/>
      <family val="3"/>
    </font>
    <font>
      <b/>
      <sz val="10"/>
      <name val="ＭＳ Ｐゴシック"/>
      <family val="3"/>
    </font>
    <font>
      <sz val="10"/>
      <color theme="1"/>
      <name val="ＭＳ Ｐゴシック"/>
      <family val="3"/>
    </font>
    <font>
      <sz val="12"/>
      <color theme="1"/>
      <name val="ＭＳ Ｐゴシック"/>
      <family val="3"/>
    </font>
    <font>
      <sz val="8"/>
      <name val="BIZ UDPゴシック"/>
      <family val="3"/>
      <charset val="128"/>
    </font>
    <font>
      <b/>
      <sz val="8"/>
      <name val="BIZ UDPゴシック"/>
      <family val="3"/>
      <charset val="128"/>
    </font>
    <font>
      <b/>
      <sz val="10"/>
      <color theme="1"/>
      <name val="ＭＳ Ｐゴシック"/>
      <family val="3"/>
    </font>
    <font>
      <sz val="9"/>
      <color rgb="FFFF0000"/>
      <name val="ＭＳ Ｐ明朝"/>
      <family val="1"/>
      <charset val="128"/>
    </font>
    <font>
      <sz val="11"/>
      <color rgb="FFFF0000"/>
      <name val="ＭＳ Ｐゴシック"/>
      <family val="3"/>
      <charset val="128"/>
    </font>
    <font>
      <sz val="9"/>
      <color rgb="FFFF0000"/>
      <name val="ＭＳ Ｐゴシック"/>
      <family val="3"/>
      <charset val="128"/>
    </font>
    <font>
      <sz val="9"/>
      <color rgb="FFFF0000"/>
      <name val="ＭＳ Ｐゴシック"/>
      <family val="3"/>
      <charset val="128"/>
      <scheme val="minor"/>
    </font>
    <font>
      <sz val="8"/>
      <color rgb="FFFF0000"/>
      <name val="ＭＳ Ｐ明朝"/>
      <family val="1"/>
      <charset val="128"/>
    </font>
    <font>
      <sz val="8"/>
      <color rgb="FFFF0000"/>
      <name val="ＭＳ 明朝"/>
      <family val="1"/>
      <charset val="128"/>
    </font>
    <font>
      <sz val="9"/>
      <color rgb="FF0070C0"/>
      <name val="ＭＳ Ｐゴシック"/>
      <family val="3"/>
      <charset val="128"/>
    </font>
    <font>
      <sz val="7"/>
      <color theme="1"/>
      <name val="BIZ UDPゴシック"/>
      <family val="3"/>
      <charset val="128"/>
    </font>
    <font>
      <u/>
      <sz val="10"/>
      <name val="ＭＳ Ｐ明朝"/>
      <family val="1"/>
      <charset val="128"/>
    </font>
    <font>
      <b/>
      <u/>
      <sz val="9"/>
      <name val="ＭＳ Ｐ明朝"/>
      <family val="1"/>
      <charset val="128"/>
    </font>
    <font>
      <b/>
      <sz val="16"/>
      <name val="ＭＳ Ｐゴシック"/>
      <family val="3"/>
      <charset val="128"/>
    </font>
    <font>
      <sz val="9"/>
      <color theme="1"/>
      <name val="ＭＳ Ｐゴシック"/>
      <family val="3"/>
    </font>
    <font>
      <sz val="9"/>
      <color theme="1"/>
      <name val="ＭＳ ゴシック"/>
      <family val="3"/>
    </font>
    <font>
      <sz val="10"/>
      <color theme="1"/>
      <name val="ＭＳ Ｐゴシック"/>
      <family val="3"/>
      <scheme val="minor"/>
    </font>
    <font>
      <sz val="6"/>
      <name val="ＭＳ Ｐゴシック"/>
      <family val="2"/>
      <charset val="128"/>
    </font>
    <font>
      <b/>
      <u/>
      <sz val="10"/>
      <name val="ＭＳ Ｐ明朝"/>
      <family val="1"/>
      <charset val="128"/>
    </font>
    <font>
      <b/>
      <sz val="11"/>
      <name val="ＭＳ Ｐゴシック"/>
      <family val="3"/>
    </font>
    <font>
      <b/>
      <sz val="11"/>
      <name val="ＭＳ 明朝"/>
      <family val="1"/>
      <charset val="128"/>
    </font>
    <font>
      <sz val="9"/>
      <name val="ＭＳ Ｐゴシック"/>
      <family val="3"/>
      <charset val="128"/>
      <scheme val="minor"/>
    </font>
    <font>
      <sz val="11"/>
      <color theme="1"/>
      <name val="ＭＳ Ｐ明朝"/>
      <family val="1"/>
      <charset val="128"/>
    </font>
    <font>
      <sz val="11"/>
      <color theme="1"/>
      <name val="ＭＳ 明朝"/>
      <family val="1"/>
      <charset val="128"/>
    </font>
    <font>
      <b/>
      <sz val="11"/>
      <color theme="1"/>
      <name val="ＭＳ ゴシック"/>
      <family val="3"/>
      <charset val="128"/>
    </font>
    <font>
      <sz val="14"/>
      <name val="ＭＳ Ｐゴシック"/>
      <family val="3"/>
      <charset val="128"/>
    </font>
    <font>
      <sz val="16"/>
      <color theme="1"/>
      <name val="ＭＳ Ｐゴシック"/>
      <family val="3"/>
      <charset val="128"/>
    </font>
    <font>
      <sz val="10"/>
      <color theme="0"/>
      <name val="ＭＳ Ｐゴシック"/>
      <family val="3"/>
      <charset val="128"/>
    </font>
    <font>
      <b/>
      <u/>
      <sz val="10"/>
      <color rgb="FFFF0000"/>
      <name val="ＭＳ Ｐゴシック"/>
      <family val="3"/>
      <charset val="128"/>
    </font>
    <font>
      <sz val="10"/>
      <color rgb="FFFFFFCC"/>
      <name val="ＭＳ Ｐゴシック"/>
      <family val="3"/>
      <charset val="128"/>
    </font>
    <font>
      <sz val="11"/>
      <color theme="1"/>
      <name val="ＭＳ ゴシック"/>
      <family val="3"/>
    </font>
    <font>
      <b/>
      <sz val="12"/>
      <name val="ＭＳ Ｐゴシック"/>
      <family val="3"/>
      <charset val="128"/>
      <scheme val="minor"/>
    </font>
    <font>
      <sz val="10"/>
      <name val="ＭＳ Ｐゴシック"/>
      <family val="3"/>
      <charset val="128"/>
      <scheme val="minor"/>
    </font>
    <font>
      <b/>
      <sz val="20"/>
      <name val="ＭＳ Ｐゴシック"/>
      <family val="3"/>
      <charset val="128"/>
    </font>
    <font>
      <sz val="9"/>
      <color theme="1"/>
      <name val="BIZ UDPゴシック"/>
      <family val="3"/>
      <charset val="128"/>
    </font>
    <font>
      <sz val="8"/>
      <name val="BIZ UDゴシック"/>
      <family val="3"/>
      <charset val="128"/>
    </font>
    <font>
      <sz val="8"/>
      <color rgb="FFFF0000"/>
      <name val="BIZ UDゴシック"/>
      <family val="3"/>
      <charset val="128"/>
    </font>
    <font>
      <sz val="8"/>
      <color theme="0"/>
      <name val="BIZ UDゴシック"/>
      <family val="3"/>
      <charset val="128"/>
    </font>
    <font>
      <sz val="8"/>
      <color theme="1"/>
      <name val="BIZ UDゴシック"/>
      <family val="3"/>
      <charset val="128"/>
    </font>
    <font>
      <sz val="9"/>
      <name val="BIZ UDPゴシック"/>
      <family val="3"/>
      <charset val="128"/>
    </font>
    <font>
      <b/>
      <sz val="12"/>
      <color rgb="FFFF0000"/>
      <name val="ＭＳ Ｐゴシック"/>
      <family val="3"/>
      <charset val="128"/>
    </font>
    <font>
      <sz val="18"/>
      <color theme="3"/>
      <name val="ＭＳ Ｐゴシック"/>
      <family val="2"/>
      <charset val="128"/>
      <scheme val="major"/>
    </font>
    <font>
      <b/>
      <sz val="8"/>
      <color rgb="FFFF0000"/>
      <name val="ＭＳ 明朝"/>
      <family val="1"/>
      <charset val="128"/>
    </font>
    <font>
      <sz val="48"/>
      <color theme="1"/>
      <name val="ＭＳ Ｐゴシック"/>
      <family val="3"/>
      <charset val="128"/>
    </font>
    <font>
      <u/>
      <sz val="8"/>
      <color theme="10"/>
      <name val="ＭＳ 明朝"/>
      <family val="1"/>
      <charset val="128"/>
    </font>
    <font>
      <b/>
      <sz val="12"/>
      <name val="BIZ UDゴシック"/>
      <family val="3"/>
      <charset val="128"/>
    </font>
    <font>
      <b/>
      <sz val="20"/>
      <name val="ＭＳ ゴシック"/>
      <family val="3"/>
      <charset val="128"/>
    </font>
    <font>
      <sz val="12"/>
      <color theme="1"/>
      <name val="ＭＳ ゴシック"/>
      <family val="3"/>
    </font>
    <font>
      <b/>
      <sz val="11"/>
      <color rgb="FFFF0000"/>
      <name val="ＭＳ Ｐゴシック"/>
      <family val="3"/>
    </font>
    <font>
      <b/>
      <sz val="8"/>
      <color theme="1"/>
      <name val="ＭＳ Ｐゴシック"/>
      <family val="3"/>
      <charset val="128"/>
    </font>
    <font>
      <sz val="16"/>
      <name val="ＭＳ Ｐゴシック"/>
      <family val="3"/>
      <charset val="128"/>
    </font>
    <font>
      <sz val="11"/>
      <name val="ＭＳ Ｐ明朝"/>
      <family val="1"/>
      <charset val="128"/>
    </font>
    <font>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ゴシック"/>
      <family val="3"/>
      <charset val="128"/>
    </font>
    <font>
      <b/>
      <sz val="9"/>
      <name val="ＭＳ ゴシック"/>
      <family val="3"/>
      <charset val="128"/>
    </font>
    <font>
      <b/>
      <sz val="9"/>
      <color theme="1"/>
      <name val="ＭＳ ゴシック"/>
      <family val="3"/>
      <charset val="128"/>
    </font>
    <font>
      <sz val="8"/>
      <name val="ＭＳ ゴシック"/>
      <family val="3"/>
      <charset val="128"/>
    </font>
    <font>
      <b/>
      <sz val="11"/>
      <color theme="1"/>
      <name val="ＭＳ Ｐゴシック"/>
      <family val="3"/>
      <charset val="128"/>
      <scheme val="minor"/>
    </font>
    <font>
      <b/>
      <u/>
      <sz val="10"/>
      <color theme="1"/>
      <name val="ＭＳ Ｐゴシック"/>
      <family val="3"/>
      <charset val="128"/>
      <scheme val="minor"/>
    </font>
    <font>
      <b/>
      <sz val="12"/>
      <color theme="1"/>
      <name val="ＭＳ Ｐゴシック"/>
      <family val="3"/>
      <charset val="128"/>
      <scheme val="minor"/>
    </font>
    <font>
      <b/>
      <sz val="11"/>
      <color rgb="FFFF0000"/>
      <name val="ＭＳ 明朝"/>
      <family val="1"/>
      <charset val="128"/>
    </font>
    <font>
      <b/>
      <sz val="9"/>
      <color theme="0"/>
      <name val="ＭＳ Ｐゴシック"/>
      <family val="3"/>
      <charset val="128"/>
    </font>
    <font>
      <b/>
      <u/>
      <sz val="9"/>
      <name val="ＭＳ Ｐゴシック"/>
      <family val="3"/>
      <charset val="128"/>
    </font>
    <font>
      <b/>
      <sz val="11"/>
      <color rgb="FFFF0000"/>
      <name val="ＭＳ Ｐ明朝"/>
      <family val="1"/>
      <charset val="128"/>
    </font>
    <font>
      <sz val="8"/>
      <color theme="1"/>
      <name val="BIZ UDPゴシック"/>
      <family val="3"/>
      <charset val="128"/>
    </font>
    <font>
      <sz val="9"/>
      <color rgb="FF0000FF"/>
      <name val="BIZ UDPゴシック"/>
      <family val="3"/>
      <charset val="128"/>
    </font>
    <font>
      <b/>
      <sz val="18"/>
      <name val="ＭＳ Ｐゴシック"/>
      <family val="3"/>
      <charset val="128"/>
    </font>
    <font>
      <b/>
      <sz val="12"/>
      <name val="ＭＳ Ｐゴシック"/>
      <family val="3"/>
    </font>
    <font>
      <u/>
      <sz val="12"/>
      <color theme="10"/>
      <name val="ＭＳ 明朝"/>
      <family val="1"/>
      <charset val="128"/>
    </font>
    <font>
      <sz val="10"/>
      <color theme="1"/>
      <name val="ＭＳ ゴシック"/>
      <family val="3"/>
    </font>
    <font>
      <b/>
      <sz val="9"/>
      <name val="ＭＳ Ｐ明朝"/>
      <family val="1"/>
      <charset val="128"/>
    </font>
    <font>
      <sz val="9"/>
      <name val="ＭＳ 明朝"/>
      <family val="1"/>
      <charset val="128"/>
    </font>
    <font>
      <b/>
      <sz val="9"/>
      <name val="ＭＳ Ｐゴシック"/>
      <family val="3"/>
    </font>
    <font>
      <sz val="11"/>
      <color theme="0" tint="-0.34998626667073579"/>
      <name val="ＭＳ Ｐゴシック"/>
      <family val="3"/>
      <charset val="128"/>
    </font>
    <font>
      <b/>
      <sz val="12"/>
      <color theme="1"/>
      <name val="ＭＳ Ｐゴシック"/>
      <family val="3"/>
    </font>
    <font>
      <u/>
      <sz val="9"/>
      <name val="ＭＳ Ｐ明朝"/>
      <family val="1"/>
      <charset val="128"/>
    </font>
  </fonts>
  <fills count="48">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0"/>
        <bgColor theme="0"/>
      </patternFill>
    </fill>
    <fill>
      <patternFill patternType="solid">
        <fgColor indexed="65"/>
        <bgColor theme="0"/>
      </patternFill>
    </fill>
    <fill>
      <patternFill patternType="gray0625">
        <fgColor theme="0"/>
      </patternFill>
    </fill>
    <fill>
      <patternFill patternType="solid">
        <fgColor rgb="FFFFFFCC"/>
        <bgColor indexed="45"/>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theme="0"/>
      </patternFill>
    </fill>
    <fill>
      <patternFill patternType="solid">
        <fgColor theme="7" tint="0.79998168889431442"/>
        <bgColor theme="0"/>
      </patternFill>
    </fill>
    <fill>
      <patternFill patternType="solid">
        <fgColor theme="0" tint="-0.249977111117893"/>
        <bgColor indexed="45"/>
      </patternFill>
    </fill>
    <fill>
      <patternFill patternType="solid">
        <fgColor theme="0" tint="-0.14999847407452621"/>
        <bgColor theme="0"/>
      </patternFill>
    </fill>
    <fill>
      <patternFill patternType="solid">
        <fgColor rgb="FFFFCC66"/>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tint="0.79995117038483843"/>
        <bgColor theme="0"/>
      </patternFill>
    </fill>
    <fill>
      <patternFill patternType="solid">
        <fgColor rgb="FFFFFFCC"/>
        <bgColor theme="0"/>
      </patternFill>
    </fill>
    <fill>
      <patternFill patternType="solid">
        <fgColor theme="3" tint="0.79998168889431442"/>
        <bgColor theme="0"/>
      </patternFill>
    </fill>
    <fill>
      <patternFill patternType="solid">
        <fgColor rgb="FFFFCCFF"/>
        <bgColor theme="0"/>
      </patternFill>
    </fill>
    <fill>
      <patternFill patternType="solid">
        <fgColor theme="9" tint="0.79998168889431442"/>
        <bgColor theme="0"/>
      </patternFill>
    </fill>
    <fill>
      <patternFill patternType="solid">
        <fgColor rgb="FFFFCC66"/>
        <bgColor theme="0"/>
      </patternFill>
    </fill>
    <fill>
      <patternFill patternType="solid">
        <fgColor rgb="FFFFCC99"/>
        <bgColor theme="0"/>
      </patternFill>
    </fill>
    <fill>
      <patternFill patternType="solid">
        <fgColor rgb="FFF7EAE9"/>
        <bgColor indexed="64"/>
      </patternFill>
    </fill>
    <fill>
      <patternFill patternType="solid">
        <fgColor rgb="FFCCFFCC"/>
        <bgColor indexed="64"/>
      </patternFill>
    </fill>
    <fill>
      <patternFill patternType="solid">
        <fgColor rgb="FFFAF0F0"/>
        <bgColor indexed="64"/>
      </patternFill>
    </fill>
    <fill>
      <patternFill patternType="solid">
        <fgColor theme="1" tint="0.499984740745262"/>
        <bgColor indexed="64"/>
      </patternFill>
    </fill>
    <fill>
      <patternFill patternType="solid">
        <fgColor theme="1" tint="0.499984740745262"/>
        <bgColor theme="0"/>
      </patternFill>
    </fill>
    <fill>
      <patternFill patternType="solid">
        <fgColor theme="0" tint="-0.14996795556505021"/>
        <bgColor indexed="64"/>
      </patternFill>
    </fill>
    <fill>
      <patternFill patternType="solid">
        <fgColor theme="3" tint="0.749992370372631"/>
        <bgColor indexed="64"/>
      </patternFill>
    </fill>
    <fill>
      <patternFill patternType="solid">
        <fgColor rgb="FFFFCCFF"/>
        <bgColor indexed="45"/>
      </patternFill>
    </fill>
    <fill>
      <patternFill patternType="solid">
        <fgColor rgb="FFFFCCFF"/>
        <bgColor indexed="64"/>
      </patternFill>
    </fill>
    <fill>
      <patternFill patternType="solid">
        <fgColor theme="9" tint="0.79998168889431442"/>
        <bgColor indexed="45"/>
      </patternFill>
    </fill>
    <fill>
      <patternFill patternType="solid">
        <fgColor theme="0" tint="-0.499984740745262"/>
        <bgColor indexed="64"/>
      </patternFill>
    </fill>
    <fill>
      <patternFill patternType="solid">
        <fgColor theme="0" tint="-0.34998626667073579"/>
        <bgColor theme="0"/>
      </patternFill>
    </fill>
    <fill>
      <patternFill patternType="solid">
        <fgColor theme="6" tint="0.79998168889431442"/>
        <bgColor indexed="64"/>
      </patternFill>
    </fill>
    <fill>
      <patternFill patternType="solid">
        <fgColor auto="1"/>
        <bgColor theme="0"/>
      </patternFill>
    </fill>
    <fill>
      <patternFill patternType="solid">
        <fgColor auto="1"/>
        <bgColor indexed="64"/>
      </patternFill>
    </fill>
    <fill>
      <patternFill patternType="solid">
        <fgColor rgb="FFFFCC66"/>
        <bgColor indexed="45"/>
      </patternFill>
    </fill>
    <fill>
      <patternFill patternType="solid">
        <fgColor rgb="FFFFFF99"/>
        <bgColor indexed="64"/>
      </patternFill>
    </fill>
    <fill>
      <patternFill patternType="solid">
        <fgColor rgb="FFFFCCCC"/>
        <bgColor indexed="64"/>
      </patternFill>
    </fill>
    <fill>
      <patternFill patternType="solid">
        <fgColor rgb="FFFFCC99"/>
        <bgColor indexed="64"/>
      </patternFill>
    </fill>
  </fills>
  <borders count="216">
    <border>
      <left/>
      <right/>
      <top/>
      <bottom/>
      <diagonal/>
    </border>
    <border>
      <left style="hair">
        <color indexed="64"/>
      </left>
      <right/>
      <top/>
      <bottom/>
      <diagonal/>
    </border>
    <border>
      <left/>
      <right/>
      <top/>
      <bottom style="medium">
        <color indexed="64"/>
      </bottom>
      <diagonal/>
    </border>
    <border>
      <left/>
      <right/>
      <top style="medium">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hair">
        <color indexed="64"/>
      </left>
      <right/>
      <top style="hair">
        <color indexed="64"/>
      </top>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style="hair">
        <color indexed="64"/>
      </right>
      <top style="hair">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top style="thin">
        <color theme="1"/>
      </top>
      <bottom/>
      <diagonal/>
    </border>
    <border>
      <left/>
      <right style="thin">
        <color indexed="64"/>
      </right>
      <top style="thin">
        <color theme="1"/>
      </top>
      <bottom/>
      <diagonal/>
    </border>
    <border>
      <left/>
      <right style="double">
        <color indexed="64"/>
      </right>
      <top/>
      <bottom/>
      <diagonal/>
    </border>
    <border>
      <left style="double">
        <color indexed="64"/>
      </left>
      <right/>
      <top/>
      <bottom/>
      <diagonal/>
    </border>
    <border>
      <left style="double">
        <color indexed="64"/>
      </left>
      <right/>
      <top/>
      <bottom style="medium">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1"/>
      </right>
      <top/>
      <bottom style="thin">
        <color theme="1"/>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uble">
        <color indexed="64"/>
      </right>
      <top style="medium">
        <color indexed="64"/>
      </top>
      <bottom/>
      <diagonal/>
    </border>
    <border>
      <left/>
      <right style="double">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bottom/>
      <diagonal/>
    </border>
  </borders>
  <cellStyleXfs count="8">
    <xf numFmtId="0" fontId="0" fillId="0" borderId="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21" fillId="0" borderId="0" applyNumberFormat="0" applyFill="0" applyBorder="0" applyAlignment="0" applyProtection="0">
      <alignment vertical="center"/>
    </xf>
    <xf numFmtId="0" fontId="1" fillId="0" borderId="0">
      <alignment vertical="center"/>
    </xf>
  </cellStyleXfs>
  <cellXfs count="3615">
    <xf numFmtId="0" fontId="0" fillId="0" borderId="0" xfId="0">
      <alignment vertical="center"/>
    </xf>
    <xf numFmtId="0" fontId="4" fillId="0" borderId="0" xfId="2" applyFont="1" applyProtection="1">
      <alignment vertical="center"/>
      <protection locked="0"/>
    </xf>
    <xf numFmtId="0" fontId="21" fillId="2" borderId="0" xfId="2" applyFont="1" applyFill="1" applyProtection="1">
      <alignment vertical="center"/>
      <protection locked="0"/>
    </xf>
    <xf numFmtId="0" fontId="21" fillId="4" borderId="0" xfId="2" applyFont="1" applyFill="1" applyProtection="1">
      <alignment vertical="center"/>
      <protection locked="0"/>
    </xf>
    <xf numFmtId="0" fontId="35" fillId="4" borderId="0" xfId="2" applyFont="1" applyFill="1" applyAlignment="1" applyProtection="1">
      <alignment horizontal="center" vertical="center"/>
      <protection locked="0"/>
    </xf>
    <xf numFmtId="0" fontId="36" fillId="2" borderId="0" xfId="2" applyFont="1" applyFill="1" applyAlignment="1" applyProtection="1">
      <alignment vertical="center" shrinkToFit="1"/>
      <protection locked="0"/>
    </xf>
    <xf numFmtId="0" fontId="30" fillId="2" borderId="0" xfId="2" quotePrefix="1" applyFont="1" applyFill="1" applyAlignment="1" applyProtection="1">
      <alignment horizontal="center" vertical="center"/>
      <protection locked="0"/>
    </xf>
    <xf numFmtId="0" fontId="30" fillId="2" borderId="2" xfId="2" quotePrefix="1" applyFont="1" applyFill="1" applyBorder="1" applyAlignment="1" applyProtection="1">
      <alignment horizontal="center" vertical="center"/>
      <protection locked="0"/>
    </xf>
    <xf numFmtId="0" fontId="31" fillId="2" borderId="0" xfId="2" applyFont="1" applyFill="1" applyProtection="1">
      <alignment vertical="center"/>
      <protection locked="0"/>
    </xf>
    <xf numFmtId="0" fontId="31" fillId="4" borderId="0" xfId="2" applyFont="1" applyFill="1" applyProtection="1">
      <alignment vertical="center"/>
      <protection locked="0"/>
    </xf>
    <xf numFmtId="0" fontId="41" fillId="4" borderId="0" xfId="0" applyFont="1" applyFill="1" applyAlignment="1" applyProtection="1">
      <alignment shrinkToFit="1"/>
      <protection locked="0"/>
    </xf>
    <xf numFmtId="0" fontId="42" fillId="4" borderId="2" xfId="2" applyFont="1" applyFill="1" applyBorder="1" applyAlignment="1" applyProtection="1">
      <protection locked="0"/>
    </xf>
    <xf numFmtId="0" fontId="41" fillId="4" borderId="2" xfId="0" applyFont="1" applyFill="1" applyBorder="1" applyAlignment="1" applyProtection="1">
      <alignment shrinkToFit="1"/>
      <protection locked="0"/>
    </xf>
    <xf numFmtId="0" fontId="31" fillId="4" borderId="2" xfId="2" applyFont="1" applyFill="1" applyBorder="1" applyProtection="1">
      <alignment vertical="center"/>
      <protection locked="0"/>
    </xf>
    <xf numFmtId="0" fontId="21" fillId="2" borderId="0" xfId="2" applyFont="1" applyFill="1" applyAlignment="1" applyProtection="1">
      <alignment horizontal="right" vertical="center"/>
      <protection locked="0"/>
    </xf>
    <xf numFmtId="0" fontId="25" fillId="2" borderId="0" xfId="2" applyFont="1" applyFill="1" applyAlignment="1" applyProtection="1">
      <alignment horizontal="right" vertical="center"/>
      <protection locked="0"/>
    </xf>
    <xf numFmtId="0" fontId="34" fillId="2" borderId="0" xfId="2" applyFont="1" applyFill="1" applyAlignment="1" applyProtection="1">
      <alignment horizontal="right" vertical="center"/>
      <protection locked="0"/>
    </xf>
    <xf numFmtId="176" fontId="30" fillId="2" borderId="0" xfId="2" applyNumberFormat="1" applyFont="1" applyFill="1" applyAlignment="1" applyProtection="1">
      <alignment horizontal="center" vertical="center"/>
      <protection locked="0"/>
    </xf>
    <xf numFmtId="0" fontId="32" fillId="4" borderId="0" xfId="0" applyFont="1" applyFill="1" applyProtection="1">
      <alignment vertical="center"/>
      <protection locked="0"/>
    </xf>
    <xf numFmtId="0" fontId="31" fillId="2" borderId="0" xfId="2" applyFont="1" applyFill="1" applyAlignment="1" applyProtection="1">
      <alignment horizontal="center" vertical="center"/>
      <protection locked="0"/>
    </xf>
    <xf numFmtId="0" fontId="31" fillId="2" borderId="0" xfId="2" applyFont="1" applyFill="1" applyAlignment="1" applyProtection="1">
      <alignment horizontal="right" vertical="center"/>
      <protection locked="0"/>
    </xf>
    <xf numFmtId="0" fontId="24" fillId="2" borderId="0" xfId="2" applyFont="1" applyFill="1" applyProtection="1">
      <alignment vertical="center"/>
      <protection locked="0"/>
    </xf>
    <xf numFmtId="0" fontId="24" fillId="2" borderId="0" xfId="2" quotePrefix="1" applyFont="1" applyFill="1" applyAlignment="1" applyProtection="1">
      <alignment horizontal="center" vertical="center"/>
      <protection locked="0"/>
    </xf>
    <xf numFmtId="0" fontId="24" fillId="4" borderId="0" xfId="0" applyFont="1" applyFill="1" applyProtection="1">
      <alignment vertical="center"/>
      <protection locked="0"/>
    </xf>
    <xf numFmtId="38" fontId="24" fillId="4" borderId="0" xfId="3" applyFont="1" applyFill="1" applyAlignment="1" applyProtection="1">
      <alignment horizontal="right"/>
      <protection locked="0"/>
    </xf>
    <xf numFmtId="178" fontId="24" fillId="4" borderId="0" xfId="3" applyNumberFormat="1" applyFont="1" applyFill="1" applyAlignment="1" applyProtection="1">
      <alignment horizontal="right" vertical="center"/>
      <protection locked="0"/>
    </xf>
    <xf numFmtId="178" fontId="24" fillId="4" borderId="0" xfId="0" applyNumberFormat="1" applyFont="1" applyFill="1" applyProtection="1">
      <alignment vertical="center"/>
      <protection locked="0"/>
    </xf>
    <xf numFmtId="0" fontId="30" fillId="4" borderId="0" xfId="2" applyFont="1" applyFill="1" applyAlignment="1" applyProtection="1">
      <alignment vertical="top" wrapText="1"/>
      <protection locked="0"/>
    </xf>
    <xf numFmtId="0" fontId="22" fillId="4" borderId="0" xfId="2" applyFont="1" applyFill="1" applyProtection="1">
      <alignment vertical="center"/>
      <protection locked="0"/>
    </xf>
    <xf numFmtId="0" fontId="40" fillId="4" borderId="0" xfId="2" applyFont="1" applyFill="1" applyAlignment="1" applyProtection="1">
      <alignment vertical="center" wrapText="1"/>
      <protection locked="0"/>
    </xf>
    <xf numFmtId="0" fontId="21" fillId="6" borderId="0" xfId="2" applyFont="1" applyFill="1" applyProtection="1">
      <alignment vertical="center"/>
      <protection locked="0"/>
    </xf>
    <xf numFmtId="0" fontId="21" fillId="0" borderId="0" xfId="2" applyFont="1" applyProtection="1">
      <alignment vertical="center"/>
      <protection locked="0"/>
    </xf>
    <xf numFmtId="0" fontId="31" fillId="6" borderId="0" xfId="2" applyFont="1" applyFill="1" applyProtection="1">
      <alignment vertical="center"/>
      <protection locked="0"/>
    </xf>
    <xf numFmtId="0" fontId="30" fillId="0" borderId="0" xfId="2" applyFont="1" applyAlignment="1" applyProtection="1">
      <alignment horizontal="left" vertical="center"/>
      <protection locked="0"/>
    </xf>
    <xf numFmtId="0" fontId="4" fillId="10" borderId="0" xfId="1" applyFont="1" applyFill="1" applyProtection="1">
      <alignment vertical="center"/>
      <protection locked="0"/>
    </xf>
    <xf numFmtId="0" fontId="4" fillId="10" borderId="0" xfId="2" applyFont="1" applyFill="1" applyProtection="1">
      <alignment vertical="center"/>
      <protection locked="0"/>
    </xf>
    <xf numFmtId="0" fontId="11" fillId="10" borderId="0" xfId="2" applyFont="1" applyFill="1" applyProtection="1">
      <alignment vertical="center"/>
      <protection locked="0"/>
    </xf>
    <xf numFmtId="0" fontId="31" fillId="10" borderId="0" xfId="2" applyFont="1" applyFill="1" applyAlignment="1" applyProtection="1">
      <alignment vertical="center" shrinkToFit="1"/>
      <protection locked="0"/>
    </xf>
    <xf numFmtId="0" fontId="21" fillId="10" borderId="0" xfId="2" applyFont="1" applyFill="1" applyProtection="1">
      <alignment vertical="center"/>
      <protection locked="0"/>
    </xf>
    <xf numFmtId="0" fontId="29" fillId="6" borderId="0" xfId="2" applyFont="1" applyFill="1" applyAlignment="1" applyProtection="1">
      <alignment vertical="top" wrapText="1" shrinkToFit="1"/>
      <protection locked="0"/>
    </xf>
    <xf numFmtId="0" fontId="29" fillId="10" borderId="0" xfId="2" applyFont="1" applyFill="1" applyAlignment="1" applyProtection="1">
      <alignment vertical="top" wrapText="1"/>
      <protection locked="0"/>
    </xf>
    <xf numFmtId="0" fontId="30" fillId="10" borderId="0" xfId="2" applyFont="1" applyFill="1" applyAlignment="1" applyProtection="1">
      <alignment horizontal="left" vertical="center"/>
      <protection locked="0"/>
    </xf>
    <xf numFmtId="0" fontId="30" fillId="10" borderId="0" xfId="2" applyFont="1" applyFill="1" applyProtection="1">
      <alignment vertical="center"/>
      <protection locked="0"/>
    </xf>
    <xf numFmtId="0" fontId="7" fillId="10" borderId="0" xfId="2" applyFont="1" applyFill="1" applyProtection="1">
      <alignment vertical="center"/>
      <protection locked="0"/>
    </xf>
    <xf numFmtId="0" fontId="31" fillId="4" borderId="1" xfId="2" quotePrefix="1" applyFont="1" applyFill="1" applyBorder="1" applyAlignment="1" applyProtection="1">
      <alignment horizontal="center" vertical="center"/>
      <protection locked="0"/>
    </xf>
    <xf numFmtId="0" fontId="31" fillId="4" borderId="46" xfId="2" quotePrefix="1" applyFont="1" applyFill="1" applyBorder="1" applyAlignment="1" applyProtection="1">
      <alignment horizontal="center" vertical="center"/>
      <protection locked="0"/>
    </xf>
    <xf numFmtId="0" fontId="31" fillId="4" borderId="60" xfId="2" quotePrefix="1" applyFont="1" applyFill="1" applyBorder="1" applyAlignment="1" applyProtection="1">
      <alignment horizontal="center" vertical="center"/>
      <protection locked="0"/>
    </xf>
    <xf numFmtId="0" fontId="27" fillId="6" borderId="115" xfId="2" applyFont="1" applyFill="1" applyBorder="1" applyAlignment="1" applyProtection="1">
      <alignment horizontal="center" vertical="center" wrapText="1"/>
      <protection locked="0"/>
    </xf>
    <xf numFmtId="0" fontId="29" fillId="6" borderId="0" xfId="2" applyFont="1" applyFill="1" applyAlignment="1" applyProtection="1">
      <alignment horizontal="left" vertical="top" shrinkToFit="1"/>
      <protection locked="0"/>
    </xf>
    <xf numFmtId="0" fontId="18" fillId="0" borderId="0" xfId="1" applyFont="1" applyAlignment="1" applyProtection="1">
      <alignment horizontal="left" vertical="center"/>
      <protection locked="0"/>
    </xf>
    <xf numFmtId="0" fontId="18" fillId="0" borderId="0" xfId="2" applyFont="1" applyAlignment="1" applyProtection="1">
      <alignment horizontal="left" vertical="center" wrapText="1"/>
      <protection locked="0"/>
    </xf>
    <xf numFmtId="0" fontId="18" fillId="0" borderId="0" xfId="2" applyFont="1" applyProtection="1">
      <alignment vertical="center"/>
      <protection locked="0"/>
    </xf>
    <xf numFmtId="0" fontId="6" fillId="0" borderId="0" xfId="2" applyFont="1" applyAlignment="1" applyProtection="1">
      <alignment horizontal="left" vertical="center"/>
      <protection locked="0"/>
    </xf>
    <xf numFmtId="0" fontId="18" fillId="0" borderId="0" xfId="1" applyFont="1" applyAlignment="1" applyProtection="1">
      <alignment horizontal="left" vertical="center" wrapText="1"/>
      <protection locked="0"/>
    </xf>
    <xf numFmtId="0" fontId="18" fillId="0" borderId="0" xfId="2" applyFont="1" applyAlignment="1" applyProtection="1">
      <alignment horizontal="left" vertical="center"/>
      <protection locked="0"/>
    </xf>
    <xf numFmtId="0" fontId="18" fillId="0" borderId="0" xfId="1" applyFont="1" applyAlignment="1" applyProtection="1">
      <alignment horizontal="left" vertical="top" wrapText="1"/>
      <protection locked="0"/>
    </xf>
    <xf numFmtId="0" fontId="18" fillId="0" borderId="0" xfId="1" applyFont="1" applyProtection="1">
      <alignment vertical="center"/>
      <protection locked="0"/>
    </xf>
    <xf numFmtId="0" fontId="23" fillId="0" borderId="0" xfId="2" applyFont="1" applyAlignment="1" applyProtection="1">
      <alignment horizontal="left" vertical="center"/>
      <protection locked="0"/>
    </xf>
    <xf numFmtId="0" fontId="18" fillId="0" borderId="0" xfId="2" applyFont="1" applyAlignment="1" applyProtection="1">
      <alignment vertical="center" wrapText="1"/>
      <protection locked="0"/>
    </xf>
    <xf numFmtId="0" fontId="18" fillId="0" borderId="0" xfId="1" applyFont="1" applyAlignment="1" applyProtection="1">
      <alignment vertical="center" wrapText="1"/>
      <protection locked="0"/>
    </xf>
    <xf numFmtId="0" fontId="29" fillId="10" borderId="0" xfId="2" applyFont="1" applyFill="1" applyAlignment="1" applyProtection="1">
      <alignment horizontal="left" vertical="top" wrapText="1"/>
      <protection locked="0"/>
    </xf>
    <xf numFmtId="0" fontId="25" fillId="2" borderId="2" xfId="2" applyFont="1" applyFill="1" applyBorder="1" applyAlignment="1" applyProtection="1">
      <alignment horizontal="right" vertical="center"/>
      <protection locked="0"/>
    </xf>
    <xf numFmtId="0" fontId="7" fillId="4" borderId="0" xfId="2" applyFont="1" applyFill="1" applyProtection="1">
      <alignment vertical="center"/>
      <protection locked="0"/>
    </xf>
    <xf numFmtId="0" fontId="27" fillId="4" borderId="0" xfId="2" applyFont="1" applyFill="1" applyAlignment="1" applyProtection="1">
      <alignment vertical="top" wrapText="1" shrinkToFit="1"/>
      <protection locked="0"/>
    </xf>
    <xf numFmtId="0" fontId="9" fillId="4" borderId="0" xfId="2" quotePrefix="1" applyFont="1" applyFill="1" applyAlignment="1" applyProtection="1">
      <alignment horizontal="right" vertical="top"/>
      <protection locked="0"/>
    </xf>
    <xf numFmtId="0" fontId="7" fillId="4" borderId="0" xfId="2" applyFont="1" applyFill="1" applyAlignment="1" applyProtection="1">
      <alignment vertical="top"/>
      <protection locked="0"/>
    </xf>
    <xf numFmtId="0" fontId="6" fillId="10" borderId="0" xfId="2" applyFont="1" applyFill="1" applyProtection="1">
      <alignment vertical="center"/>
      <protection locked="0"/>
    </xf>
    <xf numFmtId="0" fontId="6" fillId="0" borderId="0" xfId="2" applyFont="1" applyProtection="1">
      <alignment vertical="center"/>
      <protection locked="0"/>
    </xf>
    <xf numFmtId="0" fontId="21" fillId="0" borderId="61"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12" xfId="0" applyFont="1" applyBorder="1" applyAlignment="1" applyProtection="1">
      <alignment vertical="center" wrapText="1" shrinkToFit="1"/>
      <protection locked="0"/>
    </xf>
    <xf numFmtId="0" fontId="21" fillId="0" borderId="23" xfId="0" applyFont="1" applyBorder="1" applyAlignment="1" applyProtection="1">
      <alignment vertical="center" shrinkToFit="1"/>
      <protection locked="0"/>
    </xf>
    <xf numFmtId="0" fontId="21" fillId="0" borderId="38" xfId="0" applyFont="1" applyBorder="1" applyAlignment="1" applyProtection="1">
      <alignment vertical="center" shrinkToFit="1"/>
      <protection locked="0"/>
    </xf>
    <xf numFmtId="0" fontId="4" fillId="0" borderId="0" xfId="2" applyFont="1" applyAlignment="1" applyProtection="1">
      <alignment horizontal="center" vertical="center"/>
      <protection locked="0"/>
    </xf>
    <xf numFmtId="0" fontId="29" fillId="0" borderId="0" xfId="0" applyFont="1" applyAlignment="1" applyProtection="1">
      <alignment horizontal="right" vertical="center" shrinkToFit="1"/>
      <protection locked="0"/>
    </xf>
    <xf numFmtId="0" fontId="4" fillId="0" borderId="0" xfId="2" applyFont="1" applyAlignment="1" applyProtection="1">
      <alignment horizontal="left" vertical="top" wrapText="1"/>
      <protection locked="0"/>
    </xf>
    <xf numFmtId="0" fontId="4" fillId="0" borderId="0" xfId="2" applyFont="1" applyAlignment="1" applyProtection="1">
      <alignment horizontal="left" vertical="top"/>
      <protection locked="0"/>
    </xf>
    <xf numFmtId="0" fontId="2" fillId="10" borderId="0" xfId="2" applyFill="1" applyProtection="1">
      <alignment vertical="center"/>
      <protection locked="0"/>
    </xf>
    <xf numFmtId="0" fontId="48" fillId="10" borderId="0" xfId="2" applyFont="1" applyFill="1" applyProtection="1">
      <alignment vertical="center"/>
      <protection locked="0"/>
    </xf>
    <xf numFmtId="0" fontId="54" fillId="10" borderId="0" xfId="2" applyFont="1" applyFill="1" applyProtection="1">
      <alignment vertical="center"/>
      <protection locked="0"/>
    </xf>
    <xf numFmtId="0" fontId="2" fillId="10" borderId="0" xfId="1" applyFill="1" applyProtection="1">
      <alignment vertical="center"/>
      <protection locked="0"/>
    </xf>
    <xf numFmtId="0" fontId="53" fillId="10" borderId="0" xfId="2" applyFont="1" applyFill="1" applyProtection="1">
      <alignment vertical="center"/>
      <protection locked="0"/>
    </xf>
    <xf numFmtId="0" fontId="21" fillId="0" borderId="0" xfId="2" applyFont="1" applyAlignment="1" applyProtection="1">
      <alignment horizontal="left" vertical="center"/>
      <protection locked="0"/>
    </xf>
    <xf numFmtId="0" fontId="21" fillId="0" borderId="0" xfId="1" applyFont="1" applyAlignment="1" applyProtection="1">
      <alignment horizontal="left" vertical="center" wrapText="1"/>
      <protection locked="0"/>
    </xf>
    <xf numFmtId="0" fontId="21" fillId="0" borderId="0" xfId="1" applyFont="1" applyAlignment="1" applyProtection="1">
      <alignment horizontal="left" vertical="center"/>
      <protection locked="0"/>
    </xf>
    <xf numFmtId="0" fontId="21" fillId="0" borderId="0" xfId="2" applyFont="1" applyAlignment="1" applyProtection="1">
      <alignment horizontal="left" vertical="center" wrapText="1"/>
      <protection locked="0"/>
    </xf>
    <xf numFmtId="0" fontId="21" fillId="0" borderId="0" xfId="1" applyFont="1" applyAlignment="1" applyProtection="1">
      <alignment horizontal="left" vertical="top" wrapText="1"/>
      <protection locked="0"/>
    </xf>
    <xf numFmtId="0" fontId="21" fillId="0" borderId="0" xfId="1" applyFont="1" applyProtection="1">
      <alignment vertical="center"/>
      <protection locked="0"/>
    </xf>
    <xf numFmtId="0" fontId="21" fillId="0" borderId="0" xfId="2" applyFont="1" applyAlignment="1" applyProtection="1">
      <alignment vertical="center" wrapText="1"/>
      <protection locked="0"/>
    </xf>
    <xf numFmtId="0" fontId="21" fillId="0" borderId="0" xfId="1" applyFont="1" applyAlignment="1" applyProtection="1">
      <alignment vertical="center" wrapText="1"/>
      <protection locked="0"/>
    </xf>
    <xf numFmtId="0" fontId="31" fillId="0" borderId="0" xfId="2" applyFont="1" applyAlignment="1" applyProtection="1">
      <alignment vertical="center" wrapText="1"/>
      <protection locked="0"/>
    </xf>
    <xf numFmtId="0" fontId="21" fillId="10" borderId="119" xfId="2" applyFont="1" applyFill="1" applyBorder="1" applyProtection="1">
      <alignment vertical="center"/>
      <protection locked="0"/>
    </xf>
    <xf numFmtId="0" fontId="30" fillId="10" borderId="119" xfId="2" applyFont="1" applyFill="1" applyBorder="1" applyAlignment="1" applyProtection="1">
      <alignment vertical="center" wrapText="1"/>
      <protection locked="0"/>
    </xf>
    <xf numFmtId="0" fontId="4" fillId="10" borderId="119" xfId="2" applyFont="1" applyFill="1" applyBorder="1" applyProtection="1">
      <alignment vertical="center"/>
      <protection locked="0"/>
    </xf>
    <xf numFmtId="0" fontId="21" fillId="10" borderId="118" xfId="2" applyFont="1" applyFill="1" applyBorder="1" applyProtection="1">
      <alignment vertical="center"/>
      <protection locked="0"/>
    </xf>
    <xf numFmtId="0" fontId="2" fillId="0" borderId="0" xfId="2" applyProtection="1">
      <alignment vertical="center"/>
      <protection locked="0"/>
    </xf>
    <xf numFmtId="0" fontId="25" fillId="2" borderId="6" xfId="2" applyFont="1" applyFill="1" applyBorder="1" applyAlignment="1" applyProtection="1">
      <alignment horizontal="center" vertical="center"/>
      <protection locked="0"/>
    </xf>
    <xf numFmtId="0" fontId="27" fillId="4" borderId="0" xfId="2" applyFont="1" applyFill="1" applyAlignment="1" applyProtection="1">
      <alignment vertical="center" wrapText="1"/>
      <protection locked="0"/>
    </xf>
    <xf numFmtId="0" fontId="31" fillId="4" borderId="22" xfId="2" applyFont="1" applyFill="1" applyBorder="1" applyProtection="1">
      <alignment vertical="center"/>
      <protection locked="0"/>
    </xf>
    <xf numFmtId="0" fontId="31" fillId="4" borderId="33" xfId="2" applyFont="1" applyFill="1" applyBorder="1" applyProtection="1">
      <alignment vertical="center"/>
      <protection locked="0"/>
    </xf>
    <xf numFmtId="0" fontId="16" fillId="13" borderId="23" xfId="0" applyFont="1" applyFill="1" applyBorder="1" applyAlignment="1" applyProtection="1">
      <alignment vertical="center" textRotation="255" wrapText="1" shrinkToFit="1"/>
      <protection locked="0"/>
    </xf>
    <xf numFmtId="0" fontId="16" fillId="13" borderId="38" xfId="0" applyFont="1" applyFill="1" applyBorder="1" applyAlignment="1" applyProtection="1">
      <alignment vertical="center" textRotation="255" wrapText="1" shrinkToFit="1"/>
      <protection locked="0"/>
    </xf>
    <xf numFmtId="0" fontId="16" fillId="13" borderId="87" xfId="0" applyFont="1" applyFill="1" applyBorder="1" applyAlignment="1" applyProtection="1">
      <alignment vertical="center" textRotation="255" wrapText="1" shrinkToFit="1"/>
      <protection locked="0"/>
    </xf>
    <xf numFmtId="0" fontId="16" fillId="13" borderId="41" xfId="0" applyFont="1" applyFill="1" applyBorder="1" applyAlignment="1" applyProtection="1">
      <alignment vertical="center" textRotation="255" wrapText="1" shrinkToFit="1"/>
      <protection locked="0"/>
    </xf>
    <xf numFmtId="0" fontId="17" fillId="14" borderId="87" xfId="0" applyFont="1" applyFill="1" applyBorder="1" applyAlignment="1" applyProtection="1">
      <alignment vertical="center" textRotation="255" shrinkToFit="1"/>
      <protection locked="0"/>
    </xf>
    <xf numFmtId="0" fontId="17" fillId="14" borderId="41" xfId="0" applyFont="1" applyFill="1" applyBorder="1" applyAlignment="1" applyProtection="1">
      <alignment vertical="center" textRotation="255" shrinkToFit="1"/>
      <protection locked="0"/>
    </xf>
    <xf numFmtId="0" fontId="6" fillId="7" borderId="0" xfId="2" applyFont="1" applyFill="1" applyAlignment="1" applyProtection="1">
      <alignment vertical="center" shrinkToFit="1"/>
      <protection locked="0"/>
    </xf>
    <xf numFmtId="0" fontId="55" fillId="6" borderId="0" xfId="2" applyFont="1" applyFill="1" applyAlignment="1" applyProtection="1">
      <alignment horizontal="left" vertical="top" wrapText="1" shrinkToFit="1"/>
      <protection locked="0"/>
    </xf>
    <xf numFmtId="0" fontId="55" fillId="6" borderId="0" xfId="2" applyFont="1" applyFill="1" applyAlignment="1" applyProtection="1">
      <alignment vertical="top" wrapText="1" shrinkToFit="1"/>
      <protection locked="0"/>
    </xf>
    <xf numFmtId="0" fontId="46" fillId="6" borderId="0" xfId="0" applyFont="1" applyFill="1" applyAlignment="1" applyProtection="1">
      <alignment vertical="center" shrinkToFit="1"/>
      <protection locked="0"/>
    </xf>
    <xf numFmtId="0" fontId="24" fillId="4" borderId="40" xfId="0" applyFont="1" applyFill="1" applyBorder="1" applyAlignment="1" applyProtection="1">
      <alignment vertical="center" textRotation="255"/>
      <protection locked="0"/>
    </xf>
    <xf numFmtId="0" fontId="24" fillId="4" borderId="41" xfId="0" applyFont="1" applyFill="1" applyBorder="1" applyAlignment="1" applyProtection="1">
      <alignment vertical="center" textRotation="255"/>
      <protection locked="0"/>
    </xf>
    <xf numFmtId="0" fontId="31" fillId="2" borderId="0" xfId="2" applyFont="1" applyFill="1" applyAlignment="1" applyProtection="1">
      <protection locked="0"/>
    </xf>
    <xf numFmtId="0" fontId="18" fillId="0" borderId="0" xfId="2" applyFont="1" applyAlignment="1" applyProtection="1">
      <alignment horizontal="left"/>
      <protection locked="0"/>
    </xf>
    <xf numFmtId="0" fontId="21" fillId="0" borderId="0" xfId="2" applyFont="1" applyAlignment="1" applyProtection="1">
      <alignment horizontal="left"/>
      <protection locked="0"/>
    </xf>
    <xf numFmtId="0" fontId="48" fillId="10" borderId="0" xfId="2" applyFont="1" applyFill="1" applyAlignment="1" applyProtection="1">
      <protection locked="0"/>
    </xf>
    <xf numFmtId="0" fontId="7" fillId="10" borderId="0" xfId="2" applyFont="1" applyFill="1" applyAlignment="1" applyProtection="1">
      <protection locked="0"/>
    </xf>
    <xf numFmtId="0" fontId="57" fillId="4" borderId="0" xfId="2" applyFont="1" applyFill="1" applyAlignment="1" applyProtection="1">
      <alignment vertical="top"/>
      <protection locked="0"/>
    </xf>
    <xf numFmtId="0" fontId="13" fillId="4" borderId="0" xfId="2" applyFont="1" applyFill="1" applyAlignment="1" applyProtection="1">
      <alignment vertical="top"/>
      <protection locked="0"/>
    </xf>
    <xf numFmtId="0" fontId="57" fillId="4" borderId="0" xfId="2" quotePrefix="1" applyFont="1" applyFill="1" applyAlignment="1" applyProtection="1">
      <alignment horizontal="right" vertical="top"/>
      <protection locked="0"/>
    </xf>
    <xf numFmtId="0" fontId="30" fillId="10" borderId="0" xfId="2" applyFont="1" applyFill="1" applyAlignment="1" applyProtection="1">
      <alignment horizontal="left" vertical="top"/>
      <protection locked="0"/>
    </xf>
    <xf numFmtId="0" fontId="59" fillId="4" borderId="0" xfId="2" quotePrefix="1" applyFont="1" applyFill="1" applyAlignment="1" applyProtection="1">
      <alignment vertical="top"/>
      <protection locked="0"/>
    </xf>
    <xf numFmtId="0" fontId="60" fillId="4" borderId="6" xfId="1" applyFont="1" applyFill="1" applyBorder="1" applyAlignment="1" applyProtection="1">
      <alignment vertical="top"/>
      <protection locked="0"/>
    </xf>
    <xf numFmtId="0" fontId="57" fillId="4" borderId="0" xfId="2" applyFont="1" applyFill="1" applyAlignment="1" applyProtection="1">
      <alignment vertical="top" wrapText="1"/>
      <protection locked="0"/>
    </xf>
    <xf numFmtId="0" fontId="31" fillId="6" borderId="0" xfId="2" applyFont="1" applyFill="1" applyAlignment="1" applyProtection="1">
      <alignment horizontal="left" vertical="top" wrapText="1"/>
      <protection locked="0"/>
    </xf>
    <xf numFmtId="0" fontId="31" fillId="6" borderId="0" xfId="2" applyFont="1" applyFill="1" applyAlignment="1" applyProtection="1">
      <alignment horizontal="left" vertical="top"/>
      <protection locked="0"/>
    </xf>
    <xf numFmtId="0" fontId="59" fillId="4" borderId="0" xfId="2" applyFont="1" applyFill="1" applyAlignment="1" applyProtection="1">
      <alignment vertical="top"/>
      <protection locked="0"/>
    </xf>
    <xf numFmtId="0" fontId="59" fillId="4" borderId="0" xfId="2" quotePrefix="1" applyFont="1" applyFill="1" applyAlignment="1" applyProtection="1">
      <alignment horizontal="right" vertical="top"/>
      <protection locked="0"/>
    </xf>
    <xf numFmtId="0" fontId="63" fillId="6" borderId="0" xfId="2" applyFont="1" applyFill="1" applyAlignment="1" applyProtection="1">
      <alignment horizontal="left" vertical="top"/>
      <protection locked="0"/>
    </xf>
    <xf numFmtId="0" fontId="31" fillId="6" borderId="0" xfId="2" applyFont="1" applyFill="1" applyAlignment="1" applyProtection="1">
      <alignment horizontal="left"/>
      <protection locked="0"/>
    </xf>
    <xf numFmtId="0" fontId="25" fillId="6" borderId="0" xfId="2" applyFont="1" applyFill="1" applyAlignment="1" applyProtection="1">
      <alignment horizontal="left"/>
      <protection locked="0"/>
    </xf>
    <xf numFmtId="0" fontId="25" fillId="6" borderId="0" xfId="2" applyFont="1" applyFill="1" applyAlignment="1" applyProtection="1">
      <alignment wrapText="1"/>
      <protection locked="0"/>
    </xf>
    <xf numFmtId="0" fontId="31" fillId="10" borderId="23" xfId="2" applyFont="1" applyFill="1" applyBorder="1" applyProtection="1">
      <alignment vertical="center"/>
      <protection locked="0"/>
    </xf>
    <xf numFmtId="179" fontId="21" fillId="6" borderId="39" xfId="2" applyNumberFormat="1" applyFont="1" applyFill="1" applyBorder="1" applyAlignment="1" applyProtection="1">
      <alignment horizontal="center" vertical="center"/>
      <protection locked="0"/>
    </xf>
    <xf numFmtId="0" fontId="31" fillId="10" borderId="31" xfId="2" applyFont="1" applyFill="1" applyBorder="1" applyProtection="1">
      <alignment vertical="center"/>
      <protection locked="0"/>
    </xf>
    <xf numFmtId="179" fontId="21" fillId="6" borderId="59" xfId="2" applyNumberFormat="1" applyFont="1" applyFill="1" applyBorder="1" applyAlignment="1" applyProtection="1">
      <alignment horizontal="center" vertical="center"/>
      <protection locked="0"/>
    </xf>
    <xf numFmtId="0" fontId="31" fillId="10" borderId="87" xfId="2" applyFont="1" applyFill="1" applyBorder="1" applyProtection="1">
      <alignment vertical="center"/>
      <protection locked="0"/>
    </xf>
    <xf numFmtId="179" fontId="21" fillId="6" borderId="42" xfId="2" applyNumberFormat="1" applyFont="1" applyFill="1" applyBorder="1" applyAlignment="1" applyProtection="1">
      <alignment horizontal="center" vertical="center"/>
      <protection locked="0"/>
    </xf>
    <xf numFmtId="0" fontId="45" fillId="10" borderId="0" xfId="2" applyFont="1" applyFill="1" applyAlignment="1" applyProtection="1">
      <alignment horizontal="left" vertical="top" wrapText="1"/>
      <protection locked="0"/>
    </xf>
    <xf numFmtId="0" fontId="4" fillId="10" borderId="132" xfId="2" applyFont="1" applyFill="1" applyBorder="1" applyProtection="1">
      <alignment vertical="center"/>
      <protection locked="0"/>
    </xf>
    <xf numFmtId="0" fontId="31" fillId="10" borderId="132" xfId="2" applyFont="1" applyFill="1" applyBorder="1" applyAlignment="1" applyProtection="1">
      <alignment vertical="center" wrapText="1"/>
      <protection locked="0"/>
    </xf>
    <xf numFmtId="0" fontId="31" fillId="10" borderId="133" xfId="2" applyFont="1" applyFill="1" applyBorder="1" applyAlignment="1" applyProtection="1">
      <alignment vertical="center" wrapText="1"/>
      <protection locked="0"/>
    </xf>
    <xf numFmtId="38" fontId="30" fillId="10" borderId="0" xfId="3" applyFont="1" applyFill="1" applyBorder="1" applyAlignment="1" applyProtection="1">
      <alignment horizontal="center" vertical="center" wrapText="1"/>
      <protection locked="0"/>
    </xf>
    <xf numFmtId="38" fontId="30" fillId="10" borderId="0" xfId="3" applyFont="1" applyFill="1" applyBorder="1" applyAlignment="1" applyProtection="1">
      <alignment vertical="center" wrapText="1"/>
      <protection locked="0"/>
    </xf>
    <xf numFmtId="38" fontId="21" fillId="0" borderId="0" xfId="3" applyFont="1" applyFill="1" applyBorder="1" applyAlignment="1" applyProtection="1">
      <alignment horizontal="center" vertical="center" wrapText="1"/>
      <protection locked="0"/>
    </xf>
    <xf numFmtId="38" fontId="21" fillId="0" borderId="0" xfId="3" applyFont="1" applyFill="1" applyBorder="1" applyAlignment="1" applyProtection="1">
      <alignment vertical="center" wrapText="1"/>
      <protection locked="0"/>
    </xf>
    <xf numFmtId="0" fontId="56" fillId="6" borderId="31" xfId="2" applyFont="1" applyFill="1" applyBorder="1" applyAlignment="1" applyProtection="1">
      <alignment horizontal="right" vertical="top"/>
      <protection locked="0"/>
    </xf>
    <xf numFmtId="0" fontId="57" fillId="4" borderId="0" xfId="2" applyFont="1" applyFill="1" applyAlignment="1" applyProtection="1">
      <alignment horizontal="right" vertical="top"/>
      <protection locked="0"/>
    </xf>
    <xf numFmtId="0" fontId="4" fillId="10" borderId="0" xfId="2" applyFont="1" applyFill="1" applyAlignment="1" applyProtection="1">
      <alignment horizontal="center" vertical="center"/>
      <protection locked="0"/>
    </xf>
    <xf numFmtId="0" fontId="27" fillId="0" borderId="0" xfId="2" applyFont="1" applyAlignment="1" applyProtection="1">
      <alignment vertical="center" wrapText="1" shrinkToFit="1"/>
      <protection locked="0"/>
    </xf>
    <xf numFmtId="0" fontId="56" fillId="0" borderId="0" xfId="2" applyFont="1" applyAlignment="1" applyProtection="1">
      <alignment horizontal="left" vertical="center" wrapText="1" shrinkToFit="1"/>
      <protection locked="0"/>
    </xf>
    <xf numFmtId="177" fontId="27" fillId="4" borderId="75" xfId="2" applyNumberFormat="1" applyFont="1" applyFill="1" applyBorder="1" applyProtection="1">
      <alignment vertical="center"/>
      <protection locked="0"/>
    </xf>
    <xf numFmtId="177" fontId="27" fillId="4" borderId="76" xfId="2" applyNumberFormat="1" applyFont="1" applyFill="1" applyBorder="1" applyProtection="1">
      <alignment vertical="center"/>
      <protection locked="0"/>
    </xf>
    <xf numFmtId="177" fontId="27" fillId="4" borderId="71" xfId="2" applyNumberFormat="1" applyFont="1" applyFill="1" applyBorder="1" applyProtection="1">
      <alignment vertical="center"/>
      <protection locked="0"/>
    </xf>
    <xf numFmtId="177" fontId="27" fillId="4" borderId="25" xfId="2" applyNumberFormat="1" applyFont="1" applyFill="1" applyBorder="1" applyProtection="1">
      <alignment vertical="center"/>
      <protection locked="0"/>
    </xf>
    <xf numFmtId="177" fontId="27" fillId="4" borderId="50" xfId="2" applyNumberFormat="1" applyFont="1" applyFill="1" applyBorder="1" applyProtection="1">
      <alignment vertical="center"/>
      <protection locked="0"/>
    </xf>
    <xf numFmtId="177" fontId="27" fillId="4" borderId="30" xfId="2" applyNumberFormat="1" applyFont="1" applyFill="1" applyBorder="1" applyProtection="1">
      <alignment vertical="center"/>
      <protection locked="0"/>
    </xf>
    <xf numFmtId="177" fontId="27" fillId="4" borderId="12" xfId="2" applyNumberFormat="1" applyFont="1" applyFill="1" applyBorder="1" applyProtection="1">
      <alignment vertical="center"/>
      <protection locked="0"/>
    </xf>
    <xf numFmtId="177" fontId="27" fillId="4" borderId="32" xfId="2" applyNumberFormat="1" applyFont="1" applyFill="1" applyBorder="1" applyProtection="1">
      <alignment vertical="center"/>
      <protection locked="0"/>
    </xf>
    <xf numFmtId="177" fontId="27" fillId="4" borderId="41" xfId="2" applyNumberFormat="1" applyFont="1" applyFill="1" applyBorder="1" applyProtection="1">
      <alignment vertical="center"/>
      <protection locked="0"/>
    </xf>
    <xf numFmtId="177" fontId="27" fillId="4" borderId="47" xfId="2" applyNumberFormat="1" applyFont="1" applyFill="1" applyBorder="1" applyProtection="1">
      <alignment vertical="center"/>
      <protection locked="0"/>
    </xf>
    <xf numFmtId="0" fontId="19" fillId="4" borderId="0" xfId="2" applyFont="1" applyFill="1" applyAlignment="1" applyProtection="1">
      <alignment vertical="top" wrapText="1"/>
      <protection locked="0"/>
    </xf>
    <xf numFmtId="0" fontId="24" fillId="13" borderId="12" xfId="0" applyFont="1" applyFill="1" applyBorder="1" applyAlignment="1" applyProtection="1">
      <alignment vertical="center" shrinkToFit="1"/>
      <protection locked="0"/>
    </xf>
    <xf numFmtId="0" fontId="24" fillId="14" borderId="12" xfId="0" applyFont="1" applyFill="1" applyBorder="1" applyAlignment="1" applyProtection="1">
      <alignment vertical="center" shrinkToFit="1"/>
      <protection locked="0"/>
    </xf>
    <xf numFmtId="0" fontId="24" fillId="13" borderId="61" xfId="0" applyFont="1" applyFill="1" applyBorder="1" applyAlignment="1" applyProtection="1">
      <alignment vertical="center" shrinkToFit="1"/>
      <protection locked="0"/>
    </xf>
    <xf numFmtId="0" fontId="24" fillId="14" borderId="61" xfId="0" applyFont="1" applyFill="1" applyBorder="1" applyAlignment="1" applyProtection="1">
      <alignment vertical="center" shrinkToFit="1"/>
      <protection locked="0"/>
    </xf>
    <xf numFmtId="0" fontId="65" fillId="4" borderId="0" xfId="2" applyFont="1" applyFill="1" applyAlignment="1" applyProtection="1">
      <alignment vertical="top" wrapText="1"/>
      <protection locked="0"/>
    </xf>
    <xf numFmtId="0" fontId="7" fillId="7" borderId="0" xfId="2" applyFont="1" applyFill="1" applyAlignment="1" applyProtection="1">
      <alignment vertical="center" wrapText="1" shrinkToFit="1"/>
      <protection locked="0"/>
    </xf>
    <xf numFmtId="0" fontId="56" fillId="0" borderId="0" xfId="2" applyFont="1" applyAlignment="1" applyProtection="1">
      <alignment horizontal="right" vertical="top" shrinkToFit="1"/>
      <protection locked="0"/>
    </xf>
    <xf numFmtId="0" fontId="31" fillId="6" borderId="0" xfId="2" applyFont="1" applyFill="1" applyAlignment="1" applyProtection="1">
      <alignment horizontal="center" vertical="center" wrapText="1"/>
      <protection locked="0"/>
    </xf>
    <xf numFmtId="0" fontId="31" fillId="6" borderId="61" xfId="2" applyFont="1" applyFill="1" applyBorder="1" applyAlignment="1" applyProtection="1">
      <alignment horizontal="left" vertical="top"/>
      <protection locked="0"/>
    </xf>
    <xf numFmtId="0" fontId="25" fillId="6" borderId="12" xfId="2" applyFont="1" applyFill="1" applyBorder="1" applyAlignment="1" applyProtection="1">
      <alignment vertical="center" wrapText="1"/>
      <protection locked="0"/>
    </xf>
    <xf numFmtId="0" fontId="25" fillId="6" borderId="12" xfId="2" applyFont="1" applyFill="1" applyBorder="1" applyAlignment="1" applyProtection="1">
      <alignment horizontal="left" vertical="center"/>
      <protection locked="0"/>
    </xf>
    <xf numFmtId="177" fontId="40" fillId="9" borderId="67" xfId="2" applyNumberFormat="1" applyFont="1" applyFill="1" applyBorder="1" applyAlignment="1" applyProtection="1">
      <alignment horizontal="right" vertical="center"/>
      <protection locked="0"/>
    </xf>
    <xf numFmtId="0" fontId="18" fillId="10" borderId="0" xfId="2" applyFont="1" applyFill="1" applyAlignment="1" applyProtection="1">
      <alignment vertical="center" wrapText="1"/>
      <protection locked="0"/>
    </xf>
    <xf numFmtId="0" fontId="57" fillId="4" borderId="0" xfId="2" applyFont="1" applyFill="1" applyAlignment="1" applyProtection="1">
      <alignment horizontal="right" vertical="top" wrapText="1"/>
      <protection locked="0"/>
    </xf>
    <xf numFmtId="0" fontId="66" fillId="7" borderId="0" xfId="2" applyFont="1" applyFill="1" applyAlignment="1" applyProtection="1">
      <alignment horizontal="left"/>
      <protection locked="0"/>
    </xf>
    <xf numFmtId="0" fontId="27" fillId="6" borderId="40" xfId="2" applyFont="1" applyFill="1" applyBorder="1" applyAlignment="1" applyProtection="1">
      <alignment horizontal="center" vertical="center" wrapText="1"/>
      <protection locked="0"/>
    </xf>
    <xf numFmtId="0" fontId="21" fillId="0" borderId="0" xfId="0" applyFont="1" applyAlignment="1" applyProtection="1">
      <alignment horizontal="center" vertical="center" shrinkToFit="1"/>
      <protection locked="0"/>
    </xf>
    <xf numFmtId="0" fontId="45" fillId="0" borderId="0" xfId="0" applyFont="1" applyAlignment="1" applyProtection="1">
      <alignment horizontal="left" vertical="top" wrapText="1" shrinkToFit="1"/>
      <protection locked="0"/>
    </xf>
    <xf numFmtId="0" fontId="4" fillId="0" borderId="0" xfId="2" applyFont="1" applyAlignment="1" applyProtection="1">
      <alignment horizontal="center" vertical="center" wrapText="1"/>
      <protection locked="0"/>
    </xf>
    <xf numFmtId="38" fontId="21" fillId="0" borderId="119" xfId="3" applyFont="1" applyFill="1" applyBorder="1" applyAlignment="1" applyProtection="1">
      <alignment vertical="center" wrapText="1"/>
      <protection locked="0"/>
    </xf>
    <xf numFmtId="38" fontId="21" fillId="0" borderId="158" xfId="3" applyFont="1" applyFill="1" applyBorder="1" applyAlignment="1" applyProtection="1">
      <alignment vertical="center" wrapText="1"/>
      <protection locked="0"/>
    </xf>
    <xf numFmtId="38" fontId="21" fillId="0" borderId="159" xfId="3" applyFont="1" applyFill="1" applyBorder="1" applyAlignment="1" applyProtection="1">
      <alignment vertical="center" wrapText="1"/>
      <protection locked="0"/>
    </xf>
    <xf numFmtId="38" fontId="21" fillId="0" borderId="163" xfId="3" applyFont="1" applyFill="1" applyBorder="1" applyAlignment="1" applyProtection="1">
      <alignment vertical="center" wrapText="1"/>
      <protection locked="0"/>
    </xf>
    <xf numFmtId="38" fontId="30" fillId="10" borderId="149" xfId="3" applyFont="1" applyFill="1" applyBorder="1" applyAlignment="1" applyProtection="1">
      <alignment vertical="center" wrapText="1"/>
      <protection locked="0"/>
    </xf>
    <xf numFmtId="38" fontId="21" fillId="10" borderId="151" xfId="3" applyFont="1" applyFill="1" applyBorder="1" applyAlignment="1" applyProtection="1">
      <alignment vertical="center" wrapText="1"/>
      <protection locked="0"/>
    </xf>
    <xf numFmtId="177" fontId="27" fillId="9" borderId="12" xfId="2" applyNumberFormat="1" applyFont="1" applyFill="1" applyBorder="1" applyProtection="1">
      <alignment vertical="center"/>
      <protection locked="0"/>
    </xf>
    <xf numFmtId="177" fontId="27" fillId="9" borderId="32" xfId="2" applyNumberFormat="1" applyFont="1" applyFill="1" applyBorder="1" applyProtection="1">
      <alignment vertical="center"/>
      <protection locked="0"/>
    </xf>
    <xf numFmtId="177" fontId="27" fillId="9" borderId="38" xfId="2" applyNumberFormat="1" applyFont="1" applyFill="1" applyBorder="1" applyProtection="1">
      <alignment vertical="center"/>
      <protection locked="0"/>
    </xf>
    <xf numFmtId="177" fontId="27" fillId="9" borderId="24" xfId="2" applyNumberFormat="1" applyFont="1" applyFill="1" applyBorder="1" applyProtection="1">
      <alignment vertical="center"/>
      <protection locked="0"/>
    </xf>
    <xf numFmtId="177" fontId="27" fillId="9" borderId="93" xfId="2" applyNumberFormat="1" applyFont="1" applyFill="1" applyBorder="1" applyProtection="1">
      <alignment vertical="center"/>
      <protection locked="0"/>
    </xf>
    <xf numFmtId="177" fontId="27" fillId="9" borderId="104" xfId="2" applyNumberFormat="1" applyFont="1" applyFill="1" applyBorder="1" applyProtection="1">
      <alignment vertical="center"/>
      <protection locked="0"/>
    </xf>
    <xf numFmtId="177" fontId="21" fillId="4" borderId="39" xfId="2" applyNumberFormat="1" applyFont="1" applyFill="1" applyBorder="1" applyAlignment="1" applyProtection="1">
      <alignment horizontal="right" vertical="center"/>
      <protection locked="0"/>
    </xf>
    <xf numFmtId="177" fontId="21" fillId="4" borderId="85" xfId="2" applyNumberFormat="1" applyFont="1" applyFill="1" applyBorder="1" applyAlignment="1" applyProtection="1">
      <alignment horizontal="right" vertical="center"/>
      <protection locked="0"/>
    </xf>
    <xf numFmtId="177" fontId="21" fillId="4" borderId="59" xfId="2" applyNumberFormat="1" applyFont="1" applyFill="1" applyBorder="1" applyAlignment="1" applyProtection="1">
      <alignment horizontal="right" vertical="center"/>
      <protection locked="0"/>
    </xf>
    <xf numFmtId="0" fontId="27" fillId="4" borderId="124" xfId="2" applyFont="1" applyFill="1" applyBorder="1" applyAlignment="1" applyProtection="1">
      <alignment horizontal="right"/>
      <protection locked="0"/>
    </xf>
    <xf numFmtId="0" fontId="68" fillId="7" borderId="0" xfId="2" applyFont="1" applyFill="1" applyAlignment="1" applyProtection="1">
      <alignment vertical="center" shrinkToFit="1"/>
      <protection locked="0"/>
    </xf>
    <xf numFmtId="179" fontId="21" fillId="6" borderId="165" xfId="2" applyNumberFormat="1" applyFont="1" applyFill="1" applyBorder="1" applyProtection="1">
      <alignment vertical="center"/>
      <protection locked="0"/>
    </xf>
    <xf numFmtId="179" fontId="21" fillId="6" borderId="16" xfId="2" applyNumberFormat="1" applyFont="1" applyFill="1" applyBorder="1" applyProtection="1">
      <alignment vertical="center"/>
      <protection locked="0"/>
    </xf>
    <xf numFmtId="0" fontId="7" fillId="0" borderId="0" xfId="2" applyFont="1" applyAlignment="1" applyProtection="1">
      <alignment horizontal="left" vertical="center"/>
      <protection locked="0"/>
    </xf>
    <xf numFmtId="0" fontId="58" fillId="0" borderId="0" xfId="2" applyFont="1" applyAlignment="1" applyProtection="1">
      <alignment horizontal="center" vertical="center"/>
      <protection locked="0"/>
    </xf>
    <xf numFmtId="0" fontId="25" fillId="6" borderId="0" xfId="2" applyFont="1" applyFill="1" applyAlignment="1" applyProtection="1">
      <protection locked="0"/>
    </xf>
    <xf numFmtId="0" fontId="23" fillId="0" borderId="0" xfId="2" applyFont="1" applyProtection="1">
      <alignment vertical="center"/>
      <protection locked="0"/>
    </xf>
    <xf numFmtId="178" fontId="38" fillId="4" borderId="31" xfId="3" applyNumberFormat="1" applyFont="1" applyFill="1" applyBorder="1" applyAlignment="1" applyProtection="1">
      <alignment horizontal="right" vertical="center"/>
      <protection locked="0"/>
    </xf>
    <xf numFmtId="0" fontId="20" fillId="0" borderId="0" xfId="2" applyFont="1" applyAlignment="1" applyProtection="1">
      <alignment horizontal="left" vertical="center"/>
      <protection locked="0"/>
    </xf>
    <xf numFmtId="0" fontId="79" fillId="6" borderId="0" xfId="2" applyFont="1" applyFill="1" applyAlignment="1" applyProtection="1">
      <alignment wrapText="1"/>
      <protection locked="0"/>
    </xf>
    <xf numFmtId="0" fontId="0" fillId="0" borderId="0" xfId="0" applyProtection="1">
      <alignment vertical="center"/>
      <protection locked="0"/>
    </xf>
    <xf numFmtId="0" fontId="51" fillId="0" borderId="38" xfId="0" applyFont="1" applyBorder="1" applyProtection="1">
      <alignment vertical="center"/>
      <protection locked="0"/>
    </xf>
    <xf numFmtId="0" fontId="51" fillId="0" borderId="0" xfId="0" applyFont="1" applyProtection="1">
      <alignment vertical="center"/>
      <protection locked="0"/>
    </xf>
    <xf numFmtId="0" fontId="51" fillId="0" borderId="0" xfId="0" applyFont="1" applyAlignment="1" applyProtection="1">
      <alignment horizontal="right" vertical="center"/>
      <protection locked="0"/>
    </xf>
    <xf numFmtId="180" fontId="43" fillId="0" borderId="0" xfId="0" applyNumberFormat="1" applyFont="1" applyAlignment="1" applyProtection="1">
      <alignment horizontal="center" vertical="center"/>
      <protection locked="0"/>
    </xf>
    <xf numFmtId="0" fontId="59" fillId="0" borderId="0" xfId="0" applyFont="1" applyAlignment="1" applyProtection="1">
      <alignment horizontal="right" vertical="top"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78" fillId="21" borderId="112" xfId="0" applyFont="1" applyFill="1" applyBorder="1" applyAlignment="1" applyProtection="1">
      <alignment horizontal="center" vertical="center" wrapText="1"/>
      <protection locked="0"/>
    </xf>
    <xf numFmtId="0" fontId="77" fillId="0" borderId="112" xfId="0" applyFont="1" applyBorder="1" applyAlignment="1" applyProtection="1">
      <protection locked="0"/>
    </xf>
    <xf numFmtId="0" fontId="77" fillId="12" borderId="112" xfId="0" applyFont="1" applyFill="1" applyBorder="1" applyAlignment="1" applyProtection="1">
      <protection locked="0"/>
    </xf>
    <xf numFmtId="179" fontId="31" fillId="5" borderId="61" xfId="2" applyNumberFormat="1" applyFont="1" applyFill="1" applyBorder="1" applyProtection="1">
      <alignment vertical="center"/>
      <protection locked="0"/>
    </xf>
    <xf numFmtId="179" fontId="31" fillId="5" borderId="12" xfId="2" applyNumberFormat="1" applyFont="1" applyFill="1" applyBorder="1" applyProtection="1">
      <alignment vertical="center"/>
      <protection locked="0"/>
    </xf>
    <xf numFmtId="0" fontId="7" fillId="6" borderId="0" xfId="2" applyFont="1" applyFill="1" applyAlignment="1" applyProtection="1">
      <alignment horizontal="center" vertical="center" wrapText="1"/>
      <protection locked="0"/>
    </xf>
    <xf numFmtId="0" fontId="4" fillId="0" borderId="0" xfId="2" applyFont="1" applyAlignment="1" applyProtection="1">
      <alignment horizontal="left" vertical="center" wrapText="1"/>
      <protection locked="0"/>
    </xf>
    <xf numFmtId="0" fontId="9" fillId="7" borderId="0" xfId="2" applyFont="1" applyFill="1" applyAlignment="1" applyProtection="1">
      <alignment vertical="top" wrapText="1" shrinkToFit="1"/>
      <protection locked="0"/>
    </xf>
    <xf numFmtId="0" fontId="4" fillId="0" borderId="0" xfId="2" applyFont="1" applyAlignment="1" applyProtection="1">
      <alignment vertical="center" wrapText="1"/>
      <protection locked="0"/>
    </xf>
    <xf numFmtId="0" fontId="31" fillId="6" borderId="0" xfId="2" applyFont="1" applyFill="1" applyAlignment="1" applyProtection="1">
      <alignment vertical="top" wrapText="1"/>
      <protection locked="0"/>
    </xf>
    <xf numFmtId="0" fontId="81" fillId="0" borderId="0" xfId="2" applyFont="1" applyAlignment="1" applyProtection="1">
      <alignment vertical="center" wrapText="1"/>
      <protection locked="0"/>
    </xf>
    <xf numFmtId="0" fontId="18" fillId="10" borderId="0" xfId="2" applyFont="1" applyFill="1" applyAlignment="1" applyProtection="1">
      <alignment horizontal="left" vertical="center"/>
      <protection locked="0"/>
    </xf>
    <xf numFmtId="0" fontId="81" fillId="0" borderId="0" xfId="2" applyFont="1" applyProtection="1">
      <alignment vertical="center"/>
      <protection locked="0"/>
    </xf>
    <xf numFmtId="0" fontId="81" fillId="10" borderId="0" xfId="2" applyFont="1" applyFill="1" applyProtection="1">
      <alignment vertical="center"/>
      <protection locked="0"/>
    </xf>
    <xf numFmtId="0" fontId="85" fillId="0" borderId="0" xfId="0" applyFont="1" applyAlignment="1" applyProtection="1">
      <alignment horizontal="left" vertical="center" wrapText="1"/>
      <protection locked="0"/>
    </xf>
    <xf numFmtId="0" fontId="21" fillId="4" borderId="38" xfId="2" applyFont="1" applyFill="1" applyBorder="1" applyProtection="1">
      <alignment vertical="center"/>
      <protection locked="0"/>
    </xf>
    <xf numFmtId="0" fontId="21" fillId="4" borderId="12" xfId="2" applyFont="1" applyFill="1" applyBorder="1" applyProtection="1">
      <alignment vertical="center"/>
      <protection locked="0"/>
    </xf>
    <xf numFmtId="0" fontId="27" fillId="23" borderId="115" xfId="2" applyFont="1" applyFill="1" applyBorder="1" applyAlignment="1" applyProtection="1">
      <alignment horizontal="center" vertical="center" wrapText="1"/>
      <protection locked="0"/>
    </xf>
    <xf numFmtId="0" fontId="56" fillId="6" borderId="0" xfId="2" applyFont="1" applyFill="1" applyAlignment="1" applyProtection="1">
      <alignment horizontal="left" vertical="top" wrapText="1"/>
      <protection locked="0"/>
    </xf>
    <xf numFmtId="0" fontId="57" fillId="0" borderId="0" xfId="2" applyFont="1" applyAlignment="1" applyProtection="1">
      <alignment horizontal="left" vertical="center" wrapText="1"/>
      <protection locked="0"/>
    </xf>
    <xf numFmtId="0" fontId="80" fillId="0" borderId="0" xfId="2" applyFont="1" applyAlignment="1" applyProtection="1">
      <alignment horizontal="left" vertical="top" wrapText="1"/>
      <protection locked="0"/>
    </xf>
    <xf numFmtId="0" fontId="21" fillId="0" borderId="0" xfId="0" applyFont="1" applyAlignment="1" applyProtection="1">
      <alignment vertical="center" shrinkToFit="1"/>
      <protection locked="0"/>
    </xf>
    <xf numFmtId="0" fontId="4" fillId="0" borderId="38" xfId="2" applyFont="1" applyBorder="1" applyProtection="1">
      <alignment vertical="center"/>
      <protection locked="0"/>
    </xf>
    <xf numFmtId="0" fontId="6" fillId="0" borderId="23" xfId="2" applyFont="1" applyBorder="1" applyProtection="1">
      <alignment vertical="center"/>
      <protection locked="0"/>
    </xf>
    <xf numFmtId="0" fontId="18" fillId="0" borderId="0" xfId="2" applyFont="1" applyAlignment="1" applyProtection="1">
      <alignment horizontal="left" vertical="top" wrapText="1"/>
      <protection locked="0"/>
    </xf>
    <xf numFmtId="0" fontId="30" fillId="4" borderId="0" xfId="2" applyFont="1" applyFill="1" applyProtection="1">
      <alignment vertical="center"/>
      <protection locked="0"/>
    </xf>
    <xf numFmtId="0" fontId="38" fillId="0" borderId="40" xfId="2" applyFont="1" applyBorder="1" applyAlignment="1" applyProtection="1">
      <alignment vertical="center" shrinkToFit="1"/>
      <protection locked="0"/>
    </xf>
    <xf numFmtId="0" fontId="27" fillId="0" borderId="40" xfId="2" applyFont="1" applyBorder="1" applyAlignment="1" applyProtection="1">
      <alignment horizontal="center" vertical="center" wrapText="1"/>
      <protection locked="0"/>
    </xf>
    <xf numFmtId="0" fontId="27" fillId="0" borderId="42" xfId="2" applyFont="1" applyBorder="1" applyAlignment="1" applyProtection="1">
      <alignment horizontal="center" vertical="center" wrapText="1"/>
      <protection locked="0"/>
    </xf>
    <xf numFmtId="0" fontId="21" fillId="4" borderId="120" xfId="2" applyFont="1" applyFill="1" applyBorder="1" applyProtection="1">
      <alignment vertical="center"/>
      <protection locked="0"/>
    </xf>
    <xf numFmtId="0" fontId="27" fillId="0" borderId="12" xfId="2" applyFont="1" applyBorder="1" applyAlignment="1" applyProtection="1">
      <alignment vertical="center" wrapText="1" shrinkToFit="1"/>
      <protection locked="0"/>
    </xf>
    <xf numFmtId="0" fontId="27" fillId="0" borderId="57" xfId="2" applyFont="1" applyBorder="1" applyAlignment="1" applyProtection="1">
      <alignment vertical="center" wrapText="1" shrinkToFit="1"/>
      <protection locked="0"/>
    </xf>
    <xf numFmtId="0" fontId="31" fillId="6" borderId="0" xfId="2" applyFont="1" applyFill="1" applyAlignment="1" applyProtection="1">
      <alignment horizontal="right" vertical="center"/>
      <protection locked="0"/>
    </xf>
    <xf numFmtId="0" fontId="27" fillId="25" borderId="116" xfId="2" applyFont="1" applyFill="1" applyBorder="1" applyAlignment="1" applyProtection="1">
      <alignment horizontal="center" vertical="center" wrapText="1"/>
      <protection locked="0"/>
    </xf>
    <xf numFmtId="0" fontId="9" fillId="4" borderId="0" xfId="2" applyFont="1" applyFill="1" applyProtection="1">
      <alignment vertical="center"/>
      <protection locked="0"/>
    </xf>
    <xf numFmtId="0" fontId="56" fillId="4" borderId="0" xfId="2" applyFont="1" applyFill="1" applyAlignment="1" applyProtection="1">
      <alignment vertical="center" wrapText="1"/>
      <protection locked="0"/>
    </xf>
    <xf numFmtId="0" fontId="56" fillId="4" borderId="0" xfId="2" applyFont="1" applyFill="1" applyAlignment="1" applyProtection="1">
      <alignment vertical="top" wrapText="1"/>
      <protection locked="0"/>
    </xf>
    <xf numFmtId="0" fontId="80" fillId="0" borderId="0" xfId="0" applyFont="1" applyAlignment="1" applyProtection="1">
      <alignment horizontal="left" vertical="top" wrapText="1" shrinkToFit="1"/>
      <protection locked="0"/>
    </xf>
    <xf numFmtId="0" fontId="84" fillId="0" borderId="0" xfId="2" applyFont="1" applyAlignment="1" applyProtection="1">
      <alignment horizontal="left" vertical="center" wrapText="1" shrinkToFit="1"/>
      <protection locked="0"/>
    </xf>
    <xf numFmtId="0" fontId="80" fillId="0" borderId="0" xfId="0" applyFont="1" applyAlignment="1" applyProtection="1">
      <alignment horizontal="right" vertical="top" wrapText="1" shrinkToFit="1"/>
      <protection locked="0"/>
    </xf>
    <xf numFmtId="0" fontId="82" fillId="0" borderId="0" xfId="0" applyFont="1" applyAlignment="1" applyProtection="1">
      <alignment horizontal="right" vertical="top" wrapText="1" shrinkToFit="1"/>
      <protection locked="0"/>
    </xf>
    <xf numFmtId="0" fontId="82" fillId="0" borderId="0" xfId="0" applyFont="1" applyAlignment="1" applyProtection="1">
      <alignment horizontal="left" vertical="top" wrapText="1" shrinkToFit="1"/>
      <protection locked="0"/>
    </xf>
    <xf numFmtId="0" fontId="9" fillId="0" borderId="0" xfId="2" applyFont="1" applyAlignment="1" applyProtection="1">
      <alignment horizontal="left" vertical="center" wrapText="1"/>
      <protection locked="0"/>
    </xf>
    <xf numFmtId="0" fontId="81" fillId="0" borderId="0" xfId="2" applyFont="1" applyAlignment="1" applyProtection="1">
      <alignment horizontal="left" vertical="top"/>
      <protection locked="0"/>
    </xf>
    <xf numFmtId="0" fontId="27" fillId="6" borderId="0" xfId="2" applyFont="1" applyFill="1" applyAlignment="1" applyProtection="1">
      <alignment horizontal="left" vertical="center" wrapText="1"/>
      <protection locked="0"/>
    </xf>
    <xf numFmtId="0" fontId="81" fillId="10" borderId="0" xfId="2" applyFont="1" applyFill="1" applyAlignment="1" applyProtection="1">
      <alignment horizontal="left" vertical="center"/>
      <protection locked="0"/>
    </xf>
    <xf numFmtId="0" fontId="27" fillId="4" borderId="58" xfId="2" applyFont="1" applyFill="1" applyBorder="1" applyAlignment="1" applyProtection="1">
      <alignment horizontal="right"/>
      <protection locked="0"/>
    </xf>
    <xf numFmtId="177" fontId="27" fillId="4" borderId="53" xfId="2" applyNumberFormat="1" applyFont="1" applyFill="1" applyBorder="1" applyProtection="1">
      <alignment vertical="center"/>
      <protection locked="0"/>
    </xf>
    <xf numFmtId="177" fontId="27" fillId="4" borderId="36" xfId="2" applyNumberFormat="1" applyFont="1" applyFill="1" applyBorder="1" applyProtection="1">
      <alignment vertical="center"/>
      <protection locked="0"/>
    </xf>
    <xf numFmtId="177" fontId="27" fillId="4" borderId="69" xfId="2" applyNumberFormat="1" applyFont="1" applyFill="1" applyBorder="1" applyProtection="1">
      <alignment vertical="center"/>
      <protection locked="0"/>
    </xf>
    <xf numFmtId="177" fontId="27" fillId="4" borderId="8" xfId="2" applyNumberFormat="1" applyFont="1" applyFill="1" applyBorder="1" applyProtection="1">
      <alignment vertical="center"/>
      <protection locked="0"/>
    </xf>
    <xf numFmtId="177" fontId="82" fillId="4" borderId="25" xfId="2" applyNumberFormat="1" applyFont="1" applyFill="1" applyBorder="1" applyProtection="1">
      <alignment vertical="center"/>
      <protection locked="0"/>
    </xf>
    <xf numFmtId="0" fontId="81" fillId="0" borderId="0" xfId="0" applyFont="1" applyAlignment="1" applyProtection="1">
      <alignment vertical="center" shrinkToFit="1"/>
      <protection locked="0"/>
    </xf>
    <xf numFmtId="0" fontId="80" fillId="0" borderId="0" xfId="0" applyFont="1" applyAlignment="1" applyProtection="1">
      <alignment vertical="top" wrapText="1" shrinkToFit="1"/>
      <protection locked="0"/>
    </xf>
    <xf numFmtId="0" fontId="7" fillId="6" borderId="0" xfId="2" applyFont="1" applyFill="1" applyAlignment="1" applyProtection="1">
      <alignment vertical="center" wrapText="1"/>
      <protection locked="0"/>
    </xf>
    <xf numFmtId="0" fontId="4" fillId="10" borderId="0" xfId="2" applyFont="1" applyFill="1" applyAlignment="1" applyProtection="1">
      <alignment vertical="center" wrapText="1"/>
      <protection locked="0"/>
    </xf>
    <xf numFmtId="0" fontId="31" fillId="6" borderId="0" xfId="2" applyFont="1" applyFill="1" applyAlignment="1" applyProtection="1">
      <alignment vertical="center" wrapText="1"/>
      <protection locked="0"/>
    </xf>
    <xf numFmtId="0" fontId="82" fillId="0" borderId="0" xfId="2" applyFont="1" applyAlignment="1" applyProtection="1">
      <alignment vertical="center" wrapText="1"/>
      <protection locked="0"/>
    </xf>
    <xf numFmtId="0" fontId="86" fillId="0" borderId="0" xfId="2" applyFont="1" applyAlignment="1" applyProtection="1">
      <alignment horizontal="left" vertical="center"/>
      <protection locked="0"/>
    </xf>
    <xf numFmtId="179" fontId="38" fillId="0" borderId="0" xfId="2" applyNumberFormat="1" applyFont="1" applyAlignment="1" applyProtection="1">
      <alignment horizontal="center" vertical="center"/>
      <protection locked="0"/>
    </xf>
    <xf numFmtId="179" fontId="21" fillId="0" borderId="38" xfId="2" applyNumberFormat="1" applyFont="1" applyBorder="1" applyProtection="1">
      <alignment vertical="center"/>
      <protection locked="0"/>
    </xf>
    <xf numFmtId="49" fontId="80" fillId="0" borderId="0" xfId="2" applyNumberFormat="1" applyFont="1" applyAlignment="1" applyProtection="1">
      <alignment horizontal="right" vertical="top" wrapText="1"/>
      <protection locked="0"/>
    </xf>
    <xf numFmtId="0" fontId="31" fillId="4" borderId="0" xfId="2" applyFont="1" applyFill="1" applyAlignment="1" applyProtection="1">
      <alignment horizontal="right" vertical="center"/>
      <protection locked="0"/>
    </xf>
    <xf numFmtId="0" fontId="31" fillId="4" borderId="41" xfId="2" applyFont="1" applyFill="1" applyBorder="1" applyAlignment="1" applyProtection="1">
      <alignment horizontal="right" vertical="center"/>
      <protection locked="0"/>
    </xf>
    <xf numFmtId="0" fontId="31" fillId="2" borderId="55" xfId="2" applyFont="1" applyFill="1" applyBorder="1" applyAlignment="1" applyProtection="1">
      <alignment horizontal="right" vertical="center"/>
      <protection locked="0"/>
    </xf>
    <xf numFmtId="0" fontId="18" fillId="0" borderId="0" xfId="1" applyFont="1" applyAlignment="1" applyProtection="1">
      <alignment vertical="top" wrapText="1"/>
      <protection locked="0"/>
    </xf>
    <xf numFmtId="177" fontId="40" fillId="9" borderId="79" xfId="2" applyNumberFormat="1" applyFont="1" applyFill="1" applyBorder="1" applyAlignment="1" applyProtection="1">
      <alignment horizontal="right" vertical="center"/>
      <protection locked="0"/>
    </xf>
    <xf numFmtId="177" fontId="40" fillId="9" borderId="57" xfId="2" applyNumberFormat="1" applyFont="1" applyFill="1" applyBorder="1" applyAlignment="1" applyProtection="1">
      <alignment horizontal="right" vertical="center"/>
      <protection locked="0"/>
    </xf>
    <xf numFmtId="177" fontId="21" fillId="4" borderId="101" xfId="2" applyNumberFormat="1" applyFont="1" applyFill="1" applyBorder="1" applyAlignment="1" applyProtection="1">
      <alignment horizontal="right" vertical="center"/>
      <protection locked="0"/>
    </xf>
    <xf numFmtId="177" fontId="21" fillId="4" borderId="100" xfId="2" applyNumberFormat="1" applyFont="1" applyFill="1" applyBorder="1" applyAlignment="1" applyProtection="1">
      <alignment horizontal="right" vertical="center"/>
      <protection locked="0"/>
    </xf>
    <xf numFmtId="0" fontId="31" fillId="2" borderId="0" xfId="2" applyFont="1" applyFill="1" applyAlignment="1" applyProtection="1">
      <alignment vertical="center" wrapText="1"/>
      <protection locked="0"/>
    </xf>
    <xf numFmtId="0" fontId="31" fillId="4" borderId="6" xfId="2" applyFont="1" applyFill="1" applyBorder="1" applyAlignment="1" applyProtection="1">
      <alignment horizontal="center" vertical="center"/>
      <protection locked="0"/>
    </xf>
    <xf numFmtId="0" fontId="80" fillId="0" borderId="0" xfId="2" applyFont="1" applyAlignment="1" applyProtection="1">
      <alignment horizontal="left" vertical="center"/>
      <protection locked="0"/>
    </xf>
    <xf numFmtId="0" fontId="80" fillId="0" borderId="0" xfId="2" applyFont="1" applyAlignment="1" applyProtection="1">
      <alignment horizontal="right" vertical="center"/>
      <protection locked="0"/>
    </xf>
    <xf numFmtId="179" fontId="21" fillId="0" borderId="0" xfId="2" applyNumberFormat="1" applyFont="1" applyAlignment="1" applyProtection="1">
      <alignment horizontal="center" vertical="center" textRotation="255"/>
      <protection locked="0"/>
    </xf>
    <xf numFmtId="179" fontId="21" fillId="6" borderId="0" xfId="2" applyNumberFormat="1" applyFont="1" applyFill="1" applyAlignment="1" applyProtection="1">
      <alignment horizontal="center" vertical="center" textRotation="255"/>
      <protection locked="0"/>
    </xf>
    <xf numFmtId="181" fontId="38" fillId="0" borderId="0" xfId="2" applyNumberFormat="1" applyFont="1" applyAlignment="1" applyProtection="1">
      <alignment horizontal="center" vertical="center"/>
      <protection locked="0"/>
    </xf>
    <xf numFmtId="179" fontId="21" fillId="0" borderId="0" xfId="2" applyNumberFormat="1" applyFont="1" applyProtection="1">
      <alignment vertical="center"/>
      <protection locked="0"/>
    </xf>
    <xf numFmtId="179" fontId="38" fillId="6" borderId="41" xfId="2" applyNumberFormat="1" applyFont="1" applyFill="1" applyBorder="1" applyProtection="1">
      <alignment vertical="center"/>
      <protection locked="0"/>
    </xf>
    <xf numFmtId="0" fontId="25" fillId="4" borderId="0" xfId="2" applyFont="1" applyFill="1" applyProtection="1">
      <alignment vertical="center"/>
      <protection locked="0"/>
    </xf>
    <xf numFmtId="0" fontId="25" fillId="2" borderId="0" xfId="2" applyFont="1" applyFill="1" applyAlignment="1" applyProtection="1">
      <protection locked="0"/>
    </xf>
    <xf numFmtId="0" fontId="7" fillId="4" borderId="0" xfId="2" applyFont="1" applyFill="1" applyAlignment="1" applyProtection="1">
      <protection locked="0"/>
    </xf>
    <xf numFmtId="38" fontId="38" fillId="4" borderId="0" xfId="3" applyFont="1" applyFill="1" applyBorder="1" applyAlignment="1" applyProtection="1">
      <alignment vertical="center" shrinkToFit="1"/>
      <protection locked="0"/>
    </xf>
    <xf numFmtId="0" fontId="2" fillId="4" borderId="0" xfId="2" applyFill="1" applyProtection="1">
      <alignment vertical="center"/>
      <protection locked="0"/>
    </xf>
    <xf numFmtId="0" fontId="21" fillId="4" borderId="0" xfId="2" applyFont="1" applyFill="1" applyAlignment="1" applyProtection="1">
      <alignment horizontal="right" vertical="center"/>
      <protection locked="0"/>
    </xf>
    <xf numFmtId="177" fontId="21" fillId="4" borderId="124" xfId="2" applyNumberFormat="1" applyFont="1" applyFill="1" applyBorder="1" applyAlignment="1" applyProtection="1">
      <alignment horizontal="right" vertical="center"/>
      <protection locked="0"/>
    </xf>
    <xf numFmtId="177" fontId="21" fillId="4" borderId="58" xfId="2" applyNumberFormat="1" applyFont="1" applyFill="1" applyBorder="1" applyAlignment="1" applyProtection="1">
      <alignment horizontal="right" vertical="center"/>
      <protection locked="0"/>
    </xf>
    <xf numFmtId="0" fontId="81" fillId="0" borderId="0" xfId="2" applyFont="1" applyAlignment="1" applyProtection="1">
      <alignment horizontal="center" vertical="center"/>
      <protection locked="0"/>
    </xf>
    <xf numFmtId="0" fontId="81" fillId="10" borderId="0" xfId="2" applyFont="1" applyFill="1" applyAlignment="1" applyProtection="1">
      <alignment horizontal="center" vertical="center"/>
      <protection locked="0"/>
    </xf>
    <xf numFmtId="0" fontId="81" fillId="0" borderId="0" xfId="2" applyFont="1" applyAlignment="1" applyProtection="1">
      <alignment horizontal="center" vertical="top"/>
      <protection locked="0"/>
    </xf>
    <xf numFmtId="0" fontId="9" fillId="4" borderId="0" xfId="2" applyFont="1" applyFill="1" applyAlignment="1" applyProtection="1">
      <alignment horizontal="right" vertical="center"/>
      <protection locked="0"/>
    </xf>
    <xf numFmtId="0" fontId="25" fillId="4" borderId="112" xfId="0" applyFont="1" applyFill="1" applyBorder="1" applyAlignment="1" applyProtection="1">
      <alignment horizontal="center" vertical="center"/>
      <protection locked="0"/>
    </xf>
    <xf numFmtId="0" fontId="31" fillId="4" borderId="112" xfId="0" applyFont="1" applyFill="1" applyBorder="1" applyAlignment="1" applyProtection="1">
      <alignment horizontal="center" vertical="center"/>
      <protection locked="0"/>
    </xf>
    <xf numFmtId="0" fontId="31" fillId="4" borderId="61" xfId="0" applyFont="1" applyFill="1" applyBorder="1" applyAlignment="1" applyProtection="1">
      <alignment horizontal="center" vertical="center"/>
      <protection locked="0"/>
    </xf>
    <xf numFmtId="0" fontId="7" fillId="4" borderId="0" xfId="2" applyFont="1" applyFill="1" applyAlignment="1" applyProtection="1">
      <alignment horizontal="center" vertical="center"/>
      <protection locked="0"/>
    </xf>
    <xf numFmtId="0" fontId="8" fillId="4" borderId="0" xfId="2" applyFont="1" applyFill="1" applyProtection="1">
      <alignment vertical="center"/>
      <protection locked="0"/>
    </xf>
    <xf numFmtId="0" fontId="13" fillId="4" borderId="0" xfId="2" applyFont="1" applyFill="1" applyProtection="1">
      <alignment vertical="center"/>
      <protection locked="0"/>
    </xf>
    <xf numFmtId="0" fontId="33" fillId="0" borderId="0" xfId="2" applyFont="1" applyAlignment="1" applyProtection="1">
      <alignment horizontal="center" vertical="center" wrapText="1"/>
      <protection locked="0"/>
    </xf>
    <xf numFmtId="0" fontId="33" fillId="0" borderId="0" xfId="2" applyFont="1" applyAlignment="1" applyProtection="1">
      <alignment vertical="center" wrapText="1"/>
      <protection locked="0"/>
    </xf>
    <xf numFmtId="0" fontId="57" fillId="0" borderId="0" xfId="2" applyFont="1" applyAlignment="1" applyProtection="1">
      <alignment horizontal="right" vertical="center"/>
      <protection locked="0"/>
    </xf>
    <xf numFmtId="0" fontId="57" fillId="0" borderId="0" xfId="2" applyFont="1" applyProtection="1">
      <alignment vertical="center"/>
      <protection locked="0"/>
    </xf>
    <xf numFmtId="0" fontId="4" fillId="0" borderId="0" xfId="2" applyFont="1" applyAlignment="1" applyProtection="1">
      <alignment horizontal="left" vertical="center"/>
      <protection locked="0"/>
    </xf>
    <xf numFmtId="0" fontId="4" fillId="6" borderId="0" xfId="2" applyFont="1" applyFill="1" applyProtection="1">
      <alignment vertical="center"/>
      <protection locked="0"/>
    </xf>
    <xf numFmtId="0" fontId="57" fillId="0" borderId="0" xfId="2" applyFont="1" applyAlignment="1" applyProtection="1">
      <alignment horizontal="left" vertical="center"/>
      <protection locked="0"/>
    </xf>
    <xf numFmtId="0" fontId="4" fillId="4" borderId="38" xfId="2" applyFont="1" applyFill="1" applyBorder="1" applyAlignment="1" applyProtection="1">
      <alignment horizontal="left" vertical="center"/>
      <protection locked="0"/>
    </xf>
    <xf numFmtId="0" fontId="4" fillId="4" borderId="39" xfId="2" applyFont="1" applyFill="1" applyBorder="1" applyAlignment="1" applyProtection="1">
      <alignment horizontal="left" vertical="center"/>
      <protection locked="0"/>
    </xf>
    <xf numFmtId="0" fontId="57" fillId="6" borderId="0" xfId="2" applyFont="1" applyFill="1" applyAlignment="1" applyProtection="1">
      <alignment horizontal="right" vertical="center"/>
      <protection locked="0"/>
    </xf>
    <xf numFmtId="0" fontId="57" fillId="6" borderId="0" xfId="2" applyFont="1" applyFill="1" applyProtection="1">
      <alignment vertical="center"/>
      <protection locked="0"/>
    </xf>
    <xf numFmtId="0" fontId="4" fillId="4" borderId="71" xfId="2" applyFont="1" applyFill="1" applyBorder="1" applyProtection="1">
      <alignment vertical="center"/>
      <protection locked="0"/>
    </xf>
    <xf numFmtId="0" fontId="4" fillId="4" borderId="85" xfId="2" applyFont="1" applyFill="1" applyBorder="1" applyProtection="1">
      <alignment vertical="center"/>
      <protection locked="0"/>
    </xf>
    <xf numFmtId="0" fontId="4" fillId="19" borderId="38" xfId="2" applyFont="1" applyFill="1" applyBorder="1" applyProtection="1">
      <alignment vertical="center"/>
      <protection locked="0"/>
    </xf>
    <xf numFmtId="0" fontId="4" fillId="19" borderId="39" xfId="2" applyFont="1" applyFill="1" applyBorder="1" applyProtection="1">
      <alignment vertical="center"/>
      <protection locked="0"/>
    </xf>
    <xf numFmtId="0" fontId="4" fillId="19" borderId="38" xfId="2" applyFont="1" applyFill="1" applyBorder="1" applyAlignment="1" applyProtection="1">
      <alignment horizontal="left" vertical="center"/>
      <protection locked="0"/>
    </xf>
    <xf numFmtId="0" fontId="4" fillId="19" borderId="39" xfId="2" applyFont="1" applyFill="1" applyBorder="1" applyAlignment="1" applyProtection="1">
      <alignment horizontal="left" vertical="center"/>
      <protection locked="0"/>
    </xf>
    <xf numFmtId="0" fontId="30" fillId="4" borderId="0" xfId="2" applyFont="1" applyFill="1" applyAlignment="1" applyProtection="1">
      <alignment horizontal="left" vertical="center"/>
      <protection locked="0"/>
    </xf>
    <xf numFmtId="0" fontId="28" fillId="4" borderId="0" xfId="0" applyFont="1" applyFill="1" applyAlignment="1" applyProtection="1">
      <alignment vertical="center" wrapText="1"/>
      <protection locked="0"/>
    </xf>
    <xf numFmtId="0" fontId="43" fillId="4" borderId="0" xfId="0" applyFont="1" applyFill="1" applyProtection="1">
      <alignment vertical="center"/>
      <protection locked="0"/>
    </xf>
    <xf numFmtId="0" fontId="73" fillId="4" borderId="38" xfId="2" applyFont="1" applyFill="1" applyBorder="1" applyProtection="1">
      <alignment vertical="center"/>
      <protection locked="0"/>
    </xf>
    <xf numFmtId="0" fontId="73" fillId="4" borderId="39" xfId="2" applyFont="1" applyFill="1" applyBorder="1" applyProtection="1">
      <alignment vertical="center"/>
      <protection locked="0"/>
    </xf>
    <xf numFmtId="0" fontId="51" fillId="4" borderId="41" xfId="0" applyFont="1" applyFill="1" applyBorder="1" applyAlignment="1" applyProtection="1">
      <alignment horizontal="center" vertical="center"/>
      <protection locked="0"/>
    </xf>
    <xf numFmtId="0" fontId="92" fillId="4" borderId="0" xfId="0" applyFont="1" applyFill="1" applyAlignment="1" applyProtection="1">
      <alignment vertical="center" wrapText="1"/>
      <protection locked="0"/>
    </xf>
    <xf numFmtId="0" fontId="93" fillId="4" borderId="41" xfId="0" applyFont="1" applyFill="1" applyBorder="1" applyAlignment="1" applyProtection="1">
      <alignment horizontal="center" vertical="center"/>
      <protection locked="0"/>
    </xf>
    <xf numFmtId="0" fontId="28" fillId="4" borderId="59" xfId="0" applyFont="1" applyFill="1" applyBorder="1" applyAlignment="1" applyProtection="1">
      <alignment vertical="center" wrapText="1"/>
      <protection locked="0"/>
    </xf>
    <xf numFmtId="0" fontId="93" fillId="4" borderId="42" xfId="0" applyFont="1" applyFill="1" applyBorder="1" applyAlignment="1" applyProtection="1">
      <alignment horizontal="center" vertical="center"/>
      <protection locked="0"/>
    </xf>
    <xf numFmtId="179" fontId="45" fillId="6" borderId="0" xfId="2" applyNumberFormat="1" applyFont="1" applyFill="1" applyAlignment="1" applyProtection="1">
      <alignment horizontal="right" vertical="top" wrapText="1"/>
      <protection locked="0"/>
    </xf>
    <xf numFmtId="179" fontId="45" fillId="6" borderId="0" xfId="2" applyNumberFormat="1" applyFont="1" applyFill="1" applyAlignment="1" applyProtection="1">
      <alignment horizontal="left" vertical="top" wrapText="1"/>
      <protection locked="0"/>
    </xf>
    <xf numFmtId="176" fontId="57" fillId="4" borderId="0" xfId="2" applyNumberFormat="1" applyFont="1" applyFill="1" applyAlignment="1" applyProtection="1">
      <alignment horizontal="left" vertical="top" wrapText="1"/>
      <protection locked="0"/>
    </xf>
    <xf numFmtId="0" fontId="56" fillId="4" borderId="0" xfId="2" applyFont="1" applyFill="1" applyAlignment="1" applyProtection="1">
      <alignment horizontal="left" vertical="top" wrapText="1"/>
      <protection locked="0"/>
    </xf>
    <xf numFmtId="0" fontId="13" fillId="4" borderId="0" xfId="2" applyFont="1" applyFill="1" applyAlignment="1" applyProtection="1">
      <alignment horizontal="left" wrapText="1"/>
      <protection locked="0"/>
    </xf>
    <xf numFmtId="0" fontId="13" fillId="4" borderId="0" xfId="2" applyFont="1" applyFill="1" applyAlignment="1" applyProtection="1">
      <alignment horizontal="left"/>
      <protection locked="0"/>
    </xf>
    <xf numFmtId="0" fontId="57" fillId="4" borderId="0" xfId="2" applyFont="1" applyFill="1" applyAlignment="1" applyProtection="1">
      <alignment horizontal="left" vertical="center"/>
      <protection locked="0"/>
    </xf>
    <xf numFmtId="0" fontId="30" fillId="6" borderId="0" xfId="2" applyFont="1" applyFill="1" applyAlignment="1" applyProtection="1">
      <alignment vertical="center" shrinkToFit="1"/>
      <protection locked="0"/>
    </xf>
    <xf numFmtId="0" fontId="18" fillId="10" borderId="0" xfId="2" applyFont="1" applyFill="1" applyAlignment="1" applyProtection="1">
      <alignment horizontal="left" vertical="center" wrapText="1"/>
      <protection locked="0"/>
    </xf>
    <xf numFmtId="0" fontId="50" fillId="0" borderId="0" xfId="0" applyFont="1" applyAlignment="1" applyProtection="1">
      <alignment horizontal="left" vertical="top" wrapText="1"/>
      <protection locked="0"/>
    </xf>
    <xf numFmtId="0" fontId="30" fillId="10" borderId="0" xfId="2" applyFont="1" applyFill="1" applyAlignment="1" applyProtection="1">
      <alignment horizontal="left" vertical="top" wrapText="1"/>
      <protection locked="0"/>
    </xf>
    <xf numFmtId="0" fontId="47" fillId="10" borderId="0" xfId="2" applyFont="1" applyFill="1" applyAlignment="1" applyProtection="1">
      <alignment horizontal="left" vertical="top" wrapText="1"/>
      <protection locked="0"/>
    </xf>
    <xf numFmtId="0" fontId="57" fillId="0" borderId="0" xfId="0" applyFont="1" applyAlignment="1" applyProtection="1">
      <alignment horizontal="left" vertical="top" wrapText="1"/>
      <protection locked="0"/>
    </xf>
    <xf numFmtId="0" fontId="83" fillId="0" borderId="0" xfId="0" applyFont="1" applyAlignment="1" applyProtection="1">
      <alignment horizontal="left" vertical="center" wrapText="1"/>
      <protection locked="0"/>
    </xf>
    <xf numFmtId="0" fontId="26" fillId="6" borderId="0" xfId="2" applyFont="1" applyFill="1" applyAlignment="1" applyProtection="1">
      <alignment horizontal="right" vertical="top" wrapText="1"/>
      <protection locked="0"/>
    </xf>
    <xf numFmtId="0" fontId="26" fillId="6" borderId="0" xfId="2" applyFont="1" applyFill="1" applyAlignment="1" applyProtection="1">
      <alignment horizontal="right" vertical="top"/>
      <protection locked="0"/>
    </xf>
    <xf numFmtId="0" fontId="80" fillId="6" borderId="0" xfId="2" applyFont="1" applyFill="1" applyAlignment="1" applyProtection="1">
      <alignment horizontal="left" vertical="top" wrapText="1"/>
      <protection locked="0"/>
    </xf>
    <xf numFmtId="0" fontId="80" fillId="6" borderId="0" xfId="2" applyFont="1" applyFill="1" applyAlignment="1" applyProtection="1">
      <alignment horizontal="left" vertical="top"/>
      <protection locked="0"/>
    </xf>
    <xf numFmtId="0" fontId="6" fillId="7" borderId="0" xfId="2" applyFont="1" applyFill="1" applyAlignment="1" applyProtection="1">
      <alignment horizontal="left" vertical="center" shrinkToFit="1"/>
      <protection locked="0"/>
    </xf>
    <xf numFmtId="0" fontId="80" fillId="0" borderId="0" xfId="2" applyFont="1" applyAlignment="1" applyProtection="1">
      <alignment horizontal="right" vertical="center" wrapText="1"/>
      <protection locked="0"/>
    </xf>
    <xf numFmtId="0" fontId="80" fillId="0" borderId="0" xfId="2" applyFont="1" applyAlignment="1" applyProtection="1">
      <alignment horizontal="left" vertical="center" wrapText="1"/>
      <protection locked="0"/>
    </xf>
    <xf numFmtId="0" fontId="56" fillId="0" borderId="0" xfId="2" applyFont="1" applyAlignment="1" applyProtection="1">
      <alignment horizontal="center" vertical="top" shrinkToFit="1"/>
      <protection locked="0"/>
    </xf>
    <xf numFmtId="0" fontId="59" fillId="4" borderId="0" xfId="2" applyFont="1" applyFill="1" applyAlignment="1" applyProtection="1">
      <alignment horizontal="right" vertical="center" wrapText="1"/>
      <protection locked="0"/>
    </xf>
    <xf numFmtId="0" fontId="59" fillId="4" borderId="0" xfId="2" applyFont="1" applyFill="1" applyAlignment="1" applyProtection="1">
      <alignment horizontal="right" vertical="center"/>
      <protection locked="0"/>
    </xf>
    <xf numFmtId="0" fontId="45" fillId="4" borderId="0" xfId="2" applyFont="1" applyFill="1" applyAlignment="1" applyProtection="1">
      <alignment horizontal="left" vertical="center" wrapText="1"/>
      <protection locked="0"/>
    </xf>
    <xf numFmtId="0" fontId="57" fillId="0" borderId="0" xfId="2" applyFont="1" applyAlignment="1" applyProtection="1">
      <alignment horizontal="right" vertical="top" wrapText="1"/>
      <protection locked="0"/>
    </xf>
    <xf numFmtId="0" fontId="70" fillId="4" borderId="0" xfId="2" applyFont="1" applyFill="1" applyAlignment="1" applyProtection="1">
      <alignment horizontal="left" vertical="center" wrapText="1"/>
      <protection locked="0"/>
    </xf>
    <xf numFmtId="0" fontId="42" fillId="4" borderId="0" xfId="2" applyFont="1" applyFill="1" applyAlignment="1" applyProtection="1">
      <protection locked="0"/>
    </xf>
    <xf numFmtId="0" fontId="60" fillId="4" borderId="0" xfId="1" applyFont="1" applyFill="1" applyAlignment="1" applyProtection="1">
      <alignment vertical="top"/>
      <protection locked="0"/>
    </xf>
    <xf numFmtId="0" fontId="6" fillId="7" borderId="0" xfId="2" applyFont="1" applyFill="1" applyAlignment="1" applyProtection="1">
      <alignment horizontal="left" vertical="top" shrinkToFit="1"/>
      <protection locked="0"/>
    </xf>
    <xf numFmtId="0" fontId="7" fillId="6" borderId="31" xfId="2" applyFont="1" applyFill="1" applyBorder="1" applyAlignment="1" applyProtection="1">
      <alignment vertical="center" wrapText="1"/>
      <protection locked="0"/>
    </xf>
    <xf numFmtId="0" fontId="7" fillId="4" borderId="6" xfId="2" applyFont="1" applyFill="1" applyBorder="1" applyAlignment="1" applyProtection="1">
      <alignment horizontal="left" vertical="center"/>
      <protection locked="0"/>
    </xf>
    <xf numFmtId="0" fontId="7" fillId="4" borderId="0" xfId="2" applyFont="1" applyFill="1" applyAlignment="1" applyProtection="1">
      <alignment horizontal="left" vertical="center"/>
      <protection locked="0"/>
    </xf>
    <xf numFmtId="0" fontId="7" fillId="4" borderId="22" xfId="2" applyFont="1" applyFill="1" applyBorder="1" applyAlignment="1" applyProtection="1">
      <alignment horizontal="left" vertical="center"/>
      <protection locked="0"/>
    </xf>
    <xf numFmtId="178" fontId="58" fillId="4" borderId="9" xfId="3" applyNumberFormat="1" applyFont="1" applyFill="1" applyBorder="1" applyAlignment="1" applyProtection="1">
      <alignment horizontal="right" vertical="center"/>
      <protection locked="0"/>
    </xf>
    <xf numFmtId="177" fontId="9" fillId="4" borderId="71" xfId="2" applyNumberFormat="1" applyFont="1" applyFill="1" applyBorder="1" applyProtection="1">
      <alignment vertical="center"/>
      <protection locked="0"/>
    </xf>
    <xf numFmtId="0" fontId="9" fillId="0" borderId="0" xfId="0" applyFont="1" applyAlignment="1" applyProtection="1">
      <alignment horizontal="right" vertical="top" wrapText="1" shrinkToFit="1"/>
      <protection locked="0"/>
    </xf>
    <xf numFmtId="0" fontId="9" fillId="0" borderId="0" xfId="0" applyFont="1" applyAlignment="1" applyProtection="1">
      <alignment horizontal="left" vertical="top" wrapText="1" shrinkToFit="1"/>
      <protection locked="0"/>
    </xf>
    <xf numFmtId="0" fontId="6" fillId="0" borderId="0" xfId="0" applyFont="1" applyAlignment="1" applyProtection="1">
      <alignment horizontal="left" vertical="top"/>
      <protection locked="0"/>
    </xf>
    <xf numFmtId="0" fontId="4" fillId="0" borderId="0" xfId="0" applyFont="1" applyAlignment="1" applyProtection="1">
      <alignment horizontal="center" vertical="center" wrapText="1" shrinkToFit="1"/>
      <protection locked="0"/>
    </xf>
    <xf numFmtId="0" fontId="4" fillId="0" borderId="0" xfId="0" applyFont="1" applyAlignment="1" applyProtection="1">
      <alignment vertical="center" shrinkToFit="1"/>
      <protection locked="0"/>
    </xf>
    <xf numFmtId="0" fontId="4" fillId="0" borderId="0" xfId="0" applyFont="1" applyAlignment="1" applyProtection="1">
      <alignment vertical="center" wrapText="1" shrinkToFit="1"/>
      <protection locked="0"/>
    </xf>
    <xf numFmtId="0" fontId="9" fillId="0" borderId="0" xfId="0" applyFont="1" applyAlignment="1" applyProtection="1">
      <alignment vertical="top" wrapText="1" shrinkToFit="1"/>
      <protection locked="0"/>
    </xf>
    <xf numFmtId="0" fontId="57" fillId="0" borderId="0" xfId="0" applyFont="1" applyAlignment="1" applyProtection="1">
      <alignment vertical="top" wrapText="1" shrinkToFit="1"/>
      <protection locked="0"/>
    </xf>
    <xf numFmtId="0" fontId="96" fillId="0" borderId="0" xfId="2" applyFont="1" applyProtection="1">
      <alignment vertical="center"/>
      <protection locked="0"/>
    </xf>
    <xf numFmtId="0" fontId="6" fillId="10" borderId="0" xfId="2" applyFont="1" applyFill="1" applyAlignment="1" applyProtection="1">
      <alignment horizontal="left" vertical="center"/>
      <protection locked="0"/>
    </xf>
    <xf numFmtId="0" fontId="8" fillId="6" borderId="0" xfId="2" applyFont="1" applyFill="1" applyAlignment="1" applyProtection="1">
      <protection locked="0"/>
    </xf>
    <xf numFmtId="0" fontId="6" fillId="0" borderId="0" xfId="2" applyFont="1" applyAlignment="1" applyProtection="1">
      <alignment horizontal="left" vertical="top"/>
      <protection locked="0"/>
    </xf>
    <xf numFmtId="0" fontId="4" fillId="10" borderId="0" xfId="2" applyFont="1" applyFill="1" applyAlignment="1" applyProtection="1">
      <alignment horizontal="left" vertical="center"/>
      <protection locked="0"/>
    </xf>
    <xf numFmtId="0" fontId="18" fillId="10" borderId="0" xfId="2" applyFont="1" applyFill="1" applyProtection="1">
      <alignment vertical="center"/>
      <protection locked="0"/>
    </xf>
    <xf numFmtId="0" fontId="18" fillId="0" borderId="6" xfId="2" applyFont="1" applyBorder="1" applyProtection="1">
      <alignment vertical="center"/>
      <protection locked="0"/>
    </xf>
    <xf numFmtId="0" fontId="18" fillId="0" borderId="6" xfId="2" applyFont="1" applyBorder="1" applyAlignment="1" applyProtection="1">
      <alignment horizontal="left" vertical="center" wrapText="1"/>
      <protection locked="0"/>
    </xf>
    <xf numFmtId="0" fontId="25" fillId="21" borderId="56" xfId="0" applyFont="1" applyFill="1" applyBorder="1" applyAlignment="1" applyProtection="1">
      <alignment horizontal="center" vertical="center"/>
      <protection locked="0"/>
    </xf>
    <xf numFmtId="0" fontId="9" fillId="0" borderId="0" xfId="2" applyFont="1" applyAlignment="1" applyProtection="1">
      <alignment vertical="top" wrapText="1" shrinkToFit="1"/>
      <protection locked="0"/>
    </xf>
    <xf numFmtId="0" fontId="9" fillId="0" borderId="0" xfId="2" applyFont="1" applyAlignment="1" applyProtection="1">
      <alignment vertical="top"/>
      <protection locked="0"/>
    </xf>
    <xf numFmtId="0" fontId="40" fillId="0" borderId="0" xfId="2" applyFont="1" applyAlignment="1" applyProtection="1">
      <alignment vertical="center" wrapText="1"/>
      <protection locked="0"/>
    </xf>
    <xf numFmtId="0" fontId="65" fillId="0" borderId="0" xfId="2" applyFont="1" applyAlignment="1" applyProtection="1">
      <alignment vertical="top" wrapText="1"/>
      <protection locked="0"/>
    </xf>
    <xf numFmtId="0" fontId="22" fillId="0" borderId="0" xfId="2" applyFont="1" applyProtection="1">
      <alignment vertical="center"/>
      <protection locked="0"/>
    </xf>
    <xf numFmtId="0" fontId="31" fillId="21" borderId="57" xfId="0" applyFont="1" applyFill="1" applyBorder="1" applyAlignment="1" applyProtection="1">
      <alignment horizontal="center" vertical="center"/>
      <protection locked="0"/>
    </xf>
    <xf numFmtId="0" fontId="21" fillId="12" borderId="0" xfId="1" applyFont="1" applyFill="1" applyAlignment="1" applyProtection="1">
      <alignment horizontal="left" vertical="center"/>
      <protection locked="0"/>
    </xf>
    <xf numFmtId="0" fontId="30" fillId="0" borderId="0" xfId="2" applyFont="1" applyAlignment="1" applyProtection="1">
      <alignment horizontal="center" vertical="center"/>
      <protection locked="0"/>
    </xf>
    <xf numFmtId="0" fontId="21" fillId="0" borderId="112" xfId="2" applyFont="1" applyBorder="1" applyAlignment="1" applyProtection="1">
      <alignment horizontal="left" vertical="center"/>
      <protection locked="0"/>
    </xf>
    <xf numFmtId="0" fontId="30" fillId="0" borderId="112" xfId="2" applyFont="1" applyBorder="1" applyAlignment="1" applyProtection="1">
      <alignment horizontal="center" vertical="center"/>
      <protection locked="0"/>
    </xf>
    <xf numFmtId="0" fontId="2" fillId="10" borderId="0" xfId="2" applyFill="1" applyAlignment="1" applyProtection="1">
      <alignment horizontal="center" vertical="center"/>
      <protection locked="0"/>
    </xf>
    <xf numFmtId="0" fontId="101" fillId="10" borderId="112" xfId="2" applyFont="1" applyFill="1" applyBorder="1" applyAlignment="1" applyProtection="1">
      <alignment horizontal="center" vertical="center"/>
      <protection locked="0"/>
    </xf>
    <xf numFmtId="0" fontId="18" fillId="0" borderId="112" xfId="2" applyFont="1" applyBorder="1" applyAlignment="1" applyProtection="1">
      <alignment horizontal="left" vertical="center"/>
      <protection locked="0"/>
    </xf>
    <xf numFmtId="38" fontId="77" fillId="0" borderId="112" xfId="5" applyFont="1" applyFill="1" applyBorder="1" applyAlignment="1" applyProtection="1">
      <alignment vertical="center" wrapText="1"/>
      <protection locked="0"/>
    </xf>
    <xf numFmtId="0" fontId="78" fillId="20" borderId="112" xfId="0" applyFont="1" applyFill="1" applyBorder="1" applyAlignment="1" applyProtection="1">
      <alignment vertical="center" wrapText="1"/>
      <protection locked="0"/>
    </xf>
    <xf numFmtId="0" fontId="77" fillId="20" borderId="112" xfId="0" applyFont="1" applyFill="1" applyBorder="1" applyAlignment="1" applyProtection="1">
      <alignment vertical="center" wrapText="1"/>
      <protection locked="0"/>
    </xf>
    <xf numFmtId="0" fontId="77" fillId="0" borderId="112" xfId="0" applyFont="1" applyBorder="1" applyAlignment="1" applyProtection="1">
      <alignment vertical="center" wrapText="1"/>
      <protection locked="0"/>
    </xf>
    <xf numFmtId="0" fontId="77" fillId="0" borderId="112" xfId="0" applyFont="1" applyBorder="1" applyProtection="1">
      <alignment vertical="center"/>
      <protection locked="0"/>
    </xf>
    <xf numFmtId="0" fontId="4" fillId="10" borderId="112" xfId="2" applyFont="1" applyFill="1" applyBorder="1" applyAlignment="1" applyProtection="1">
      <alignment horizontal="center" vertical="center"/>
      <protection locked="0"/>
    </xf>
    <xf numFmtId="0" fontId="21" fillId="0" borderId="112" xfId="2" applyFont="1" applyBorder="1" applyAlignment="1" applyProtection="1">
      <alignment horizontal="center" vertical="center"/>
      <protection locked="0"/>
    </xf>
    <xf numFmtId="0" fontId="104" fillId="6" borderId="0" xfId="2" applyFont="1" applyFill="1" applyAlignment="1" applyProtection="1">
      <alignment horizontal="right" vertical="top"/>
      <protection locked="0"/>
    </xf>
    <xf numFmtId="0" fontId="56" fillId="6" borderId="0" xfId="2" applyFont="1" applyFill="1" applyAlignment="1" applyProtection="1">
      <alignment horizontal="left" vertical="top"/>
      <protection locked="0"/>
    </xf>
    <xf numFmtId="0" fontId="106" fillId="4" borderId="0" xfId="2" applyFont="1" applyFill="1" applyProtection="1">
      <alignment vertical="center"/>
      <protection locked="0"/>
    </xf>
    <xf numFmtId="0" fontId="37" fillId="2" borderId="0" xfId="2" applyFont="1" applyFill="1" applyProtection="1">
      <alignment vertical="center"/>
      <protection locked="0"/>
    </xf>
    <xf numFmtId="0" fontId="19" fillId="10" borderId="0" xfId="2" applyFont="1" applyFill="1" applyProtection="1">
      <alignment vertical="center"/>
      <protection locked="0"/>
    </xf>
    <xf numFmtId="0" fontId="18" fillId="0" borderId="6" xfId="2" applyFont="1" applyBorder="1" applyAlignment="1" applyProtection="1">
      <alignment vertical="center" wrapText="1"/>
      <protection locked="0"/>
    </xf>
    <xf numFmtId="0" fontId="9" fillId="0" borderId="79" xfId="0" applyFont="1" applyBorder="1" applyAlignment="1" applyProtection="1">
      <alignment horizontal="center" vertical="center" wrapText="1" shrinkToFit="1"/>
      <protection locked="0"/>
    </xf>
    <xf numFmtId="0" fontId="32" fillId="2" borderId="68" xfId="0" applyFont="1" applyFill="1" applyBorder="1" applyProtection="1">
      <alignment vertical="center"/>
      <protection locked="0"/>
    </xf>
    <xf numFmtId="49" fontId="34" fillId="21" borderId="69" xfId="0" applyNumberFormat="1" applyFont="1" applyFill="1" applyBorder="1" applyProtection="1">
      <alignment vertical="center"/>
      <protection locked="0"/>
    </xf>
    <xf numFmtId="49" fontId="34" fillId="21" borderId="70" xfId="0" applyNumberFormat="1" applyFont="1" applyFill="1" applyBorder="1" applyProtection="1">
      <alignment vertical="center"/>
      <protection locked="0"/>
    </xf>
    <xf numFmtId="49" fontId="39" fillId="21" borderId="68" xfId="0" applyNumberFormat="1" applyFont="1" applyFill="1" applyBorder="1" applyAlignment="1" applyProtection="1">
      <alignment vertical="center" shrinkToFit="1"/>
      <protection locked="0"/>
    </xf>
    <xf numFmtId="49" fontId="39" fillId="21" borderId="69" xfId="0" applyNumberFormat="1" applyFont="1" applyFill="1" applyBorder="1" applyAlignment="1" applyProtection="1">
      <alignment vertical="center" shrinkToFit="1"/>
      <protection locked="0"/>
    </xf>
    <xf numFmtId="49" fontId="39" fillId="21" borderId="8" xfId="0" applyNumberFormat="1" applyFont="1" applyFill="1" applyBorder="1" applyAlignment="1" applyProtection="1">
      <alignment vertical="center" shrinkToFit="1"/>
      <protection locked="0"/>
    </xf>
    <xf numFmtId="0" fontId="31" fillId="2" borderId="17" xfId="2" applyFont="1" applyFill="1" applyBorder="1" applyAlignment="1" applyProtection="1">
      <alignment vertical="center" shrinkToFit="1"/>
      <protection locked="0"/>
    </xf>
    <xf numFmtId="0" fontId="40" fillId="21" borderId="0" xfId="0" applyFont="1" applyFill="1" applyAlignment="1" applyProtection="1">
      <alignment vertical="center" shrinkToFit="1"/>
      <protection locked="0"/>
    </xf>
    <xf numFmtId="0" fontId="40" fillId="21" borderId="66" xfId="0" applyFont="1" applyFill="1" applyBorder="1" applyAlignment="1" applyProtection="1">
      <alignment vertical="center" shrinkToFit="1"/>
      <protection locked="0"/>
    </xf>
    <xf numFmtId="0" fontId="31" fillId="2" borderId="7" xfId="2" applyFont="1" applyFill="1" applyBorder="1" applyProtection="1">
      <alignment vertical="center"/>
      <protection locked="0"/>
    </xf>
    <xf numFmtId="0" fontId="32" fillId="2" borderId="1" xfId="0" applyFont="1" applyFill="1" applyBorder="1" applyProtection="1">
      <alignment vertical="center"/>
      <protection locked="0"/>
    </xf>
    <xf numFmtId="49" fontId="31" fillId="21" borderId="69" xfId="0" applyNumberFormat="1" applyFont="1" applyFill="1" applyBorder="1" applyProtection="1">
      <alignment vertical="center"/>
      <protection locked="0"/>
    </xf>
    <xf numFmtId="49" fontId="31" fillId="21" borderId="70" xfId="0" applyNumberFormat="1" applyFont="1" applyFill="1" applyBorder="1" applyProtection="1">
      <alignment vertical="center"/>
      <protection locked="0"/>
    </xf>
    <xf numFmtId="49" fontId="39" fillId="21" borderId="1" xfId="0" applyNumberFormat="1" applyFont="1" applyFill="1" applyBorder="1" applyAlignment="1" applyProtection="1">
      <alignment vertical="center" shrinkToFit="1"/>
      <protection locked="0"/>
    </xf>
    <xf numFmtId="49" fontId="39" fillId="21" borderId="0" xfId="0" applyNumberFormat="1" applyFont="1" applyFill="1" applyAlignment="1" applyProtection="1">
      <alignment vertical="center" shrinkToFit="1"/>
      <protection locked="0"/>
    </xf>
    <xf numFmtId="49" fontId="39" fillId="21" borderId="22" xfId="0" applyNumberFormat="1" applyFont="1" applyFill="1" applyBorder="1" applyAlignment="1" applyProtection="1">
      <alignment vertical="center" shrinkToFit="1"/>
      <protection locked="0"/>
    </xf>
    <xf numFmtId="0" fontId="112" fillId="0" borderId="0" xfId="2" applyFont="1" applyAlignment="1" applyProtection="1">
      <alignment horizontal="left" vertical="center"/>
      <protection locked="0"/>
    </xf>
    <xf numFmtId="0" fontId="113" fillId="0" borderId="0" xfId="1" applyFont="1" applyAlignment="1" applyProtection="1">
      <alignment horizontal="left" vertical="center" wrapText="1"/>
      <protection locked="0"/>
    </xf>
    <xf numFmtId="0" fontId="113" fillId="0" borderId="0" xfId="2" applyFont="1" applyAlignment="1" applyProtection="1">
      <alignment horizontal="left" vertical="center"/>
      <protection locked="0"/>
    </xf>
    <xf numFmtId="0" fontId="113" fillId="0" borderId="0" xfId="1" applyFont="1" applyAlignment="1" applyProtection="1">
      <alignment horizontal="left" vertical="center"/>
      <protection locked="0"/>
    </xf>
    <xf numFmtId="0" fontId="112" fillId="10" borderId="0" xfId="2" applyFont="1" applyFill="1" applyProtection="1">
      <alignment vertical="center"/>
      <protection locked="0"/>
    </xf>
    <xf numFmtId="0" fontId="113" fillId="0" borderId="0" xfId="2" applyFont="1" applyAlignment="1" applyProtection="1">
      <alignment horizontal="left"/>
      <protection locked="0"/>
    </xf>
    <xf numFmtId="0" fontId="113" fillId="0" borderId="0" xfId="1" applyFont="1" applyAlignment="1" applyProtection="1">
      <alignment horizontal="left" vertical="top" wrapText="1"/>
      <protection locked="0"/>
    </xf>
    <xf numFmtId="0" fontId="113" fillId="0" borderId="0" xfId="1" applyFont="1" applyProtection="1">
      <alignment vertical="center"/>
      <protection locked="0"/>
    </xf>
    <xf numFmtId="0" fontId="114" fillId="0" borderId="0" xfId="2" applyFont="1" applyAlignment="1" applyProtection="1">
      <alignment horizontal="left" vertical="center"/>
      <protection locked="0"/>
    </xf>
    <xf numFmtId="0" fontId="113" fillId="0" borderId="0" xfId="2" applyFont="1" applyAlignment="1" applyProtection="1">
      <alignment horizontal="left" vertical="center" wrapText="1"/>
      <protection locked="0"/>
    </xf>
    <xf numFmtId="0" fontId="113" fillId="0" borderId="0" xfId="2" applyFont="1" applyAlignment="1" applyProtection="1">
      <alignment vertical="center" wrapText="1"/>
      <protection locked="0"/>
    </xf>
    <xf numFmtId="0" fontId="115" fillId="0" borderId="0" xfId="2" applyFont="1" applyAlignment="1" applyProtection="1">
      <alignment horizontal="left" vertical="center"/>
      <protection locked="0"/>
    </xf>
    <xf numFmtId="0" fontId="113" fillId="0" borderId="0" xfId="2" applyFont="1" applyProtection="1">
      <alignment vertical="center"/>
      <protection locked="0"/>
    </xf>
    <xf numFmtId="0" fontId="113" fillId="0" borderId="0" xfId="1" applyFont="1" applyAlignment="1" applyProtection="1">
      <alignment vertical="center" wrapText="1"/>
      <protection locked="0"/>
    </xf>
    <xf numFmtId="0" fontId="116" fillId="0" borderId="194" xfId="0" applyFont="1" applyBorder="1" applyProtection="1">
      <alignment vertical="center"/>
      <protection locked="0"/>
    </xf>
    <xf numFmtId="0" fontId="116" fillId="0" borderId="0" xfId="0" applyFont="1" applyProtection="1">
      <alignment vertical="center"/>
      <protection locked="0"/>
    </xf>
    <xf numFmtId="0" fontId="116" fillId="0" borderId="105" xfId="0" applyFont="1" applyBorder="1" applyProtection="1">
      <alignment vertical="center"/>
      <protection locked="0"/>
    </xf>
    <xf numFmtId="0" fontId="116" fillId="0" borderId="147" xfId="0" applyFont="1" applyBorder="1" applyProtection="1">
      <alignment vertical="center"/>
      <protection locked="0"/>
    </xf>
    <xf numFmtId="0" fontId="117" fillId="4" borderId="0" xfId="2" applyFont="1" applyFill="1" applyAlignment="1" applyProtection="1">
      <alignment horizontal="left"/>
      <protection locked="0"/>
    </xf>
    <xf numFmtId="0" fontId="6" fillId="6" borderId="0" xfId="2" applyFont="1" applyFill="1" applyAlignment="1" applyProtection="1">
      <alignment vertical="center" shrinkToFit="1"/>
      <protection locked="0"/>
    </xf>
    <xf numFmtId="0" fontId="27" fillId="6" borderId="0" xfId="2" applyFont="1" applyFill="1" applyAlignment="1" applyProtection="1">
      <alignment horizontal="left" vertical="top"/>
      <protection locked="0"/>
    </xf>
    <xf numFmtId="0" fontId="40" fillId="6" borderId="0" xfId="2" applyFont="1" applyFill="1" applyAlignment="1" applyProtection="1">
      <alignment horizontal="left" vertical="top"/>
      <protection locked="0"/>
    </xf>
    <xf numFmtId="0" fontId="4" fillId="10" borderId="0" xfId="2" applyFont="1" applyFill="1" applyAlignment="1" applyProtection="1">
      <alignment horizontal="center" vertical="center" wrapText="1"/>
      <protection locked="0"/>
    </xf>
    <xf numFmtId="179" fontId="27" fillId="6" borderId="41" xfId="2" applyNumberFormat="1" applyFont="1" applyFill="1" applyBorder="1" applyAlignment="1" applyProtection="1">
      <alignment horizontal="left" vertical="center" wrapText="1"/>
      <protection locked="0"/>
    </xf>
    <xf numFmtId="179" fontId="27" fillId="6" borderId="41" xfId="2" applyNumberFormat="1" applyFont="1" applyFill="1" applyBorder="1" applyAlignment="1" applyProtection="1">
      <alignment horizontal="left" vertical="center"/>
      <protection locked="0"/>
    </xf>
    <xf numFmtId="0" fontId="8" fillId="12" borderId="0" xfId="1" applyFont="1" applyFill="1" applyAlignment="1" applyProtection="1">
      <alignment horizontal="center" vertical="center"/>
      <protection locked="0"/>
    </xf>
    <xf numFmtId="0" fontId="21" fillId="36" borderId="0" xfId="1" applyFont="1" applyFill="1" applyProtection="1">
      <alignment vertical="center"/>
      <protection locked="0"/>
    </xf>
    <xf numFmtId="0" fontId="34" fillId="11" borderId="45" xfId="2" applyFont="1" applyFill="1" applyBorder="1" applyAlignment="1" applyProtection="1">
      <alignment horizontal="center" vertical="center"/>
      <protection locked="0"/>
    </xf>
    <xf numFmtId="0" fontId="34" fillId="11" borderId="58" xfId="2" applyFont="1" applyFill="1" applyBorder="1" applyAlignment="1" applyProtection="1">
      <alignment horizontal="center" vertical="center"/>
      <protection locked="0"/>
    </xf>
    <xf numFmtId="0" fontId="21" fillId="37" borderId="0" xfId="1" applyFont="1" applyFill="1" applyProtection="1">
      <alignment vertical="center"/>
      <protection locked="0"/>
    </xf>
    <xf numFmtId="0" fontId="35" fillId="36" borderId="0" xfId="1" applyFont="1" applyFill="1" applyProtection="1">
      <alignment vertical="center"/>
      <protection locked="0"/>
    </xf>
    <xf numFmtId="0" fontId="120" fillId="36" borderId="0" xfId="1" applyFont="1" applyFill="1" applyAlignment="1" applyProtection="1">
      <alignment horizontal="center" vertical="center"/>
      <protection locked="0"/>
    </xf>
    <xf numFmtId="0" fontId="30" fillId="36" borderId="0" xfId="1" quotePrefix="1" applyFont="1" applyFill="1" applyAlignment="1" applyProtection="1">
      <alignment horizontal="center" vertical="center"/>
      <protection locked="0"/>
    </xf>
    <xf numFmtId="0" fontId="30" fillId="36" borderId="2" xfId="1" quotePrefix="1" applyFont="1" applyFill="1" applyBorder="1" applyAlignment="1" applyProtection="1">
      <alignment horizontal="center" vertical="center"/>
      <protection locked="0"/>
    </xf>
    <xf numFmtId="0" fontId="7" fillId="10" borderId="0" xfId="1" applyFont="1" applyFill="1" applyProtection="1">
      <alignment vertical="center"/>
      <protection locked="0"/>
    </xf>
    <xf numFmtId="0" fontId="31" fillId="36" borderId="68" xfId="1" applyFont="1" applyFill="1" applyBorder="1" applyProtection="1">
      <alignment vertical="center"/>
      <protection locked="0"/>
    </xf>
    <xf numFmtId="0" fontId="31" fillId="36" borderId="69" xfId="1" applyFont="1" applyFill="1" applyBorder="1" applyProtection="1">
      <alignment vertical="center"/>
      <protection locked="0"/>
    </xf>
    <xf numFmtId="49" fontId="39" fillId="3" borderId="68" xfId="0" applyNumberFormat="1" applyFont="1" applyFill="1" applyBorder="1" applyAlignment="1" applyProtection="1">
      <alignment vertical="center" shrinkToFit="1"/>
      <protection locked="0"/>
    </xf>
    <xf numFmtId="49" fontId="39" fillId="3" borderId="69" xfId="0" applyNumberFormat="1" applyFont="1" applyFill="1" applyBorder="1" applyAlignment="1" applyProtection="1">
      <alignment vertical="center" shrinkToFit="1"/>
      <protection locked="0"/>
    </xf>
    <xf numFmtId="49" fontId="39" fillId="3" borderId="8" xfId="0" applyNumberFormat="1" applyFont="1" applyFill="1" applyBorder="1" applyAlignment="1" applyProtection="1">
      <alignment vertical="center" shrinkToFit="1"/>
      <protection locked="0"/>
    </xf>
    <xf numFmtId="0" fontId="31" fillId="36" borderId="0" xfId="1" applyFont="1" applyFill="1" applyProtection="1">
      <alignment vertical="center"/>
      <protection locked="0"/>
    </xf>
    <xf numFmtId="0" fontId="18" fillId="0" borderId="6" xfId="1" applyFont="1" applyBorder="1" applyAlignment="1" applyProtection="1">
      <alignment horizontal="left" vertical="center" wrapText="1"/>
      <protection locked="0"/>
    </xf>
    <xf numFmtId="0" fontId="31" fillId="36" borderId="0" xfId="1" applyFont="1" applyFill="1" applyAlignment="1" applyProtection="1">
      <alignment horizontal="center" vertical="center"/>
      <protection locked="0"/>
    </xf>
    <xf numFmtId="0" fontId="31" fillId="37" borderId="0" xfId="2" applyFont="1" applyFill="1" applyProtection="1">
      <alignment vertical="center"/>
      <protection locked="0"/>
    </xf>
    <xf numFmtId="0" fontId="59" fillId="37" borderId="6" xfId="2" applyFont="1" applyFill="1" applyBorder="1" applyAlignment="1" applyProtection="1">
      <alignment vertical="top" wrapText="1"/>
      <protection locked="0"/>
    </xf>
    <xf numFmtId="0" fontId="122" fillId="37" borderId="0" xfId="2" applyFont="1" applyFill="1" applyAlignment="1" applyProtection="1">
      <alignment vertical="center" wrapText="1"/>
      <protection locked="0"/>
    </xf>
    <xf numFmtId="0" fontId="27" fillId="37" borderId="0" xfId="2" applyFont="1" applyFill="1" applyProtection="1">
      <alignment vertical="center"/>
      <protection locked="0"/>
    </xf>
    <xf numFmtId="0" fontId="7" fillId="37" borderId="0" xfId="2" applyFont="1" applyFill="1" applyProtection="1">
      <alignment vertical="center"/>
      <protection locked="0"/>
    </xf>
    <xf numFmtId="0" fontId="31" fillId="37" borderId="6" xfId="2" applyFont="1" applyFill="1" applyBorder="1" applyAlignment="1" applyProtection="1">
      <alignment horizontal="center" vertical="center"/>
      <protection locked="0"/>
    </xf>
    <xf numFmtId="0" fontId="32" fillId="37" borderId="0" xfId="0" applyFont="1" applyFill="1" applyProtection="1">
      <alignment vertical="center"/>
      <protection locked="0"/>
    </xf>
    <xf numFmtId="0" fontId="31" fillId="37" borderId="22" xfId="2" applyFont="1" applyFill="1" applyBorder="1" applyProtection="1">
      <alignment vertical="center"/>
      <protection locked="0"/>
    </xf>
    <xf numFmtId="0" fontId="27" fillId="37" borderId="0" xfId="2" applyFont="1" applyFill="1" applyAlignment="1" applyProtection="1">
      <alignment vertical="center" wrapText="1"/>
      <protection locked="0"/>
    </xf>
    <xf numFmtId="0" fontId="73" fillId="37" borderId="38" xfId="2" applyFont="1" applyFill="1" applyBorder="1" applyProtection="1">
      <alignment vertical="center"/>
      <protection locked="0"/>
    </xf>
    <xf numFmtId="0" fontId="73" fillId="37" borderId="39" xfId="2" applyFont="1" applyFill="1" applyBorder="1" applyProtection="1">
      <alignment vertical="center"/>
      <protection locked="0"/>
    </xf>
    <xf numFmtId="0" fontId="28" fillId="37" borderId="0" xfId="0" applyFont="1" applyFill="1" applyAlignment="1" applyProtection="1">
      <alignment vertical="center" wrapText="1"/>
      <protection locked="0"/>
    </xf>
    <xf numFmtId="0" fontId="56" fillId="37" borderId="0" xfId="2" applyFont="1" applyFill="1" applyAlignment="1" applyProtection="1">
      <alignment vertical="center" wrapText="1"/>
      <protection locked="0"/>
    </xf>
    <xf numFmtId="0" fontId="45" fillId="37" borderId="0" xfId="2" applyFont="1" applyFill="1" applyAlignment="1" applyProtection="1">
      <alignment horizontal="right" vertical="center" wrapText="1"/>
      <protection locked="0"/>
    </xf>
    <xf numFmtId="0" fontId="45" fillId="37" borderId="0" xfId="2" applyFont="1" applyFill="1" applyAlignment="1" applyProtection="1">
      <alignment vertical="center" wrapText="1"/>
      <protection locked="0"/>
    </xf>
    <xf numFmtId="0" fontId="92" fillId="37" borderId="0" xfId="0" applyFont="1" applyFill="1" applyAlignment="1" applyProtection="1">
      <alignment vertical="center" wrapText="1"/>
      <protection locked="0"/>
    </xf>
    <xf numFmtId="0" fontId="28" fillId="37" borderId="59" xfId="0" applyFont="1" applyFill="1" applyBorder="1" applyAlignment="1" applyProtection="1">
      <alignment vertical="center" wrapText="1"/>
      <protection locked="0"/>
    </xf>
    <xf numFmtId="0" fontId="25" fillId="37" borderId="6" xfId="2" applyFont="1" applyFill="1" applyBorder="1" applyAlignment="1" applyProtection="1">
      <alignment horizontal="center" vertical="center"/>
      <protection locked="0"/>
    </xf>
    <xf numFmtId="0" fontId="41" fillId="37" borderId="0" xfId="0" applyFont="1" applyFill="1" applyAlignment="1" applyProtection="1">
      <alignment shrinkToFit="1"/>
      <protection locked="0"/>
    </xf>
    <xf numFmtId="0" fontId="51" fillId="37" borderId="41" xfId="0" applyFont="1" applyFill="1" applyBorder="1" applyAlignment="1" applyProtection="1">
      <alignment horizontal="center" vertical="center"/>
      <protection locked="0"/>
    </xf>
    <xf numFmtId="0" fontId="93" fillId="37" borderId="41" xfId="0" applyFont="1" applyFill="1" applyBorder="1" applyAlignment="1" applyProtection="1">
      <alignment horizontal="center" vertical="center"/>
      <protection locked="0"/>
    </xf>
    <xf numFmtId="0" fontId="93" fillId="37" borderId="42" xfId="0" applyFont="1" applyFill="1" applyBorder="1" applyAlignment="1" applyProtection="1">
      <alignment horizontal="center" vertical="center"/>
      <protection locked="0"/>
    </xf>
    <xf numFmtId="0" fontId="25" fillId="10" borderId="56" xfId="0" applyFont="1" applyFill="1" applyBorder="1" applyAlignment="1" applyProtection="1">
      <alignment horizontal="center" vertical="center"/>
      <protection locked="0"/>
    </xf>
    <xf numFmtId="0" fontId="42" fillId="37" borderId="2" xfId="2" applyFont="1" applyFill="1" applyBorder="1" applyAlignment="1" applyProtection="1">
      <protection locked="0"/>
    </xf>
    <xf numFmtId="0" fontId="41" fillId="37" borderId="2" xfId="0" applyFont="1" applyFill="1" applyBorder="1" applyAlignment="1" applyProtection="1">
      <alignment shrinkToFit="1"/>
      <protection locked="0"/>
    </xf>
    <xf numFmtId="0" fontId="31" fillId="37" borderId="2" xfId="2" applyFont="1" applyFill="1" applyBorder="1" applyProtection="1">
      <alignment vertical="center"/>
      <protection locked="0"/>
    </xf>
    <xf numFmtId="0" fontId="31" fillId="37" borderId="33" xfId="2" applyFont="1" applyFill="1" applyBorder="1" applyProtection="1">
      <alignment vertical="center"/>
      <protection locked="0"/>
    </xf>
    <xf numFmtId="0" fontId="31" fillId="36" borderId="0" xfId="1" quotePrefix="1" applyFont="1" applyFill="1" applyAlignment="1" applyProtection="1">
      <alignment horizontal="center" vertical="center"/>
      <protection locked="0"/>
    </xf>
    <xf numFmtId="0" fontId="25" fillId="37" borderId="0" xfId="2" applyFont="1" applyFill="1" applyProtection="1">
      <alignment vertical="center"/>
      <protection locked="0"/>
    </xf>
    <xf numFmtId="0" fontId="25" fillId="36" borderId="0" xfId="1" applyFont="1" applyFill="1" applyAlignment="1" applyProtection="1">
      <alignment horizontal="right" vertical="center"/>
      <protection locked="0"/>
    </xf>
    <xf numFmtId="0" fontId="31" fillId="37" borderId="0" xfId="2" applyFont="1" applyFill="1" applyAlignment="1" applyProtection="1">
      <alignment vertical="center" wrapText="1" shrinkToFit="1"/>
      <protection locked="0"/>
    </xf>
    <xf numFmtId="0" fontId="57" fillId="37" borderId="0" xfId="2" applyFont="1" applyFill="1" applyAlignment="1" applyProtection="1">
      <alignment horizontal="right" vertical="top"/>
      <protection locked="0"/>
    </xf>
    <xf numFmtId="0" fontId="45" fillId="36" borderId="0" xfId="1" applyFont="1" applyFill="1" applyProtection="1">
      <alignment vertical="center"/>
      <protection locked="0"/>
    </xf>
    <xf numFmtId="0" fontId="13" fillId="37" borderId="0" xfId="2" applyFont="1" applyFill="1" applyAlignment="1" applyProtection="1">
      <alignment vertical="top"/>
      <protection locked="0"/>
    </xf>
    <xf numFmtId="0" fontId="57" fillId="37" borderId="0" xfId="2" quotePrefix="1" applyFont="1" applyFill="1" applyAlignment="1" applyProtection="1">
      <alignment horizontal="right" vertical="top"/>
      <protection locked="0"/>
    </xf>
    <xf numFmtId="0" fontId="29" fillId="36" borderId="0" xfId="1" applyFont="1" applyFill="1" applyProtection="1">
      <alignment vertical="center"/>
      <protection locked="0"/>
    </xf>
    <xf numFmtId="0" fontId="29" fillId="36" borderId="0" xfId="1" quotePrefix="1" applyFont="1" applyFill="1" applyAlignment="1" applyProtection="1">
      <alignment horizontal="center" vertical="center"/>
      <protection locked="0"/>
    </xf>
    <xf numFmtId="177" fontId="40" fillId="37" borderId="76" xfId="1" applyNumberFormat="1" applyFont="1" applyFill="1" applyBorder="1" applyAlignment="1" applyProtection="1">
      <alignment horizontal="right" vertical="center"/>
      <protection locked="0"/>
    </xf>
    <xf numFmtId="0" fontId="57" fillId="37" borderId="0" xfId="2" applyFont="1" applyFill="1" applyAlignment="1" applyProtection="1">
      <alignment vertical="top"/>
      <protection locked="0"/>
    </xf>
    <xf numFmtId="0" fontId="57" fillId="37" borderId="0" xfId="2" quotePrefix="1" applyFont="1" applyFill="1" applyAlignment="1" applyProtection="1">
      <alignment vertical="top" wrapText="1"/>
      <protection locked="0"/>
    </xf>
    <xf numFmtId="177" fontId="40" fillId="37" borderId="24" xfId="1" applyNumberFormat="1" applyFont="1" applyFill="1" applyBorder="1" applyAlignment="1" applyProtection="1">
      <alignment horizontal="right" vertical="center"/>
      <protection locked="0"/>
    </xf>
    <xf numFmtId="0" fontId="99" fillId="37" borderId="0" xfId="1" applyFont="1" applyFill="1" applyProtection="1">
      <alignment vertical="center"/>
      <protection locked="0"/>
    </xf>
    <xf numFmtId="0" fontId="45" fillId="37" borderId="0" xfId="2" quotePrefix="1" applyFont="1" applyFill="1" applyAlignment="1" applyProtection="1">
      <alignment vertical="top" wrapText="1"/>
      <protection locked="0"/>
    </xf>
    <xf numFmtId="177" fontId="40" fillId="37" borderId="25" xfId="1" applyNumberFormat="1" applyFont="1" applyFill="1" applyBorder="1" applyAlignment="1" applyProtection="1">
      <alignment horizontal="right" vertical="center"/>
      <protection locked="0"/>
    </xf>
    <xf numFmtId="177" fontId="40" fillId="37" borderId="33" xfId="1" applyNumberFormat="1" applyFont="1" applyFill="1" applyBorder="1" applyAlignment="1" applyProtection="1">
      <alignment horizontal="right" vertical="center"/>
      <protection locked="0"/>
    </xf>
    <xf numFmtId="177" fontId="40" fillId="37" borderId="0" xfId="1" applyNumberFormat="1" applyFont="1" applyFill="1" applyAlignment="1" applyProtection="1">
      <alignment horizontal="right" vertical="center"/>
      <protection locked="0"/>
    </xf>
    <xf numFmtId="0" fontId="125" fillId="0" borderId="0" xfId="1" applyFont="1" applyProtection="1">
      <alignment vertical="center"/>
      <protection locked="0"/>
    </xf>
    <xf numFmtId="0" fontId="25" fillId="36" borderId="0" xfId="1" applyFont="1" applyFill="1" applyAlignment="1" applyProtection="1">
      <alignment horizontal="left" vertical="center"/>
      <protection locked="0"/>
    </xf>
    <xf numFmtId="0" fontId="22" fillId="37" borderId="0" xfId="1" applyFont="1" applyFill="1" applyProtection="1">
      <alignment vertical="center"/>
      <protection locked="0"/>
    </xf>
    <xf numFmtId="0" fontId="42" fillId="36" borderId="0" xfId="1" applyFont="1" applyFill="1" applyAlignment="1" applyProtection="1">
      <alignment horizontal="center" vertical="center"/>
      <protection locked="0"/>
    </xf>
    <xf numFmtId="0" fontId="11" fillId="10" borderId="0" xfId="1" applyFont="1" applyFill="1" applyProtection="1">
      <alignment vertical="center"/>
      <protection locked="0"/>
    </xf>
    <xf numFmtId="177" fontId="21" fillId="37" borderId="22" xfId="2" applyNumberFormat="1" applyFont="1" applyFill="1" applyBorder="1" applyAlignment="1" applyProtection="1">
      <alignment horizontal="right" vertical="center"/>
      <protection locked="0"/>
    </xf>
    <xf numFmtId="0" fontId="4" fillId="37" borderId="0" xfId="1" applyFont="1" applyFill="1" applyProtection="1">
      <alignment vertical="center"/>
      <protection locked="0"/>
    </xf>
    <xf numFmtId="0" fontId="31" fillId="36" borderId="0" xfId="1" applyFont="1" applyFill="1" applyAlignment="1" applyProtection="1">
      <alignment vertical="center" textRotation="255" wrapText="1"/>
      <protection locked="0"/>
    </xf>
    <xf numFmtId="177" fontId="21" fillId="37" borderId="25" xfId="2" applyNumberFormat="1" applyFont="1" applyFill="1" applyBorder="1" applyAlignment="1" applyProtection="1">
      <alignment horizontal="right" vertical="center"/>
      <protection locked="0"/>
    </xf>
    <xf numFmtId="177" fontId="21" fillId="37" borderId="58" xfId="2" applyNumberFormat="1" applyFont="1" applyFill="1" applyBorder="1" applyAlignment="1" applyProtection="1">
      <alignment horizontal="right" vertical="center"/>
      <protection locked="0"/>
    </xf>
    <xf numFmtId="177" fontId="21" fillId="37" borderId="5" xfId="2" applyNumberFormat="1" applyFont="1" applyFill="1" applyBorder="1" applyAlignment="1" applyProtection="1">
      <alignment horizontal="right" vertical="center"/>
      <protection locked="0"/>
    </xf>
    <xf numFmtId="177" fontId="21" fillId="37" borderId="8" xfId="2" applyNumberFormat="1" applyFont="1" applyFill="1" applyBorder="1" applyAlignment="1" applyProtection="1">
      <alignment horizontal="right" vertical="center"/>
      <protection locked="0"/>
    </xf>
    <xf numFmtId="0" fontId="31" fillId="36" borderId="6" xfId="1" applyFont="1" applyFill="1" applyBorder="1" applyAlignment="1" applyProtection="1">
      <alignment vertical="center" textRotation="255" wrapText="1"/>
      <protection locked="0"/>
    </xf>
    <xf numFmtId="0" fontId="126" fillId="36" borderId="0" xfId="1" applyFont="1" applyFill="1" applyProtection="1">
      <alignment vertical="center"/>
      <protection locked="0"/>
    </xf>
    <xf numFmtId="0" fontId="21" fillId="37" borderId="0" xfId="2" applyFont="1" applyFill="1" applyProtection="1">
      <alignment vertical="center"/>
      <protection locked="0"/>
    </xf>
    <xf numFmtId="0" fontId="25" fillId="37" borderId="0" xfId="2" applyFont="1" applyFill="1" applyAlignment="1" applyProtection="1">
      <alignment horizontal="right" vertical="center"/>
      <protection locked="0"/>
    </xf>
    <xf numFmtId="0" fontId="30" fillId="37" borderId="0" xfId="2" applyFont="1" applyFill="1" applyProtection="1">
      <alignment vertical="center"/>
      <protection locked="0"/>
    </xf>
    <xf numFmtId="0" fontId="18" fillId="0" borderId="0" xfId="1" applyFont="1" applyAlignment="1" applyProtection="1">
      <alignment horizontal="left" vertical="top"/>
      <protection locked="0"/>
    </xf>
    <xf numFmtId="0" fontId="27" fillId="37" borderId="124" xfId="2" applyFont="1" applyFill="1" applyBorder="1" applyAlignment="1" applyProtection="1">
      <alignment horizontal="right"/>
      <protection locked="0"/>
    </xf>
    <xf numFmtId="0" fontId="27" fillId="37" borderId="58" xfId="2" applyFont="1" applyFill="1" applyBorder="1" applyAlignment="1" applyProtection="1">
      <alignment horizontal="right"/>
      <protection locked="0"/>
    </xf>
    <xf numFmtId="0" fontId="7" fillId="37" borderId="0" xfId="2" applyFont="1" applyFill="1" applyAlignment="1" applyProtection="1">
      <alignment vertical="top"/>
      <protection locked="0"/>
    </xf>
    <xf numFmtId="0" fontId="9" fillId="37" borderId="0" xfId="2" quotePrefix="1" applyFont="1" applyFill="1" applyAlignment="1" applyProtection="1">
      <alignment horizontal="right" vertical="top"/>
      <protection locked="0"/>
    </xf>
    <xf numFmtId="0" fontId="27" fillId="37" borderId="0" xfId="2" applyFont="1" applyFill="1" applyAlignment="1" applyProtection="1">
      <alignment vertical="top" wrapText="1" shrinkToFit="1"/>
      <protection locked="0"/>
    </xf>
    <xf numFmtId="0" fontId="57" fillId="37" borderId="0" xfId="2" applyFont="1" applyFill="1" applyAlignment="1" applyProtection="1">
      <alignment vertical="top" wrapText="1"/>
      <protection locked="0"/>
    </xf>
    <xf numFmtId="0" fontId="30" fillId="37" borderId="2" xfId="2" applyFont="1" applyFill="1" applyBorder="1" applyProtection="1">
      <alignment vertical="center"/>
      <protection locked="0"/>
    </xf>
    <xf numFmtId="177" fontId="27" fillId="37" borderId="75" xfId="2" applyNumberFormat="1" applyFont="1" applyFill="1" applyBorder="1" applyProtection="1">
      <alignment vertical="center"/>
      <protection locked="0"/>
    </xf>
    <xf numFmtId="177" fontId="27" fillId="37" borderId="76" xfId="2" applyNumberFormat="1" applyFont="1" applyFill="1" applyBorder="1" applyProtection="1">
      <alignment vertical="center"/>
      <protection locked="0"/>
    </xf>
    <xf numFmtId="0" fontId="31" fillId="37" borderId="0" xfId="2" applyFont="1" applyFill="1" applyAlignment="1" applyProtection="1">
      <alignment horizontal="right" vertical="center"/>
      <protection locked="0"/>
    </xf>
    <xf numFmtId="177" fontId="27" fillId="37" borderId="71" xfId="2" applyNumberFormat="1" applyFont="1" applyFill="1" applyBorder="1" applyProtection="1">
      <alignment vertical="center"/>
      <protection locked="0"/>
    </xf>
    <xf numFmtId="177" fontId="27" fillId="37" borderId="25" xfId="2" applyNumberFormat="1" applyFont="1" applyFill="1" applyBorder="1" applyProtection="1">
      <alignment vertical="center"/>
      <protection locked="0"/>
    </xf>
    <xf numFmtId="0" fontId="31" fillId="37" borderId="0" xfId="2" applyFont="1" applyFill="1" applyAlignment="1" applyProtection="1">
      <alignment horizontal="center" vertical="center"/>
      <protection locked="0"/>
    </xf>
    <xf numFmtId="177" fontId="27" fillId="37" borderId="50" xfId="2" applyNumberFormat="1" applyFont="1" applyFill="1" applyBorder="1" applyProtection="1">
      <alignment vertical="center"/>
      <protection locked="0"/>
    </xf>
    <xf numFmtId="177" fontId="27" fillId="37" borderId="30" xfId="2" applyNumberFormat="1" applyFont="1" applyFill="1" applyBorder="1" applyProtection="1">
      <alignment vertical="center"/>
      <protection locked="0"/>
    </xf>
    <xf numFmtId="177" fontId="27" fillId="37" borderId="12" xfId="2" applyNumberFormat="1" applyFont="1" applyFill="1" applyBorder="1" applyProtection="1">
      <alignment vertical="center"/>
      <protection locked="0"/>
    </xf>
    <xf numFmtId="177" fontId="27" fillId="37" borderId="32" xfId="2" applyNumberFormat="1" applyFont="1" applyFill="1" applyBorder="1" applyProtection="1">
      <alignment vertical="center"/>
      <protection locked="0"/>
    </xf>
    <xf numFmtId="177" fontId="27" fillId="37" borderId="38" xfId="2" applyNumberFormat="1" applyFont="1" applyFill="1" applyBorder="1" applyProtection="1">
      <alignment vertical="center"/>
      <protection locked="0"/>
    </xf>
    <xf numFmtId="177" fontId="27" fillId="37" borderId="24" xfId="2" applyNumberFormat="1" applyFont="1" applyFill="1" applyBorder="1" applyProtection="1">
      <alignment vertical="center"/>
      <protection locked="0"/>
    </xf>
    <xf numFmtId="3" fontId="38" fillId="37" borderId="26" xfId="3" applyNumberFormat="1" applyFont="1" applyFill="1" applyBorder="1" applyAlignment="1" applyProtection="1">
      <alignment horizontal="right" vertical="center"/>
      <protection locked="0"/>
    </xf>
    <xf numFmtId="177" fontId="27" fillId="37" borderId="0" xfId="2" applyNumberFormat="1" applyFont="1" applyFill="1" applyProtection="1">
      <alignment vertical="center"/>
      <protection locked="0"/>
    </xf>
    <xf numFmtId="177" fontId="27" fillId="37" borderId="22" xfId="2" applyNumberFormat="1" applyFont="1" applyFill="1" applyBorder="1" applyProtection="1">
      <alignment vertical="center"/>
      <protection locked="0"/>
    </xf>
    <xf numFmtId="3" fontId="38" fillId="37" borderId="9" xfId="3" applyNumberFormat="1" applyFont="1" applyFill="1" applyBorder="1" applyAlignment="1" applyProtection="1">
      <alignment horizontal="right" vertical="center"/>
      <protection locked="0"/>
    </xf>
    <xf numFmtId="0" fontId="24" fillId="37" borderId="40" xfId="0" applyFont="1" applyFill="1" applyBorder="1" applyAlignment="1" applyProtection="1">
      <alignment vertical="center" textRotation="255"/>
      <protection locked="0"/>
    </xf>
    <xf numFmtId="0" fontId="24" fillId="37" borderId="41" xfId="0" applyFont="1" applyFill="1" applyBorder="1" applyAlignment="1" applyProtection="1">
      <alignment vertical="center" textRotation="255"/>
      <protection locked="0"/>
    </xf>
    <xf numFmtId="177" fontId="27" fillId="37" borderId="41" xfId="2" applyNumberFormat="1" applyFont="1" applyFill="1" applyBorder="1" applyProtection="1">
      <alignment vertical="center"/>
      <protection locked="0"/>
    </xf>
    <xf numFmtId="177" fontId="27" fillId="37" borderId="47" xfId="2" applyNumberFormat="1" applyFont="1" applyFill="1" applyBorder="1" applyProtection="1">
      <alignment vertical="center"/>
      <protection locked="0"/>
    </xf>
    <xf numFmtId="3" fontId="27" fillId="37" borderId="61" xfId="3" applyNumberFormat="1" applyFont="1" applyFill="1" applyBorder="1" applyAlignment="1" applyProtection="1">
      <alignment horizontal="right" vertical="center"/>
      <protection locked="0"/>
    </xf>
    <xf numFmtId="177" fontId="27" fillId="37" borderId="93" xfId="2" applyNumberFormat="1" applyFont="1" applyFill="1" applyBorder="1" applyProtection="1">
      <alignment vertical="center"/>
      <protection locked="0"/>
    </xf>
    <xf numFmtId="177" fontId="27" fillId="37" borderId="104" xfId="2" applyNumberFormat="1" applyFont="1" applyFill="1" applyBorder="1" applyProtection="1">
      <alignment vertical="center"/>
      <protection locked="0"/>
    </xf>
    <xf numFmtId="0" fontId="65" fillId="37" borderId="0" xfId="2" applyFont="1" applyFill="1" applyAlignment="1" applyProtection="1">
      <alignment vertical="top" wrapText="1"/>
      <protection locked="0"/>
    </xf>
    <xf numFmtId="0" fontId="24" fillId="37" borderId="0" xfId="2" applyFont="1" applyFill="1" applyProtection="1">
      <alignment vertical="center"/>
      <protection locked="0"/>
    </xf>
    <xf numFmtId="0" fontId="24" fillId="37" borderId="0" xfId="2" quotePrefix="1" applyFont="1" applyFill="1" applyAlignment="1" applyProtection="1">
      <alignment horizontal="center" vertical="center"/>
      <protection locked="0"/>
    </xf>
    <xf numFmtId="0" fontId="24" fillId="37" borderId="0" xfId="0" applyFont="1" applyFill="1" applyProtection="1">
      <alignment vertical="center"/>
      <protection locked="0"/>
    </xf>
    <xf numFmtId="38" fontId="24" fillId="37" borderId="0" xfId="3" applyFont="1" applyFill="1" applyAlignment="1" applyProtection="1">
      <alignment horizontal="right"/>
      <protection locked="0"/>
    </xf>
    <xf numFmtId="178" fontId="24" fillId="37" borderId="0" xfId="3" applyNumberFormat="1" applyFont="1" applyFill="1" applyAlignment="1" applyProtection="1">
      <alignment horizontal="right" vertical="center"/>
      <protection locked="0"/>
    </xf>
    <xf numFmtId="178" fontId="24" fillId="37" borderId="0" xfId="0" applyNumberFormat="1" applyFont="1" applyFill="1" applyProtection="1">
      <alignment vertical="center"/>
      <protection locked="0"/>
    </xf>
    <xf numFmtId="0" fontId="30" fillId="37" borderId="0" xfId="2" applyFont="1" applyFill="1" applyAlignment="1" applyProtection="1">
      <alignment vertical="top" wrapText="1"/>
      <protection locked="0"/>
    </xf>
    <xf numFmtId="0" fontId="19" fillId="37" borderId="0" xfId="2" applyFont="1" applyFill="1" applyAlignment="1" applyProtection="1">
      <alignment vertical="top" wrapText="1"/>
      <protection locked="0"/>
    </xf>
    <xf numFmtId="0" fontId="22" fillId="37" borderId="0" xfId="2" applyFont="1" applyFill="1" applyProtection="1">
      <alignment vertical="center"/>
      <protection locked="0"/>
    </xf>
    <xf numFmtId="0" fontId="40" fillId="37" borderId="0" xfId="2" applyFont="1" applyFill="1" applyAlignment="1" applyProtection="1">
      <alignment vertical="center" wrapText="1"/>
      <protection locked="0"/>
    </xf>
    <xf numFmtId="0" fontId="45" fillId="37" borderId="3" xfId="2" applyFont="1" applyFill="1" applyBorder="1" applyAlignment="1" applyProtection="1">
      <alignment vertical="center" wrapText="1"/>
      <protection locked="0"/>
    </xf>
    <xf numFmtId="0" fontId="45" fillId="37" borderId="0" xfId="2" applyFont="1" applyFill="1" applyAlignment="1" applyProtection="1">
      <alignment horizontal="left" vertical="center" wrapText="1"/>
      <protection locked="0"/>
    </xf>
    <xf numFmtId="0" fontId="57" fillId="0" borderId="79" xfId="0" applyFont="1" applyBorder="1" applyAlignment="1" applyProtection="1">
      <alignment horizontal="center" vertical="center" wrapText="1" shrinkToFit="1"/>
      <protection locked="0"/>
    </xf>
    <xf numFmtId="0" fontId="30" fillId="6" borderId="0" xfId="2" applyFont="1" applyFill="1" applyAlignment="1" applyProtection="1">
      <alignment horizontal="left" vertical="center" shrinkToFit="1"/>
      <protection locked="0"/>
    </xf>
    <xf numFmtId="0" fontId="30" fillId="6" borderId="41" xfId="2" applyFont="1" applyFill="1" applyBorder="1" applyAlignment="1" applyProtection="1">
      <alignment horizontal="left" vertical="center" shrinkToFit="1"/>
      <protection locked="0"/>
    </xf>
    <xf numFmtId="0" fontId="129" fillId="4" borderId="0" xfId="2" applyFont="1" applyFill="1" applyProtection="1">
      <alignment vertical="center"/>
      <protection locked="0"/>
    </xf>
    <xf numFmtId="0" fontId="129" fillId="4" borderId="41" xfId="2" applyFont="1" applyFill="1" applyBorder="1" applyProtection="1">
      <alignment vertical="center"/>
      <protection locked="0"/>
    </xf>
    <xf numFmtId="0" fontId="129" fillId="4" borderId="42" xfId="2" applyFont="1" applyFill="1" applyBorder="1" applyProtection="1">
      <alignment vertical="center"/>
      <protection locked="0"/>
    </xf>
    <xf numFmtId="0" fontId="21" fillId="10" borderId="31" xfId="2" applyFont="1" applyFill="1" applyBorder="1" applyProtection="1">
      <alignment vertical="center"/>
      <protection locked="0"/>
    </xf>
    <xf numFmtId="0" fontId="45" fillId="6" borderId="0" xfId="2" applyFont="1" applyFill="1" applyAlignment="1" applyProtection="1">
      <alignment vertical="center" wrapText="1" shrinkToFit="1"/>
      <protection locked="0"/>
    </xf>
    <xf numFmtId="0" fontId="50" fillId="23" borderId="115" xfId="2" applyFont="1" applyFill="1" applyBorder="1" applyAlignment="1" applyProtection="1">
      <alignment horizontal="center" vertical="center" wrapText="1"/>
      <protection locked="0"/>
    </xf>
    <xf numFmtId="0" fontId="50" fillId="6" borderId="115" xfId="2" applyFont="1" applyFill="1" applyBorder="1" applyAlignment="1" applyProtection="1">
      <alignment horizontal="center" vertical="center" wrapText="1"/>
      <protection locked="0"/>
    </xf>
    <xf numFmtId="0" fontId="50" fillId="6" borderId="40" xfId="2" applyFont="1" applyFill="1" applyBorder="1" applyAlignment="1" applyProtection="1">
      <alignment horizontal="center" vertical="center" wrapText="1"/>
      <protection locked="0"/>
    </xf>
    <xf numFmtId="0" fontId="50" fillId="25" borderId="103" xfId="2" applyFont="1" applyFill="1" applyBorder="1" applyAlignment="1" applyProtection="1">
      <alignment horizontal="center" vertical="center" wrapText="1"/>
      <protection locked="0"/>
    </xf>
    <xf numFmtId="0" fontId="27" fillId="6" borderId="0" xfId="2" applyFont="1" applyFill="1" applyAlignment="1" applyProtection="1">
      <alignment horizontal="center" vertical="center" wrapText="1"/>
      <protection locked="0"/>
    </xf>
    <xf numFmtId="177" fontId="29" fillId="6" borderId="0" xfId="2" applyNumberFormat="1" applyFont="1" applyFill="1" applyAlignment="1" applyProtection="1">
      <alignment horizontal="left" vertical="top" shrinkToFit="1"/>
      <protection locked="0"/>
    </xf>
    <xf numFmtId="179" fontId="30" fillId="6" borderId="0" xfId="2" applyNumberFormat="1" applyFont="1" applyFill="1" applyProtection="1">
      <alignment vertical="center"/>
      <protection locked="0"/>
    </xf>
    <xf numFmtId="0" fontId="43" fillId="0" borderId="0" xfId="0" applyFont="1" applyAlignment="1" applyProtection="1">
      <alignment horizontal="center" vertical="center"/>
      <protection locked="0"/>
    </xf>
    <xf numFmtId="0" fontId="18" fillId="0" borderId="0" xfId="2" applyFont="1" applyAlignment="1" applyProtection="1">
      <alignment vertical="top" wrapText="1"/>
      <protection locked="0"/>
    </xf>
    <xf numFmtId="0" fontId="14" fillId="0" borderId="0" xfId="0" applyFont="1" applyAlignment="1" applyProtection="1">
      <alignment horizontal="right" vertical="top" wrapText="1"/>
      <protection locked="0"/>
    </xf>
    <xf numFmtId="0" fontId="27" fillId="6" borderId="0" xfId="2" applyFont="1" applyFill="1" applyAlignment="1" applyProtection="1">
      <alignment vertical="center" wrapText="1"/>
      <protection locked="0"/>
    </xf>
    <xf numFmtId="0" fontId="47" fillId="10" borderId="0" xfId="2" applyFont="1" applyFill="1" applyAlignment="1" applyProtection="1">
      <alignment vertical="top" wrapText="1"/>
      <protection locked="0"/>
    </xf>
    <xf numFmtId="0" fontId="136" fillId="10" borderId="0" xfId="0" applyFont="1" applyFill="1" applyAlignment="1" applyProtection="1">
      <alignment horizontal="left" vertical="center" wrapText="1"/>
      <protection locked="0"/>
    </xf>
    <xf numFmtId="0" fontId="119" fillId="0" borderId="0" xfId="0" applyFont="1" applyProtection="1">
      <alignment vertical="center"/>
      <protection locked="0"/>
    </xf>
    <xf numFmtId="0" fontId="18" fillId="0" borderId="0" xfId="0" applyFont="1" applyAlignment="1" applyProtection="1">
      <alignment horizontal="left" vertical="center"/>
      <protection locked="0"/>
    </xf>
    <xf numFmtId="0" fontId="21" fillId="10" borderId="0" xfId="2" applyFont="1" applyFill="1" applyAlignment="1" applyProtection="1">
      <alignment vertical="center" wrapText="1"/>
      <protection locked="0"/>
    </xf>
    <xf numFmtId="0" fontId="45" fillId="6" borderId="31" xfId="2" applyFont="1" applyFill="1" applyBorder="1" applyAlignment="1" applyProtection="1">
      <alignment horizontal="right" vertical="top"/>
      <protection locked="0"/>
    </xf>
    <xf numFmtId="0" fontId="18" fillId="0" borderId="0" xfId="0" applyFont="1" applyAlignment="1" applyProtection="1">
      <alignment horizontal="left" vertical="center" wrapText="1"/>
      <protection locked="0"/>
    </xf>
    <xf numFmtId="0" fontId="31" fillId="0" borderId="0" xfId="2" applyFont="1" applyAlignment="1" applyProtection="1">
      <alignment horizontal="left" vertical="top" wrapText="1"/>
      <protection locked="0"/>
    </xf>
    <xf numFmtId="0" fontId="31" fillId="0" borderId="0" xfId="2" applyFont="1" applyAlignment="1" applyProtection="1">
      <alignment horizontal="left" vertical="top"/>
      <protection locked="0"/>
    </xf>
    <xf numFmtId="0" fontId="104" fillId="0" borderId="0" xfId="2" applyFont="1" applyAlignment="1" applyProtection="1">
      <alignment horizontal="right" vertical="top"/>
      <protection locked="0"/>
    </xf>
    <xf numFmtId="0" fontId="25" fillId="0" borderId="0" xfId="2" applyFont="1" applyAlignment="1" applyProtection="1">
      <alignment horizontal="left"/>
      <protection locked="0"/>
    </xf>
    <xf numFmtId="0" fontId="31" fillId="0" borderId="0" xfId="2" applyFont="1" applyAlignment="1" applyProtection="1">
      <alignment horizontal="left"/>
      <protection locked="0"/>
    </xf>
    <xf numFmtId="0" fontId="25" fillId="0" borderId="0" xfId="2" applyFont="1" applyAlignment="1" applyProtection="1">
      <alignment wrapText="1"/>
      <protection locked="0"/>
    </xf>
    <xf numFmtId="0" fontId="2" fillId="0" borderId="0" xfId="2" applyAlignment="1" applyProtection="1">
      <protection locked="0"/>
    </xf>
    <xf numFmtId="0" fontId="139" fillId="0" borderId="0" xfId="0" applyFont="1" applyProtection="1">
      <alignment vertical="center"/>
      <protection locked="0"/>
    </xf>
    <xf numFmtId="0" fontId="63" fillId="0" borderId="0" xfId="2" applyFont="1" applyAlignment="1" applyProtection="1">
      <alignment horizontal="left" vertical="top"/>
      <protection locked="0"/>
    </xf>
    <xf numFmtId="0" fontId="6" fillId="10" borderId="0" xfId="2" applyFont="1" applyFill="1" applyAlignment="1" applyProtection="1">
      <alignment vertical="top"/>
      <protection locked="0"/>
    </xf>
    <xf numFmtId="0" fontId="18" fillId="0" borderId="0" xfId="2" applyFont="1" applyAlignment="1" applyProtection="1">
      <alignment horizontal="left" vertical="top"/>
      <protection locked="0"/>
    </xf>
    <xf numFmtId="0" fontId="6" fillId="42" borderId="0" xfId="2" applyFont="1" applyFill="1" applyAlignment="1" applyProtection="1">
      <alignment horizontal="left" vertical="top"/>
      <protection locked="0"/>
    </xf>
    <xf numFmtId="0" fontId="9" fillId="42" borderId="0" xfId="2" applyFont="1" applyFill="1" applyAlignment="1" applyProtection="1">
      <alignment vertical="top" wrapText="1" shrinkToFit="1"/>
      <protection locked="0"/>
    </xf>
    <xf numFmtId="0" fontId="56" fillId="43" borderId="0" xfId="2" applyFont="1" applyFill="1" applyAlignment="1" applyProtection="1">
      <alignment horizontal="left" vertical="center" wrapText="1" shrinkToFit="1"/>
      <protection locked="0"/>
    </xf>
    <xf numFmtId="0" fontId="9" fillId="6" borderId="0" xfId="2" applyFont="1" applyFill="1" applyAlignment="1" applyProtection="1">
      <alignment vertical="top"/>
      <protection locked="0"/>
    </xf>
    <xf numFmtId="0" fontId="9" fillId="6" borderId="0" xfId="2" applyFont="1" applyFill="1" applyAlignment="1" applyProtection="1">
      <alignment vertical="top" wrapText="1" shrinkToFit="1"/>
      <protection locked="0"/>
    </xf>
    <xf numFmtId="0" fontId="56" fillId="10" borderId="0" xfId="2" applyFont="1" applyFill="1" applyAlignment="1" applyProtection="1">
      <alignment horizontal="left" vertical="center" wrapText="1" shrinkToFit="1"/>
      <protection locked="0"/>
    </xf>
    <xf numFmtId="0" fontId="6" fillId="6" borderId="0" xfId="2" applyFont="1" applyFill="1" applyAlignment="1" applyProtection="1">
      <alignment horizontal="left" vertical="center" shrinkToFit="1"/>
      <protection locked="0"/>
    </xf>
    <xf numFmtId="0" fontId="57" fillId="10" borderId="0" xfId="2" applyFont="1" applyFill="1" applyAlignment="1" applyProtection="1">
      <alignment vertical="top"/>
      <protection locked="0"/>
    </xf>
    <xf numFmtId="0" fontId="27" fillId="0" borderId="0" xfId="2" applyFont="1" applyAlignment="1" applyProtection="1">
      <alignment vertical="center" shrinkToFit="1"/>
      <protection locked="0"/>
    </xf>
    <xf numFmtId="0" fontId="45" fillId="0" borderId="0" xfId="2" applyFont="1" applyAlignment="1" applyProtection="1">
      <alignment vertical="top" shrinkToFit="1"/>
      <protection locked="0"/>
    </xf>
    <xf numFmtId="0" fontId="56" fillId="0" borderId="0" xfId="2" applyFont="1" applyAlignment="1" applyProtection="1">
      <alignment vertical="center" wrapText="1" shrinkToFit="1"/>
      <protection locked="0"/>
    </xf>
    <xf numFmtId="0" fontId="56" fillId="0" borderId="0" xfId="2" applyFont="1" applyAlignment="1" applyProtection="1">
      <alignment vertical="top" wrapText="1" shrinkToFit="1"/>
      <protection locked="0"/>
    </xf>
    <xf numFmtId="0" fontId="142" fillId="0" borderId="0" xfId="2" applyFont="1" applyAlignment="1" applyProtection="1">
      <alignment horizontal="left" vertical="center"/>
      <protection locked="0"/>
    </xf>
    <xf numFmtId="0" fontId="128" fillId="10" borderId="0" xfId="2" applyFont="1" applyFill="1" applyProtection="1">
      <alignment vertical="center"/>
      <protection locked="0"/>
    </xf>
    <xf numFmtId="0" fontId="25" fillId="0" borderId="0" xfId="2" applyFont="1" applyAlignment="1" applyProtection="1">
      <alignment vertical="top" wrapText="1"/>
      <protection locked="0"/>
    </xf>
    <xf numFmtId="0" fontId="21" fillId="0" borderId="0" xfId="2" applyFont="1" applyAlignment="1" applyProtection="1">
      <alignment horizontal="left" vertical="top"/>
      <protection locked="0"/>
    </xf>
    <xf numFmtId="0" fontId="99" fillId="0" borderId="0" xfId="2" applyFont="1" applyAlignment="1" applyProtection="1">
      <alignment horizontal="left" vertical="center"/>
      <protection locked="0"/>
    </xf>
    <xf numFmtId="38" fontId="116" fillId="41" borderId="112" xfId="5" applyFont="1" applyFill="1" applyBorder="1" applyAlignment="1" applyProtection="1">
      <alignment horizontal="center" vertical="center" wrapText="1"/>
      <protection locked="0"/>
    </xf>
    <xf numFmtId="0" fontId="116" fillId="41" borderId="112" xfId="7" applyFont="1" applyFill="1" applyBorder="1" applyAlignment="1" applyProtection="1">
      <alignment horizontal="center" vertical="center" wrapText="1"/>
      <protection locked="0"/>
    </xf>
    <xf numFmtId="0" fontId="116" fillId="41" borderId="112" xfId="7" applyFont="1" applyFill="1" applyBorder="1" applyProtection="1">
      <alignment vertical="center"/>
      <protection locked="0"/>
    </xf>
    <xf numFmtId="0" fontId="116" fillId="41" borderId="112" xfId="7" applyFont="1" applyFill="1" applyBorder="1" applyAlignment="1" applyProtection="1">
      <alignment horizontal="center" vertical="center"/>
      <protection locked="0"/>
    </xf>
    <xf numFmtId="0" fontId="116" fillId="0" borderId="112" xfId="7" applyFont="1" applyBorder="1" applyProtection="1">
      <alignment vertical="center"/>
      <protection locked="0"/>
    </xf>
    <xf numFmtId="0" fontId="116" fillId="0" borderId="112" xfId="7" applyFont="1" applyBorder="1" applyAlignment="1" applyProtection="1">
      <alignment horizontal="left" vertical="center"/>
      <protection locked="0"/>
    </xf>
    <xf numFmtId="0" fontId="4" fillId="0" borderId="0" xfId="1" applyFont="1" applyProtection="1">
      <alignment vertical="center"/>
      <protection locked="0"/>
    </xf>
    <xf numFmtId="0" fontId="116" fillId="12" borderId="112" xfId="7" applyFont="1" applyFill="1" applyBorder="1" applyProtection="1">
      <alignment vertical="center"/>
      <protection locked="0"/>
    </xf>
    <xf numFmtId="0" fontId="116" fillId="12" borderId="112" xfId="7" applyFont="1" applyFill="1" applyBorder="1" applyAlignment="1" applyProtection="1">
      <alignment horizontal="left" vertical="center"/>
      <protection locked="0"/>
    </xf>
    <xf numFmtId="0" fontId="21" fillId="0" borderId="0" xfId="1" applyFont="1" applyAlignment="1" applyProtection="1">
      <alignment horizontal="right" vertical="center"/>
      <protection locked="0"/>
    </xf>
    <xf numFmtId="0" fontId="44" fillId="3" borderId="0" xfId="0" applyFont="1" applyFill="1" applyProtection="1">
      <alignment vertical="center"/>
      <protection locked="0"/>
    </xf>
    <xf numFmtId="0" fontId="6" fillId="10" borderId="112" xfId="1" applyFont="1" applyFill="1" applyBorder="1" applyAlignment="1" applyProtection="1">
      <alignment horizontal="center" vertical="center"/>
      <protection locked="0"/>
    </xf>
    <xf numFmtId="0" fontId="4" fillId="10" borderId="61" xfId="1" applyFont="1" applyFill="1" applyBorder="1" applyProtection="1">
      <alignment vertical="center"/>
      <protection locked="0"/>
    </xf>
    <xf numFmtId="0" fontId="4" fillId="10" borderId="112" xfId="1" applyFont="1" applyFill="1" applyBorder="1" applyAlignment="1" applyProtection="1">
      <alignment horizontal="center" vertical="center"/>
      <protection locked="0"/>
    </xf>
    <xf numFmtId="0" fontId="6" fillId="10" borderId="61" xfId="1" applyFont="1" applyFill="1" applyBorder="1" applyAlignment="1" applyProtection="1">
      <alignment horizontal="center" vertical="center"/>
      <protection locked="0"/>
    </xf>
    <xf numFmtId="0" fontId="6" fillId="0" borderId="0" xfId="2" applyFont="1" applyAlignment="1" applyProtection="1">
      <alignment horizontal="left" vertical="center" wrapText="1"/>
      <protection locked="0"/>
    </xf>
    <xf numFmtId="0" fontId="4" fillId="19" borderId="0" xfId="2" applyFont="1" applyFill="1" applyProtection="1">
      <alignment vertical="center"/>
      <protection locked="0"/>
    </xf>
    <xf numFmtId="0" fontId="145" fillId="19" borderId="0" xfId="2" applyFont="1" applyFill="1" applyProtection="1">
      <alignment vertical="center"/>
      <protection locked="0"/>
    </xf>
    <xf numFmtId="0" fontId="69" fillId="11" borderId="45" xfId="2" applyFont="1" applyFill="1" applyBorder="1" applyAlignment="1" applyProtection="1">
      <alignment horizontal="center" vertical="center"/>
      <protection locked="0"/>
    </xf>
    <xf numFmtId="0" fontId="69" fillId="11" borderId="58" xfId="2" applyFont="1" applyFill="1" applyBorder="1" applyAlignment="1" applyProtection="1">
      <alignment horizontal="center" vertical="center"/>
      <protection locked="0"/>
    </xf>
    <xf numFmtId="0" fontId="110" fillId="19" borderId="0" xfId="2" applyFont="1" applyFill="1" applyProtection="1">
      <alignment vertical="center"/>
      <protection locked="0"/>
    </xf>
    <xf numFmtId="0" fontId="6" fillId="19" borderId="0" xfId="2" quotePrefix="1" applyFont="1" applyFill="1" applyAlignment="1" applyProtection="1">
      <alignment horizontal="center" vertical="center"/>
      <protection locked="0"/>
    </xf>
    <xf numFmtId="0" fontId="6" fillId="19" borderId="2" xfId="2" quotePrefix="1" applyFont="1" applyFill="1" applyBorder="1" applyAlignment="1" applyProtection="1">
      <alignment horizontal="center" vertical="center"/>
      <protection locked="0"/>
    </xf>
    <xf numFmtId="0" fontId="7" fillId="0" borderId="0" xfId="2" applyFont="1" applyProtection="1">
      <alignment vertical="center"/>
      <protection locked="0"/>
    </xf>
    <xf numFmtId="0" fontId="31" fillId="44" borderId="68" xfId="1" applyFont="1" applyFill="1" applyBorder="1" applyProtection="1">
      <alignment vertical="center"/>
      <protection locked="0"/>
    </xf>
    <xf numFmtId="0" fontId="31" fillId="44" borderId="69" xfId="1" applyFont="1" applyFill="1" applyBorder="1" applyProtection="1">
      <alignment vertical="center"/>
      <protection locked="0"/>
    </xf>
    <xf numFmtId="0" fontId="31" fillId="44" borderId="0" xfId="1" applyFont="1" applyFill="1" applyProtection="1">
      <alignment vertical="center"/>
      <protection locked="0"/>
    </xf>
    <xf numFmtId="0" fontId="7" fillId="19" borderId="0" xfId="2" applyFont="1" applyFill="1" applyProtection="1">
      <alignment vertical="center"/>
      <protection locked="0"/>
    </xf>
    <xf numFmtId="0" fontId="19" fillId="0" borderId="0" xfId="2" applyFont="1" applyAlignment="1" applyProtection="1">
      <alignment horizontal="left" vertical="center"/>
      <protection locked="0"/>
    </xf>
    <xf numFmtId="0" fontId="27" fillId="19" borderId="0" xfId="2" applyFont="1" applyFill="1" applyAlignment="1" applyProtection="1">
      <alignment vertical="center" wrapText="1"/>
      <protection locked="0"/>
    </xf>
    <xf numFmtId="0" fontId="27" fillId="19" borderId="0" xfId="2" applyFont="1" applyFill="1" applyProtection="1">
      <alignment vertical="center"/>
      <protection locked="0"/>
    </xf>
    <xf numFmtId="0" fontId="73" fillId="19" borderId="38" xfId="2" applyFont="1" applyFill="1" applyBorder="1" applyProtection="1">
      <alignment vertical="center"/>
      <protection locked="0"/>
    </xf>
    <xf numFmtId="0" fontId="73" fillId="19" borderId="39" xfId="2" applyFont="1" applyFill="1" applyBorder="1" applyProtection="1">
      <alignment vertical="center"/>
      <protection locked="0"/>
    </xf>
    <xf numFmtId="0" fontId="31" fillId="19" borderId="6" xfId="2" applyFont="1" applyFill="1" applyBorder="1" applyAlignment="1" applyProtection="1">
      <alignment horizontal="center" vertical="center"/>
      <protection locked="0"/>
    </xf>
    <xf numFmtId="0" fontId="31" fillId="19" borderId="0" xfId="2" applyFont="1" applyFill="1" applyProtection="1">
      <alignment vertical="center"/>
      <protection locked="0"/>
    </xf>
    <xf numFmtId="0" fontId="32" fillId="19" borderId="0" xfId="0" applyFont="1" applyFill="1" applyProtection="1">
      <alignment vertical="center"/>
      <protection locked="0"/>
    </xf>
    <xf numFmtId="0" fontId="31" fillId="19" borderId="22" xfId="2" applyFont="1" applyFill="1" applyBorder="1" applyProtection="1">
      <alignment vertical="center"/>
      <protection locked="0"/>
    </xf>
    <xf numFmtId="0" fontId="28" fillId="19" borderId="0" xfId="0" applyFont="1" applyFill="1" applyAlignment="1" applyProtection="1">
      <alignment vertical="center" wrapText="1"/>
      <protection locked="0"/>
    </xf>
    <xf numFmtId="0" fontId="44" fillId="19" borderId="0" xfId="0" applyFont="1" applyFill="1" applyAlignment="1" applyProtection="1">
      <alignment vertical="center" wrapText="1"/>
      <protection locked="0"/>
    </xf>
    <xf numFmtId="0" fontId="148" fillId="19" borderId="0" xfId="0" applyFont="1" applyFill="1" applyAlignment="1" applyProtection="1">
      <alignment vertical="center" wrapText="1"/>
      <protection locked="0"/>
    </xf>
    <xf numFmtId="0" fontId="28" fillId="19" borderId="59" xfId="0" applyFont="1" applyFill="1" applyBorder="1" applyAlignment="1" applyProtection="1">
      <alignment vertical="center" wrapText="1"/>
      <protection locked="0"/>
    </xf>
    <xf numFmtId="0" fontId="4" fillId="10" borderId="0" xfId="2" applyFont="1" applyFill="1" applyAlignment="1" applyProtection="1">
      <alignment horizontal="left" vertical="center" wrapText="1"/>
      <protection locked="0"/>
    </xf>
    <xf numFmtId="0" fontId="45" fillId="19" borderId="0" xfId="2" applyFont="1" applyFill="1" applyAlignment="1" applyProtection="1">
      <alignment horizontal="right" vertical="center" wrapText="1"/>
      <protection locked="0"/>
    </xf>
    <xf numFmtId="0" fontId="45" fillId="19" borderId="0" xfId="2" applyFont="1" applyFill="1" applyAlignment="1" applyProtection="1">
      <alignment vertical="center" wrapText="1"/>
      <protection locked="0"/>
    </xf>
    <xf numFmtId="0" fontId="51" fillId="19" borderId="41" xfId="0" applyFont="1" applyFill="1" applyBorder="1" applyAlignment="1" applyProtection="1">
      <alignment horizontal="center" vertical="center"/>
      <protection locked="0"/>
    </xf>
    <xf numFmtId="0" fontId="93" fillId="19" borderId="41" xfId="0" applyFont="1" applyFill="1" applyBorder="1" applyAlignment="1" applyProtection="1">
      <alignment horizontal="center" vertical="center"/>
      <protection locked="0"/>
    </xf>
    <xf numFmtId="0" fontId="93" fillId="19" borderId="42" xfId="0" applyFont="1" applyFill="1" applyBorder="1" applyAlignment="1" applyProtection="1">
      <alignment horizontal="center" vertical="center"/>
      <protection locked="0"/>
    </xf>
    <xf numFmtId="0" fontId="25" fillId="19" borderId="6" xfId="2" applyFont="1" applyFill="1" applyBorder="1" applyAlignment="1" applyProtection="1">
      <alignment horizontal="center" vertical="center"/>
      <protection locked="0"/>
    </xf>
    <xf numFmtId="0" fontId="41" fillId="19" borderId="0" xfId="0" applyFont="1" applyFill="1" applyAlignment="1" applyProtection="1">
      <alignment shrinkToFit="1"/>
      <protection locked="0"/>
    </xf>
    <xf numFmtId="0" fontId="59" fillId="19" borderId="0" xfId="2" quotePrefix="1" applyFont="1" applyFill="1" applyAlignment="1" applyProtection="1">
      <alignment vertical="top"/>
      <protection locked="0"/>
    </xf>
    <xf numFmtId="0" fontId="56" fillId="19" borderId="0" xfId="2" applyFont="1" applyFill="1" applyAlignment="1" applyProtection="1">
      <alignment horizontal="left" vertical="top" wrapText="1"/>
      <protection locked="0"/>
    </xf>
    <xf numFmtId="0" fontId="42" fillId="19" borderId="2" xfId="2" applyFont="1" applyFill="1" applyBorder="1" applyAlignment="1" applyProtection="1">
      <protection locked="0"/>
    </xf>
    <xf numFmtId="0" fontId="41" fillId="19" borderId="2" xfId="0" applyFont="1" applyFill="1" applyBorder="1" applyAlignment="1" applyProtection="1">
      <alignment shrinkToFit="1"/>
      <protection locked="0"/>
    </xf>
    <xf numFmtId="0" fontId="31" fillId="19" borderId="2" xfId="2" applyFont="1" applyFill="1" applyBorder="1" applyProtection="1">
      <alignment vertical="center"/>
      <protection locked="0"/>
    </xf>
    <xf numFmtId="0" fontId="31" fillId="19" borderId="33" xfId="2" applyFont="1" applyFill="1" applyBorder="1" applyProtection="1">
      <alignment vertical="center"/>
      <protection locked="0"/>
    </xf>
    <xf numFmtId="0" fontId="60" fillId="19" borderId="6" xfId="1" applyFont="1" applyFill="1" applyBorder="1" applyAlignment="1" applyProtection="1">
      <alignment vertical="top"/>
      <protection locked="0"/>
    </xf>
    <xf numFmtId="0" fontId="60" fillId="19" borderId="0" xfId="1" applyFont="1" applyFill="1" applyAlignment="1" applyProtection="1">
      <alignment vertical="top"/>
      <protection locked="0"/>
    </xf>
    <xf numFmtId="0" fontId="6" fillId="19" borderId="2" xfId="2" applyFont="1" applyFill="1" applyBorder="1" applyProtection="1">
      <alignment vertical="center"/>
      <protection locked="0"/>
    </xf>
    <xf numFmtId="0" fontId="6" fillId="19" borderId="2" xfId="2" applyFont="1" applyFill="1" applyBorder="1" applyAlignment="1" applyProtection="1">
      <alignment vertical="center" shrinkToFit="1"/>
      <protection locked="0"/>
    </xf>
    <xf numFmtId="0" fontId="25" fillId="19" borderId="2" xfId="2" applyFont="1" applyFill="1" applyBorder="1" applyProtection="1">
      <alignment vertical="center"/>
      <protection locked="0"/>
    </xf>
    <xf numFmtId="0" fontId="11" fillId="19" borderId="2" xfId="2" applyFont="1" applyFill="1" applyBorder="1" applyProtection="1">
      <alignment vertical="center"/>
      <protection locked="0"/>
    </xf>
    <xf numFmtId="0" fontId="8" fillId="19" borderId="2" xfId="2" applyFont="1" applyFill="1" applyBorder="1" applyAlignment="1" applyProtection="1">
      <alignment horizontal="right" vertical="center"/>
      <protection locked="0"/>
    </xf>
    <xf numFmtId="0" fontId="0" fillId="19" borderId="0" xfId="0" applyFill="1" applyProtection="1">
      <alignment vertical="center"/>
      <protection locked="0"/>
    </xf>
    <xf numFmtId="0" fontId="8" fillId="19" borderId="0" xfId="2" applyFont="1" applyFill="1" applyProtection="1">
      <alignment vertical="center"/>
      <protection locked="0"/>
    </xf>
    <xf numFmtId="0" fontId="19" fillId="0" borderId="0" xfId="1" applyFont="1" applyProtection="1">
      <alignment vertical="center"/>
      <protection locked="0"/>
    </xf>
    <xf numFmtId="0" fontId="31" fillId="19" borderId="1" xfId="2" quotePrefix="1" applyFont="1" applyFill="1" applyBorder="1" applyAlignment="1" applyProtection="1">
      <alignment horizontal="center" vertical="center"/>
      <protection locked="0"/>
    </xf>
    <xf numFmtId="0" fontId="31" fillId="19" borderId="59" xfId="2" applyFont="1" applyFill="1" applyBorder="1" applyAlignment="1" applyProtection="1">
      <alignment horizontal="right" vertical="center"/>
      <protection locked="0"/>
    </xf>
    <xf numFmtId="0" fontId="31" fillId="19" borderId="60" xfId="2" quotePrefix="1" applyFont="1" applyFill="1" applyBorder="1" applyAlignment="1" applyProtection="1">
      <alignment horizontal="center" vertical="center"/>
      <protection locked="0"/>
    </xf>
    <xf numFmtId="0" fontId="31" fillId="19" borderId="83" xfId="2" applyFont="1" applyFill="1" applyBorder="1" applyAlignment="1" applyProtection="1">
      <alignment horizontal="right" vertical="center"/>
      <protection locked="0"/>
    </xf>
    <xf numFmtId="0" fontId="8" fillId="19" borderId="6" xfId="2" applyFont="1" applyFill="1" applyBorder="1" applyProtection="1">
      <alignment vertical="center"/>
      <protection locked="0"/>
    </xf>
    <xf numFmtId="0" fontId="57" fillId="19" borderId="0" xfId="2" applyFont="1" applyFill="1" applyAlignment="1" applyProtection="1">
      <alignment horizontal="right" vertical="top"/>
      <protection locked="0"/>
    </xf>
    <xf numFmtId="0" fontId="13" fillId="19" borderId="0" xfId="2" applyFont="1" applyFill="1" applyAlignment="1" applyProtection="1">
      <alignment vertical="top"/>
      <protection locked="0"/>
    </xf>
    <xf numFmtId="0" fontId="57" fillId="19" borderId="0" xfId="2" quotePrefix="1" applyFont="1" applyFill="1" applyAlignment="1" applyProtection="1">
      <alignment horizontal="right" vertical="top"/>
      <protection locked="0"/>
    </xf>
    <xf numFmtId="0" fontId="9" fillId="19" borderId="0" xfId="2" quotePrefix="1" applyFont="1" applyFill="1" applyAlignment="1" applyProtection="1">
      <alignment horizontal="center" vertical="center"/>
      <protection locked="0"/>
    </xf>
    <xf numFmtId="0" fontId="9" fillId="19" borderId="0" xfId="2" applyFont="1" applyFill="1" applyProtection="1">
      <alignment vertical="center"/>
      <protection locked="0"/>
    </xf>
    <xf numFmtId="0" fontId="150" fillId="19" borderId="0" xfId="0" applyFont="1" applyFill="1" applyProtection="1">
      <alignment vertical="center"/>
      <protection locked="0"/>
    </xf>
    <xf numFmtId="0" fontId="0" fillId="19" borderId="2" xfId="0" applyFill="1" applyBorder="1" applyProtection="1">
      <alignment vertical="center"/>
      <protection locked="0"/>
    </xf>
    <xf numFmtId="0" fontId="8" fillId="19" borderId="2" xfId="2" applyFont="1" applyFill="1" applyBorder="1" applyProtection="1">
      <alignment vertical="center"/>
      <protection locked="0"/>
    </xf>
    <xf numFmtId="177" fontId="10" fillId="9" borderId="32" xfId="2" applyNumberFormat="1" applyFont="1" applyFill="1" applyBorder="1" applyAlignment="1" applyProtection="1">
      <alignment horizontal="center" vertical="center"/>
      <protection locked="0"/>
    </xf>
    <xf numFmtId="177" fontId="10" fillId="9" borderId="22" xfId="2" applyNumberFormat="1" applyFont="1" applyFill="1" applyBorder="1" applyAlignment="1" applyProtection="1">
      <alignment horizontal="center" vertical="center"/>
      <protection locked="0"/>
    </xf>
    <xf numFmtId="0" fontId="57" fillId="19" borderId="0" xfId="2" applyFont="1" applyFill="1" applyAlignment="1" applyProtection="1">
      <alignment vertical="top"/>
      <protection locked="0"/>
    </xf>
    <xf numFmtId="176" fontId="57" fillId="19" borderId="3" xfId="2" applyNumberFormat="1" applyFont="1" applyFill="1" applyBorder="1" applyAlignment="1" applyProtection="1">
      <alignment vertical="top" wrapText="1"/>
      <protection locked="0"/>
    </xf>
    <xf numFmtId="176" fontId="57" fillId="19" borderId="0" xfId="2" applyNumberFormat="1" applyFont="1" applyFill="1" applyAlignment="1" applyProtection="1">
      <alignment vertical="top" wrapText="1"/>
      <protection locked="0"/>
    </xf>
    <xf numFmtId="0" fontId="9" fillId="19" borderId="0" xfId="2" applyFont="1" applyFill="1" applyAlignment="1" applyProtection="1">
      <alignment vertical="top" wrapText="1"/>
      <protection locked="0"/>
    </xf>
    <xf numFmtId="0" fontId="30" fillId="19" borderId="2" xfId="2" applyFont="1" applyFill="1" applyBorder="1" applyProtection="1">
      <alignment vertical="center"/>
      <protection locked="0"/>
    </xf>
    <xf numFmtId="0" fontId="32" fillId="19" borderId="2" xfId="0" applyFont="1" applyFill="1" applyBorder="1" applyProtection="1">
      <alignment vertical="center"/>
      <protection locked="0"/>
    </xf>
    <xf numFmtId="0" fontId="4" fillId="19" borderId="0" xfId="2" applyFont="1" applyFill="1" applyAlignment="1" applyProtection="1">
      <alignment horizontal="right" vertical="center"/>
      <protection locked="0"/>
    </xf>
    <xf numFmtId="0" fontId="8" fillId="19" borderId="0" xfId="2" applyFont="1" applyFill="1" applyAlignment="1" applyProtection="1">
      <alignment horizontal="right" vertical="center"/>
      <protection locked="0"/>
    </xf>
    <xf numFmtId="177" fontId="10" fillId="19" borderId="39" xfId="2" applyNumberFormat="1" applyFont="1" applyFill="1" applyBorder="1" applyAlignment="1" applyProtection="1">
      <alignment horizontal="right" vertical="center"/>
      <protection locked="0"/>
    </xf>
    <xf numFmtId="177" fontId="10" fillId="32" borderId="39" xfId="2" applyNumberFormat="1" applyFont="1" applyFill="1" applyBorder="1" applyAlignment="1" applyProtection="1">
      <alignment horizontal="right" vertical="center"/>
      <protection locked="0"/>
    </xf>
    <xf numFmtId="177" fontId="10" fillId="19" borderId="85" xfId="2" applyNumberFormat="1" applyFont="1" applyFill="1" applyBorder="1" applyAlignment="1" applyProtection="1">
      <alignment horizontal="right" vertical="center"/>
      <protection locked="0"/>
    </xf>
    <xf numFmtId="177" fontId="10" fillId="32" borderId="85" xfId="2" applyNumberFormat="1" applyFont="1" applyFill="1" applyBorder="1" applyAlignment="1" applyProtection="1">
      <alignment horizontal="right" vertical="center"/>
      <protection locked="0"/>
    </xf>
    <xf numFmtId="177" fontId="10" fillId="19" borderId="101" xfId="2" applyNumberFormat="1" applyFont="1" applyFill="1" applyBorder="1" applyAlignment="1" applyProtection="1">
      <alignment horizontal="right" vertical="center"/>
      <protection locked="0"/>
    </xf>
    <xf numFmtId="177" fontId="10" fillId="32" borderId="101" xfId="2" applyNumberFormat="1" applyFont="1" applyFill="1" applyBorder="1" applyAlignment="1" applyProtection="1">
      <alignment horizontal="right" vertical="center"/>
      <protection locked="0"/>
    </xf>
    <xf numFmtId="177" fontId="10" fillId="19" borderId="124" xfId="2" applyNumberFormat="1" applyFont="1" applyFill="1" applyBorder="1" applyAlignment="1" applyProtection="1">
      <alignment horizontal="right" vertical="center"/>
      <protection locked="0"/>
    </xf>
    <xf numFmtId="177" fontId="10" fillId="32" borderId="124" xfId="2" applyNumberFormat="1" applyFont="1" applyFill="1" applyBorder="1" applyAlignment="1" applyProtection="1">
      <alignment horizontal="right" vertical="center"/>
      <protection locked="0"/>
    </xf>
    <xf numFmtId="177" fontId="10" fillId="19" borderId="58" xfId="2" applyNumberFormat="1" applyFont="1" applyFill="1" applyBorder="1" applyAlignment="1" applyProtection="1">
      <alignment horizontal="right" vertical="center"/>
      <protection locked="0"/>
    </xf>
    <xf numFmtId="177" fontId="10" fillId="19" borderId="100" xfId="2" applyNumberFormat="1" applyFont="1" applyFill="1" applyBorder="1" applyAlignment="1" applyProtection="1">
      <alignment horizontal="right" vertical="center"/>
      <protection locked="0"/>
    </xf>
    <xf numFmtId="177" fontId="10" fillId="32" borderId="100" xfId="2" applyNumberFormat="1" applyFont="1" applyFill="1" applyBorder="1" applyAlignment="1" applyProtection="1">
      <alignment horizontal="right" vertical="center"/>
      <protection locked="0"/>
    </xf>
    <xf numFmtId="177" fontId="10" fillId="19" borderId="73" xfId="2" applyNumberFormat="1" applyFont="1" applyFill="1" applyBorder="1" applyAlignment="1" applyProtection="1">
      <alignment horizontal="right" vertical="center"/>
      <protection locked="0"/>
    </xf>
    <xf numFmtId="177" fontId="10" fillId="32" borderId="73" xfId="2" applyNumberFormat="1" applyFont="1" applyFill="1" applyBorder="1" applyAlignment="1" applyProtection="1">
      <alignment horizontal="right" vertical="center"/>
      <protection locked="0"/>
    </xf>
    <xf numFmtId="177" fontId="10" fillId="19" borderId="59" xfId="2" applyNumberFormat="1" applyFont="1" applyFill="1" applyBorder="1" applyAlignment="1" applyProtection="1">
      <alignment horizontal="right" vertical="center"/>
      <protection locked="0"/>
    </xf>
    <xf numFmtId="177" fontId="10" fillId="32" borderId="59" xfId="2" applyNumberFormat="1" applyFont="1" applyFill="1" applyBorder="1" applyAlignment="1" applyProtection="1">
      <alignment horizontal="right" vertical="center"/>
      <protection locked="0"/>
    </xf>
    <xf numFmtId="0" fontId="57" fillId="19" borderId="0" xfId="2" quotePrefix="1" applyFont="1" applyFill="1" applyAlignment="1" applyProtection="1">
      <alignment vertical="top"/>
      <protection locked="0"/>
    </xf>
    <xf numFmtId="0" fontId="27" fillId="19" borderId="0" xfId="2" applyFont="1" applyFill="1" applyAlignment="1" applyProtection="1">
      <alignment horizontal="left" vertical="center" shrinkToFit="1"/>
      <protection locked="0"/>
    </xf>
    <xf numFmtId="0" fontId="27" fillId="19" borderId="0" xfId="2" quotePrefix="1" applyFont="1" applyFill="1" applyAlignment="1" applyProtection="1">
      <alignment horizontal="center" vertical="center"/>
      <protection locked="0"/>
    </xf>
    <xf numFmtId="0" fontId="70" fillId="19" borderId="0" xfId="0" applyFont="1" applyFill="1" applyProtection="1">
      <alignment vertical="center"/>
      <protection locked="0"/>
    </xf>
    <xf numFmtId="0" fontId="21" fillId="19" borderId="0" xfId="2" applyFont="1" applyFill="1" applyProtection="1">
      <alignment vertical="center"/>
      <protection locked="0"/>
    </xf>
    <xf numFmtId="0" fontId="25" fillId="19" borderId="0" xfId="2" applyFont="1" applyFill="1" applyAlignment="1" applyProtection="1">
      <alignment horizontal="right" vertical="center"/>
      <protection locked="0"/>
    </xf>
    <xf numFmtId="0" fontId="57" fillId="19" borderId="0" xfId="2" applyFont="1" applyFill="1" applyAlignment="1" applyProtection="1">
      <alignment vertical="top" wrapText="1"/>
      <protection locked="0"/>
    </xf>
    <xf numFmtId="0" fontId="27" fillId="19" borderId="124" xfId="2" applyFont="1" applyFill="1" applyBorder="1" applyAlignment="1" applyProtection="1">
      <alignment horizontal="right"/>
      <protection locked="0"/>
    </xf>
    <xf numFmtId="0" fontId="27" fillId="19" borderId="58" xfId="2" applyFont="1" applyFill="1" applyBorder="1" applyAlignment="1" applyProtection="1">
      <alignment horizontal="right"/>
      <protection locked="0"/>
    </xf>
    <xf numFmtId="0" fontId="57" fillId="19" borderId="0" xfId="2" applyFont="1" applyFill="1" applyAlignment="1" applyProtection="1">
      <alignment horizontal="right" vertical="top" wrapText="1"/>
      <protection locked="0"/>
    </xf>
    <xf numFmtId="0" fontId="27" fillId="19" borderId="0" xfId="2" applyFont="1" applyFill="1" applyAlignment="1" applyProtection="1">
      <alignment horizontal="center" vertical="top" shrinkToFit="1"/>
      <protection locked="0"/>
    </xf>
    <xf numFmtId="3" fontId="27" fillId="19" borderId="0" xfId="2" quotePrefix="1" applyNumberFormat="1" applyFont="1" applyFill="1" applyAlignment="1" applyProtection="1">
      <alignment horizontal="center" vertical="top"/>
      <protection locked="0"/>
    </xf>
    <xf numFmtId="0" fontId="27" fillId="19" borderId="0" xfId="2" applyFont="1" applyFill="1" applyAlignment="1" applyProtection="1">
      <alignment vertical="top" wrapText="1" shrinkToFit="1"/>
      <protection locked="0"/>
    </xf>
    <xf numFmtId="0" fontId="11" fillId="0" borderId="0" xfId="2" applyFont="1" applyProtection="1">
      <alignment vertical="center"/>
      <protection locked="0"/>
    </xf>
    <xf numFmtId="0" fontId="45" fillId="19" borderId="0" xfId="2" applyFont="1" applyFill="1" applyProtection="1">
      <alignment vertical="center"/>
      <protection locked="0"/>
    </xf>
    <xf numFmtId="0" fontId="7" fillId="19" borderId="0" xfId="2" applyFont="1" applyFill="1" applyAlignment="1" applyProtection="1">
      <alignment vertical="top"/>
      <protection locked="0"/>
    </xf>
    <xf numFmtId="0" fontId="9" fillId="19" borderId="0" xfId="2" quotePrefix="1" applyFont="1" applyFill="1" applyAlignment="1" applyProtection="1">
      <alignment horizontal="right" vertical="top"/>
      <protection locked="0"/>
    </xf>
    <xf numFmtId="0" fontId="25" fillId="19" borderId="2" xfId="2" applyFont="1" applyFill="1" applyBorder="1" applyAlignment="1" applyProtection="1">
      <alignment horizontal="right" vertical="center"/>
      <protection locked="0"/>
    </xf>
    <xf numFmtId="0" fontId="25" fillId="19" borderId="0" xfId="2" applyFont="1" applyFill="1" applyProtection="1">
      <alignment vertical="center"/>
      <protection locked="0"/>
    </xf>
    <xf numFmtId="177" fontId="27" fillId="19" borderId="75" xfId="2" applyNumberFormat="1" applyFont="1" applyFill="1" applyBorder="1" applyProtection="1">
      <alignment vertical="center"/>
      <protection locked="0"/>
    </xf>
    <xf numFmtId="177" fontId="27" fillId="19" borderId="76" xfId="2" applyNumberFormat="1" applyFont="1" applyFill="1" applyBorder="1" applyProtection="1">
      <alignment vertical="center"/>
      <protection locked="0"/>
    </xf>
    <xf numFmtId="0" fontId="31" fillId="19" borderId="0" xfId="2" applyFont="1" applyFill="1" applyAlignment="1" applyProtection="1">
      <alignment horizontal="right" vertical="center"/>
      <protection locked="0"/>
    </xf>
    <xf numFmtId="177" fontId="27" fillId="19" borderId="71" xfId="2" applyNumberFormat="1" applyFont="1" applyFill="1" applyBorder="1" applyProtection="1">
      <alignment vertical="center"/>
      <protection locked="0"/>
    </xf>
    <xf numFmtId="177" fontId="27" fillId="19" borderId="25" xfId="2" applyNumberFormat="1" applyFont="1" applyFill="1" applyBorder="1" applyProtection="1">
      <alignment vertical="center"/>
      <protection locked="0"/>
    </xf>
    <xf numFmtId="0" fontId="31" fillId="19" borderId="0" xfId="2" applyFont="1" applyFill="1" applyAlignment="1" applyProtection="1">
      <alignment horizontal="center" vertical="center"/>
      <protection locked="0"/>
    </xf>
    <xf numFmtId="177" fontId="27" fillId="19" borderId="50" xfId="2" applyNumberFormat="1" applyFont="1" applyFill="1" applyBorder="1" applyProtection="1">
      <alignment vertical="center"/>
      <protection locked="0"/>
    </xf>
    <xf numFmtId="177" fontId="27" fillId="19" borderId="30" xfId="2" applyNumberFormat="1" applyFont="1" applyFill="1" applyBorder="1" applyProtection="1">
      <alignment vertical="center"/>
      <protection locked="0"/>
    </xf>
    <xf numFmtId="177" fontId="27" fillId="19" borderId="12" xfId="2" applyNumberFormat="1" applyFont="1" applyFill="1" applyBorder="1" applyProtection="1">
      <alignment vertical="center"/>
      <protection locked="0"/>
    </xf>
    <xf numFmtId="177" fontId="27" fillId="19" borderId="32" xfId="2" applyNumberFormat="1" applyFont="1" applyFill="1" applyBorder="1" applyProtection="1">
      <alignment vertical="center"/>
      <protection locked="0"/>
    </xf>
    <xf numFmtId="177" fontId="27" fillId="19" borderId="38" xfId="2" applyNumberFormat="1" applyFont="1" applyFill="1" applyBorder="1" applyProtection="1">
      <alignment vertical="center"/>
      <protection locked="0"/>
    </xf>
    <xf numFmtId="177" fontId="27" fillId="19" borderId="24" xfId="2" applyNumberFormat="1" applyFont="1" applyFill="1" applyBorder="1" applyProtection="1">
      <alignment vertical="center"/>
      <protection locked="0"/>
    </xf>
    <xf numFmtId="178" fontId="38" fillId="19" borderId="9" xfId="3" applyNumberFormat="1" applyFont="1" applyFill="1" applyBorder="1" applyAlignment="1" applyProtection="1">
      <alignment horizontal="right" vertical="center"/>
      <protection locked="0"/>
    </xf>
    <xf numFmtId="0" fontId="24" fillId="19" borderId="40" xfId="0" applyFont="1" applyFill="1" applyBorder="1" applyAlignment="1" applyProtection="1">
      <alignment vertical="center" textRotation="255"/>
      <protection locked="0"/>
    </xf>
    <xf numFmtId="0" fontId="24" fillId="19" borderId="41" xfId="0" applyFont="1" applyFill="1" applyBorder="1" applyAlignment="1" applyProtection="1">
      <alignment vertical="center" textRotation="255"/>
      <protection locked="0"/>
    </xf>
    <xf numFmtId="177" fontId="27" fillId="19" borderId="41" xfId="2" applyNumberFormat="1" applyFont="1" applyFill="1" applyBorder="1" applyProtection="1">
      <alignment vertical="center"/>
      <protection locked="0"/>
    </xf>
    <xf numFmtId="177" fontId="27" fillId="19" borderId="47" xfId="2" applyNumberFormat="1" applyFont="1" applyFill="1" applyBorder="1" applyProtection="1">
      <alignment vertical="center"/>
      <protection locked="0"/>
    </xf>
    <xf numFmtId="178" fontId="38" fillId="19" borderId="61" xfId="3" applyNumberFormat="1" applyFont="1" applyFill="1" applyBorder="1" applyAlignment="1" applyProtection="1">
      <alignment horizontal="right" vertical="center"/>
      <protection locked="0"/>
    </xf>
    <xf numFmtId="177" fontId="27" fillId="19" borderId="93" xfId="2" applyNumberFormat="1" applyFont="1" applyFill="1" applyBorder="1" applyProtection="1">
      <alignment vertical="center"/>
      <protection locked="0"/>
    </xf>
    <xf numFmtId="177" fontId="27" fillId="19" borderId="104" xfId="2" applyNumberFormat="1" applyFont="1" applyFill="1" applyBorder="1" applyProtection="1">
      <alignment vertical="center"/>
      <protection locked="0"/>
    </xf>
    <xf numFmtId="0" fontId="65" fillId="19" borderId="0" xfId="2" applyFont="1" applyFill="1" applyAlignment="1" applyProtection="1">
      <alignment vertical="top" wrapText="1"/>
      <protection locked="0"/>
    </xf>
    <xf numFmtId="0" fontId="24" fillId="19" borderId="0" xfId="2" applyFont="1" applyFill="1" applyProtection="1">
      <alignment vertical="center"/>
      <protection locked="0"/>
    </xf>
    <xf numFmtId="0" fontId="24" fillId="19" borderId="0" xfId="2" quotePrefix="1" applyFont="1" applyFill="1" applyAlignment="1" applyProtection="1">
      <alignment horizontal="center" vertical="center"/>
      <protection locked="0"/>
    </xf>
    <xf numFmtId="0" fontId="24" fillId="19" borderId="0" xfId="0" applyFont="1" applyFill="1" applyProtection="1">
      <alignment vertical="center"/>
      <protection locked="0"/>
    </xf>
    <xf numFmtId="38" fontId="24" fillId="19" borderId="0" xfId="3" applyFont="1" applyFill="1" applyAlignment="1" applyProtection="1">
      <alignment horizontal="right"/>
      <protection locked="0"/>
    </xf>
    <xf numFmtId="178" fontId="24" fillId="19" borderId="0" xfId="3" applyNumberFormat="1" applyFont="1" applyFill="1" applyAlignment="1" applyProtection="1">
      <alignment horizontal="right" vertical="center"/>
      <protection locked="0"/>
    </xf>
    <xf numFmtId="178" fontId="24" fillId="19" borderId="0" xfId="0" applyNumberFormat="1" applyFont="1" applyFill="1" applyProtection="1">
      <alignment vertical="center"/>
      <protection locked="0"/>
    </xf>
    <xf numFmtId="0" fontId="30" fillId="19" borderId="0" xfId="2" applyFont="1" applyFill="1" applyAlignment="1" applyProtection="1">
      <alignment vertical="top" wrapText="1"/>
      <protection locked="0"/>
    </xf>
    <xf numFmtId="0" fontId="19" fillId="19" borderId="0" xfId="2" applyFont="1" applyFill="1" applyAlignment="1" applyProtection="1">
      <alignment vertical="top" wrapText="1"/>
      <protection locked="0"/>
    </xf>
    <xf numFmtId="0" fontId="22" fillId="19" borderId="0" xfId="2" applyFont="1" applyFill="1" applyProtection="1">
      <alignment vertical="center"/>
      <protection locked="0"/>
    </xf>
    <xf numFmtId="0" fontId="40" fillId="19" borderId="0" xfId="2" applyFont="1" applyFill="1" applyAlignment="1" applyProtection="1">
      <alignment vertical="center" wrapText="1"/>
      <protection locked="0"/>
    </xf>
    <xf numFmtId="0" fontId="45" fillId="19" borderId="3" xfId="2" applyFont="1" applyFill="1" applyBorder="1" applyAlignment="1" applyProtection="1">
      <alignment vertical="center" wrapText="1"/>
      <protection locked="0"/>
    </xf>
    <xf numFmtId="0" fontId="31" fillId="19" borderId="0" xfId="2" applyFont="1" applyFill="1" applyAlignment="1" applyProtection="1">
      <alignment vertical="center" shrinkToFit="1"/>
      <protection locked="0"/>
    </xf>
    <xf numFmtId="0" fontId="4" fillId="6" borderId="0" xfId="0" applyFont="1" applyFill="1" applyAlignment="1" applyProtection="1">
      <alignment horizontal="center" vertical="center" shrinkToFit="1"/>
      <protection locked="0"/>
    </xf>
    <xf numFmtId="0" fontId="9" fillId="10" borderId="0" xfId="0" applyFont="1" applyFill="1" applyAlignment="1" applyProtection="1">
      <alignment horizontal="right" vertical="top" wrapText="1" shrinkToFit="1"/>
      <protection locked="0"/>
    </xf>
    <xf numFmtId="0" fontId="9" fillId="10" borderId="0" xfId="0" applyFont="1" applyFill="1" applyAlignment="1" applyProtection="1">
      <alignment horizontal="left" vertical="top" wrapText="1" shrinkToFit="1"/>
      <protection locked="0"/>
    </xf>
    <xf numFmtId="0" fontId="82" fillId="10" borderId="0" xfId="0" applyFont="1" applyFill="1" applyAlignment="1" applyProtection="1">
      <alignment horizontal="left" vertical="top" wrapText="1" shrinkToFit="1"/>
      <protection locked="0"/>
    </xf>
    <xf numFmtId="0" fontId="9" fillId="10" borderId="0" xfId="2" applyFont="1" applyFill="1" applyAlignment="1" applyProtection="1">
      <alignment horizontal="left" vertical="center" wrapText="1"/>
      <protection locked="0"/>
    </xf>
    <xf numFmtId="0" fontId="57" fillId="10" borderId="0" xfId="2" applyFont="1" applyFill="1" applyAlignment="1" applyProtection="1">
      <alignment horizontal="left" vertical="center" wrapText="1"/>
      <protection locked="0"/>
    </xf>
    <xf numFmtId="0" fontId="82" fillId="10" borderId="0" xfId="0" applyFont="1" applyFill="1" applyAlignment="1" applyProtection="1">
      <alignment horizontal="right" vertical="top" wrapText="1" shrinkToFit="1"/>
      <protection locked="0"/>
    </xf>
    <xf numFmtId="0" fontId="6" fillId="10" borderId="0" xfId="0" applyFont="1" applyFill="1" applyAlignment="1" applyProtection="1">
      <alignment horizontal="left" vertical="top"/>
      <protection locked="0"/>
    </xf>
    <xf numFmtId="0" fontId="4" fillId="10" borderId="0" xfId="0" applyFont="1" applyFill="1" applyAlignment="1" applyProtection="1">
      <alignment horizontal="center" vertical="center" wrapText="1" shrinkToFit="1"/>
      <protection locked="0"/>
    </xf>
    <xf numFmtId="0" fontId="4" fillId="10" borderId="0" xfId="0" applyFont="1" applyFill="1" applyAlignment="1" applyProtection="1">
      <alignment vertical="center" shrinkToFit="1"/>
      <protection locked="0"/>
    </xf>
    <xf numFmtId="0" fontId="81" fillId="10" borderId="0" xfId="0" applyFont="1" applyFill="1" applyAlignment="1" applyProtection="1">
      <alignment vertical="center" shrinkToFit="1"/>
      <protection locked="0"/>
    </xf>
    <xf numFmtId="0" fontId="80" fillId="10" borderId="0" xfId="0" applyFont="1" applyFill="1" applyAlignment="1" applyProtection="1">
      <alignment vertical="top" wrapText="1" shrinkToFit="1"/>
      <protection locked="0"/>
    </xf>
    <xf numFmtId="0" fontId="4" fillId="10" borderId="0" xfId="0" applyFont="1" applyFill="1" applyAlignment="1" applyProtection="1">
      <alignment vertical="center" wrapText="1" shrinkToFit="1"/>
      <protection locked="0"/>
    </xf>
    <xf numFmtId="0" fontId="9" fillId="10" borderId="0" xfId="0" applyFont="1" applyFill="1" applyAlignment="1" applyProtection="1">
      <alignment vertical="top" wrapText="1" shrinkToFit="1"/>
      <protection locked="0"/>
    </xf>
    <xf numFmtId="0" fontId="57" fillId="10" borderId="0" xfId="0" applyFont="1" applyFill="1" applyAlignment="1" applyProtection="1">
      <alignment vertical="top" wrapText="1" shrinkToFit="1"/>
      <protection locked="0"/>
    </xf>
    <xf numFmtId="0" fontId="57" fillId="10" borderId="79" xfId="0" applyFont="1" applyFill="1" applyBorder="1" applyAlignment="1" applyProtection="1">
      <alignment horizontal="center" vertical="center" wrapText="1" shrinkToFit="1"/>
      <protection locked="0"/>
    </xf>
    <xf numFmtId="0" fontId="57" fillId="10" borderId="0" xfId="2" applyFont="1" applyFill="1" applyAlignment="1" applyProtection="1">
      <alignment horizontal="left" vertical="center"/>
      <protection locked="0"/>
    </xf>
    <xf numFmtId="0" fontId="96" fillId="10" borderId="0" xfId="2" applyFont="1" applyFill="1" applyProtection="1">
      <alignment vertical="center"/>
      <protection locked="0"/>
    </xf>
    <xf numFmtId="0" fontId="81" fillId="10" borderId="0" xfId="2" applyFont="1" applyFill="1" applyAlignment="1" applyProtection="1">
      <alignment vertical="center" wrapText="1"/>
      <protection locked="0"/>
    </xf>
    <xf numFmtId="0" fontId="86" fillId="10" borderId="0" xfId="2" applyFont="1" applyFill="1" applyAlignment="1" applyProtection="1">
      <alignment horizontal="left" vertical="center"/>
      <protection locked="0"/>
    </xf>
    <xf numFmtId="0" fontId="57" fillId="10" borderId="0" xfId="2" applyFont="1" applyFill="1" applyAlignment="1" applyProtection="1">
      <alignment horizontal="right" vertical="center"/>
      <protection locked="0"/>
    </xf>
    <xf numFmtId="0" fontId="57" fillId="10" borderId="0" xfId="2" applyFont="1" applyFill="1" applyProtection="1">
      <alignment vertical="center"/>
      <protection locked="0"/>
    </xf>
    <xf numFmtId="0" fontId="33" fillId="10" borderId="0" xfId="2" applyFont="1" applyFill="1" applyAlignment="1" applyProtection="1">
      <alignment vertical="center" wrapText="1"/>
      <protection locked="0"/>
    </xf>
    <xf numFmtId="0" fontId="33" fillId="10" borderId="0" xfId="2" applyFont="1" applyFill="1" applyAlignment="1" applyProtection="1">
      <alignment horizontal="center" vertical="center" wrapText="1"/>
      <protection locked="0"/>
    </xf>
    <xf numFmtId="0" fontId="27" fillId="10" borderId="0" xfId="2" applyFont="1" applyFill="1" applyAlignment="1" applyProtection="1">
      <alignment vertical="center" wrapText="1" shrinkToFit="1"/>
      <protection locked="0"/>
    </xf>
    <xf numFmtId="0" fontId="9" fillId="10" borderId="0" xfId="2" applyFont="1" applyFill="1" applyAlignment="1" applyProtection="1">
      <alignment vertical="center" wrapText="1" shrinkToFit="1"/>
      <protection locked="0"/>
    </xf>
    <xf numFmtId="0" fontId="38" fillId="10" borderId="151" xfId="2" applyFont="1" applyFill="1" applyBorder="1" applyAlignment="1" applyProtection="1">
      <alignment vertical="center" shrinkToFit="1"/>
      <protection locked="0"/>
    </xf>
    <xf numFmtId="0" fontId="38" fillId="10" borderId="0" xfId="2" applyFont="1" applyFill="1" applyAlignment="1" applyProtection="1">
      <alignment vertical="center" shrinkToFit="1"/>
      <protection locked="0"/>
    </xf>
    <xf numFmtId="0" fontId="27" fillId="10" borderId="0" xfId="2" applyFont="1" applyFill="1" applyAlignment="1" applyProtection="1">
      <alignment horizontal="center" vertical="center" wrapText="1"/>
      <protection locked="0"/>
    </xf>
    <xf numFmtId="38" fontId="21" fillId="10" borderId="119" xfId="3" applyFont="1" applyFill="1" applyBorder="1" applyAlignment="1" applyProtection="1">
      <alignment vertical="center" wrapText="1"/>
      <protection locked="0"/>
    </xf>
    <xf numFmtId="38" fontId="21" fillId="10" borderId="158" xfId="3" applyFont="1" applyFill="1" applyBorder="1" applyAlignment="1" applyProtection="1">
      <alignment vertical="center" wrapText="1"/>
      <protection locked="0"/>
    </xf>
    <xf numFmtId="38" fontId="21" fillId="10" borderId="159" xfId="3" applyFont="1" applyFill="1" applyBorder="1" applyAlignment="1" applyProtection="1">
      <alignment vertical="center" wrapText="1"/>
      <protection locked="0"/>
    </xf>
    <xf numFmtId="38" fontId="21" fillId="10" borderId="163" xfId="3" applyFont="1" applyFill="1" applyBorder="1" applyAlignment="1" applyProtection="1">
      <alignment vertical="center" wrapText="1"/>
      <protection locked="0"/>
    </xf>
    <xf numFmtId="0" fontId="57" fillId="10" borderId="0" xfId="2" applyFont="1" applyFill="1" applyAlignment="1" applyProtection="1">
      <alignment horizontal="right" vertical="top" wrapText="1"/>
      <protection locked="0"/>
    </xf>
    <xf numFmtId="179" fontId="21" fillId="10" borderId="0" xfId="2" applyNumberFormat="1" applyFont="1" applyFill="1" applyAlignment="1" applyProtection="1">
      <alignment horizontal="center" vertical="center" textRotation="255"/>
      <protection locked="0"/>
    </xf>
    <xf numFmtId="179" fontId="38" fillId="10" borderId="0" xfId="2" applyNumberFormat="1" applyFont="1" applyFill="1" applyAlignment="1" applyProtection="1">
      <alignment horizontal="center" vertical="center"/>
      <protection locked="0"/>
    </xf>
    <xf numFmtId="179" fontId="21" fillId="10" borderId="38" xfId="2" applyNumberFormat="1" applyFont="1" applyFill="1" applyBorder="1" applyProtection="1">
      <alignment vertical="center"/>
      <protection locked="0"/>
    </xf>
    <xf numFmtId="181" fontId="38" fillId="10" borderId="0" xfId="2" applyNumberFormat="1" applyFont="1" applyFill="1" applyAlignment="1" applyProtection="1">
      <alignment horizontal="center" vertical="center"/>
      <protection locked="0"/>
    </xf>
    <xf numFmtId="179" fontId="21" fillId="10" borderId="0" xfId="2" applyNumberFormat="1" applyFont="1" applyFill="1" applyProtection="1">
      <alignment vertical="center"/>
      <protection locked="0"/>
    </xf>
    <xf numFmtId="49" fontId="80" fillId="10" borderId="0" xfId="2" applyNumberFormat="1" applyFont="1" applyFill="1" applyAlignment="1" applyProtection="1">
      <alignment horizontal="right" vertical="top" wrapText="1"/>
      <protection locked="0"/>
    </xf>
    <xf numFmtId="0" fontId="80" fillId="10" borderId="0" xfId="2" applyFont="1" applyFill="1" applyAlignment="1" applyProtection="1">
      <alignment horizontal="left" vertical="top" wrapText="1"/>
      <protection locked="0"/>
    </xf>
    <xf numFmtId="0" fontId="27" fillId="6" borderId="0" xfId="2" applyFont="1" applyFill="1" applyAlignment="1" applyProtection="1">
      <alignment vertical="top" wrapText="1"/>
      <protection locked="0"/>
    </xf>
    <xf numFmtId="0" fontId="18" fillId="7" borderId="0" xfId="2" applyFont="1" applyFill="1" applyAlignment="1" applyProtection="1">
      <alignment vertical="center" wrapText="1" shrinkToFit="1"/>
      <protection locked="0"/>
    </xf>
    <xf numFmtId="0" fontId="0" fillId="10" borderId="0" xfId="0" applyFill="1" applyProtection="1">
      <alignment vertical="center"/>
      <protection locked="0"/>
    </xf>
    <xf numFmtId="0" fontId="51" fillId="10" borderId="38" xfId="0" applyFont="1" applyFill="1" applyBorder="1" applyProtection="1">
      <alignment vertical="center"/>
      <protection locked="0"/>
    </xf>
    <xf numFmtId="0" fontId="51" fillId="10" borderId="0" xfId="0" applyFont="1" applyFill="1" applyProtection="1">
      <alignment vertical="center"/>
      <protection locked="0"/>
    </xf>
    <xf numFmtId="0" fontId="51" fillId="10" borderId="0" xfId="0" applyFont="1" applyFill="1" applyAlignment="1" applyProtection="1">
      <alignment horizontal="right" vertical="center"/>
      <protection locked="0"/>
    </xf>
    <xf numFmtId="0" fontId="43" fillId="10" borderId="0" xfId="0" applyFont="1" applyFill="1" applyAlignment="1" applyProtection="1">
      <alignment horizontal="center" vertical="center"/>
      <protection locked="0"/>
    </xf>
    <xf numFmtId="180" fontId="43" fillId="10" borderId="0" xfId="0" applyNumberFormat="1" applyFont="1" applyFill="1" applyAlignment="1" applyProtection="1">
      <alignment horizontal="center" vertical="center"/>
      <protection locked="0"/>
    </xf>
    <xf numFmtId="0" fontId="59" fillId="10" borderId="0" xfId="0" applyFont="1" applyFill="1" applyAlignment="1" applyProtection="1">
      <alignment horizontal="right" vertical="top" wrapText="1"/>
      <protection locked="0"/>
    </xf>
    <xf numFmtId="0" fontId="14" fillId="10" borderId="0" xfId="0" applyFont="1" applyFill="1" applyAlignment="1" applyProtection="1">
      <alignment horizontal="right" vertical="top" wrapText="1"/>
      <protection locked="0"/>
    </xf>
    <xf numFmtId="0" fontId="0" fillId="10" borderId="0" xfId="0" applyFill="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21" fillId="10" borderId="0" xfId="2" applyFont="1" applyFill="1" applyAlignment="1" applyProtection="1">
      <alignment horizontal="left" vertical="center"/>
      <protection locked="0"/>
    </xf>
    <xf numFmtId="0" fontId="31" fillId="6" borderId="40" xfId="2" applyFont="1" applyFill="1" applyBorder="1" applyAlignment="1" applyProtection="1">
      <alignment horizontal="center" vertical="center" wrapText="1"/>
      <protection locked="0"/>
    </xf>
    <xf numFmtId="0" fontId="31" fillId="6" borderId="41" xfId="2" applyFont="1" applyFill="1" applyBorder="1" applyAlignment="1" applyProtection="1">
      <alignment horizontal="center" vertical="center" wrapText="1"/>
      <protection locked="0"/>
    </xf>
    <xf numFmtId="0" fontId="31" fillId="6" borderId="47" xfId="2" applyFont="1" applyFill="1" applyBorder="1" applyAlignment="1" applyProtection="1">
      <alignment horizontal="center" vertical="center" wrapText="1"/>
      <protection locked="0"/>
    </xf>
    <xf numFmtId="0" fontId="48" fillId="10" borderId="31" xfId="0" applyFont="1" applyFill="1" applyBorder="1" applyAlignment="1" applyProtection="1">
      <alignment vertical="center" wrapText="1"/>
      <protection locked="0"/>
    </xf>
    <xf numFmtId="0" fontId="48" fillId="10" borderId="0" xfId="0" applyFont="1" applyFill="1" applyAlignment="1" applyProtection="1">
      <alignment vertical="center" wrapText="1"/>
      <protection locked="0"/>
    </xf>
    <xf numFmtId="0" fontId="83" fillId="10" borderId="0" xfId="0" applyFont="1" applyFill="1" applyAlignment="1" applyProtection="1">
      <alignment horizontal="left" vertical="center" wrapText="1"/>
      <protection locked="0"/>
    </xf>
    <xf numFmtId="0" fontId="85" fillId="10" borderId="0" xfId="0" applyFont="1" applyFill="1" applyAlignment="1" applyProtection="1">
      <alignment horizontal="left" vertical="center" wrapText="1"/>
      <protection locked="0"/>
    </xf>
    <xf numFmtId="0" fontId="31" fillId="6" borderId="0" xfId="2" applyFont="1" applyFill="1" applyAlignment="1" applyProtection="1">
      <protection locked="0"/>
    </xf>
    <xf numFmtId="0" fontId="30" fillId="6" borderId="0" xfId="2" applyFont="1" applyFill="1" applyAlignment="1" applyProtection="1">
      <alignment vertical="center" wrapText="1"/>
      <protection locked="0"/>
    </xf>
    <xf numFmtId="0" fontId="4" fillId="10" borderId="0" xfId="2" applyFont="1" applyFill="1" applyAlignment="1" applyProtection="1">
      <protection locked="0"/>
    </xf>
    <xf numFmtId="0" fontId="2" fillId="10" borderId="0" xfId="2" applyFill="1" applyAlignment="1" applyProtection="1">
      <protection locked="0"/>
    </xf>
    <xf numFmtId="0" fontId="26" fillId="6" borderId="0" xfId="2" applyFont="1" applyFill="1" applyAlignment="1" applyProtection="1">
      <alignment vertical="center" shrinkToFit="1"/>
      <protection locked="0"/>
    </xf>
    <xf numFmtId="0" fontId="66" fillId="6" borderId="0" xfId="2" applyFont="1" applyFill="1" applyAlignment="1" applyProtection="1">
      <protection locked="0"/>
    </xf>
    <xf numFmtId="0" fontId="7" fillId="6" borderId="0" xfId="2" applyFont="1" applyFill="1" applyAlignment="1" applyProtection="1">
      <alignment vertical="center" wrapText="1" shrinkToFit="1"/>
      <protection locked="0"/>
    </xf>
    <xf numFmtId="0" fontId="56" fillId="10" borderId="0" xfId="2" applyFont="1" applyFill="1" applyAlignment="1" applyProtection="1">
      <alignment horizontal="right" vertical="top" shrinkToFit="1"/>
      <protection locked="0"/>
    </xf>
    <xf numFmtId="49" fontId="150" fillId="10" borderId="0" xfId="0" applyNumberFormat="1" applyFont="1" applyFill="1" applyAlignment="1" applyProtection="1">
      <alignment horizontal="right" vertical="top"/>
      <protection locked="0"/>
    </xf>
    <xf numFmtId="0" fontId="29" fillId="6" borderId="0" xfId="2" applyFont="1" applyFill="1" applyAlignment="1" applyProtection="1">
      <alignment horizontal="left" vertical="top" wrapText="1" shrinkToFit="1"/>
      <protection locked="0"/>
    </xf>
    <xf numFmtId="0" fontId="6" fillId="10" borderId="0" xfId="2" applyFont="1" applyFill="1" applyAlignment="1" applyProtection="1">
      <alignment horizontal="left" vertical="top"/>
      <protection locked="0"/>
    </xf>
    <xf numFmtId="0" fontId="84" fillId="10" borderId="0" xfId="2" applyFont="1" applyFill="1" applyAlignment="1" applyProtection="1">
      <alignment horizontal="left" vertical="center" wrapText="1" shrinkToFit="1"/>
      <protection locked="0"/>
    </xf>
    <xf numFmtId="0" fontId="81" fillId="10" borderId="0" xfId="2" applyFont="1" applyFill="1" applyAlignment="1" applyProtection="1">
      <alignment horizontal="left" vertical="top"/>
      <protection locked="0"/>
    </xf>
    <xf numFmtId="0" fontId="81" fillId="10" borderId="0" xfId="2" applyFont="1" applyFill="1" applyAlignment="1" applyProtection="1">
      <alignment horizontal="center" vertical="top"/>
      <protection locked="0"/>
    </xf>
    <xf numFmtId="0" fontId="80" fillId="10" borderId="0" xfId="2" applyFont="1" applyFill="1" applyAlignment="1" applyProtection="1">
      <alignment horizontal="right" vertical="center" wrapText="1"/>
      <protection locked="0"/>
    </xf>
    <xf numFmtId="0" fontId="80" fillId="10" borderId="0" xfId="2" applyFont="1" applyFill="1" applyAlignment="1" applyProtection="1">
      <alignment horizontal="right" vertical="center"/>
      <protection locked="0"/>
    </xf>
    <xf numFmtId="0" fontId="80" fillId="10" borderId="0" xfId="2" applyFont="1" applyFill="1" applyAlignment="1" applyProtection="1">
      <alignment horizontal="left" vertical="center" wrapText="1"/>
      <protection locked="0"/>
    </xf>
    <xf numFmtId="0" fontId="80" fillId="10" borderId="0" xfId="2" applyFont="1" applyFill="1" applyAlignment="1" applyProtection="1">
      <alignment horizontal="left" vertical="center"/>
      <protection locked="0"/>
    </xf>
    <xf numFmtId="0" fontId="6" fillId="6" borderId="0" xfId="2" applyFont="1" applyFill="1" applyAlignment="1" applyProtection="1">
      <alignment horizontal="left" vertical="top"/>
      <protection locked="0"/>
    </xf>
    <xf numFmtId="0" fontId="59" fillId="10" borderId="0" xfId="2" applyFont="1" applyFill="1" applyAlignment="1" applyProtection="1">
      <alignment vertical="top"/>
      <protection locked="0"/>
    </xf>
    <xf numFmtId="0" fontId="59" fillId="10" borderId="0" xfId="2" applyFont="1" applyFill="1" applyAlignment="1" applyProtection="1">
      <alignment horizontal="center" vertical="center"/>
      <protection locked="0"/>
    </xf>
    <xf numFmtId="0" fontId="21" fillId="10" borderId="0" xfId="2" applyFont="1" applyFill="1" applyAlignment="1" applyProtection="1">
      <alignment horizontal="center" vertical="center" shrinkToFit="1"/>
      <protection locked="0"/>
    </xf>
    <xf numFmtId="0" fontId="10" fillId="10" borderId="0" xfId="2" applyFont="1" applyFill="1" applyAlignment="1" applyProtection="1">
      <alignment horizontal="left" vertical="center"/>
      <protection locked="0"/>
    </xf>
    <xf numFmtId="0" fontId="10" fillId="10" borderId="0" xfId="2" applyFont="1" applyFill="1" applyProtection="1">
      <alignment vertical="center"/>
      <protection locked="0"/>
    </xf>
    <xf numFmtId="0" fontId="23" fillId="10" borderId="0" xfId="2" applyFont="1" applyFill="1" applyProtection="1">
      <alignment vertical="center"/>
      <protection locked="0"/>
    </xf>
    <xf numFmtId="0" fontId="21" fillId="10" borderId="61" xfId="0" applyFont="1" applyFill="1" applyBorder="1" applyAlignment="1" applyProtection="1">
      <alignment vertical="center" shrinkToFit="1"/>
      <protection locked="0"/>
    </xf>
    <xf numFmtId="0" fontId="21" fillId="10" borderId="12" xfId="0" applyFont="1" applyFill="1" applyBorder="1" applyAlignment="1" applyProtection="1">
      <alignment vertical="center" shrinkToFit="1"/>
      <protection locked="0"/>
    </xf>
    <xf numFmtId="0" fontId="21" fillId="10" borderId="12" xfId="0" applyFont="1" applyFill="1" applyBorder="1" applyAlignment="1" applyProtection="1">
      <alignment vertical="center" wrapText="1" shrinkToFit="1"/>
      <protection locked="0"/>
    </xf>
    <xf numFmtId="0" fontId="21" fillId="10" borderId="0" xfId="0" applyFont="1" applyFill="1" applyAlignment="1" applyProtection="1">
      <alignment horizontal="center" vertical="center" shrinkToFit="1"/>
      <protection locked="0"/>
    </xf>
    <xf numFmtId="0" fontId="4" fillId="10" borderId="0" xfId="2" applyFont="1" applyFill="1" applyAlignment="1" applyProtection="1">
      <alignment horizontal="left" vertical="top" wrapText="1"/>
      <protection locked="0"/>
    </xf>
    <xf numFmtId="0" fontId="4" fillId="10" borderId="0" xfId="2" applyFont="1" applyFill="1" applyAlignment="1" applyProtection="1">
      <alignment horizontal="left" vertical="top"/>
      <protection locked="0"/>
    </xf>
    <xf numFmtId="0" fontId="21" fillId="10" borderId="23" xfId="0" applyFont="1" applyFill="1" applyBorder="1" applyAlignment="1" applyProtection="1">
      <alignment vertical="center" shrinkToFit="1"/>
      <protection locked="0"/>
    </xf>
    <xf numFmtId="0" fontId="21" fillId="10" borderId="38" xfId="0" applyFont="1" applyFill="1" applyBorder="1" applyAlignment="1" applyProtection="1">
      <alignment vertical="center" shrinkToFit="1"/>
      <protection locked="0"/>
    </xf>
    <xf numFmtId="0" fontId="6" fillId="10" borderId="23" xfId="2" applyFont="1" applyFill="1" applyBorder="1" applyProtection="1">
      <alignment vertical="center"/>
      <protection locked="0"/>
    </xf>
    <xf numFmtId="0" fontId="4" fillId="10" borderId="38" xfId="2" applyFont="1" applyFill="1" applyBorder="1" applyProtection="1">
      <alignment vertical="center"/>
      <protection locked="0"/>
    </xf>
    <xf numFmtId="0" fontId="21" fillId="10" borderId="0" xfId="0" applyFont="1" applyFill="1" applyAlignment="1" applyProtection="1">
      <alignment vertical="center" shrinkToFit="1"/>
      <protection locked="0"/>
    </xf>
    <xf numFmtId="38" fontId="73" fillId="0" borderId="38" xfId="5" applyFont="1" applyBorder="1" applyAlignment="1" applyProtection="1">
      <alignment vertical="center" wrapText="1"/>
      <protection locked="0"/>
    </xf>
    <xf numFmtId="0" fontId="74" fillId="20" borderId="23" xfId="0" applyFont="1" applyFill="1" applyBorder="1" applyAlignment="1" applyProtection="1">
      <alignment vertical="center" wrapText="1"/>
      <protection locked="0"/>
    </xf>
    <xf numFmtId="0" fontId="73" fillId="20" borderId="102" xfId="0" applyFont="1" applyFill="1" applyBorder="1" applyAlignment="1" applyProtection="1">
      <alignment vertical="center" wrapText="1"/>
      <protection locked="0"/>
    </xf>
    <xf numFmtId="0" fontId="73" fillId="0" borderId="102" xfId="0" applyFont="1" applyBorder="1" applyAlignment="1" applyProtection="1">
      <alignment vertical="center" wrapText="1"/>
      <protection locked="0"/>
    </xf>
    <xf numFmtId="0" fontId="73" fillId="41" borderId="42" xfId="3" applyNumberFormat="1" applyFont="1" applyFill="1" applyBorder="1" applyAlignment="1" applyProtection="1">
      <alignment horizontal="center" vertical="center" wrapText="1"/>
      <protection locked="0"/>
    </xf>
    <xf numFmtId="0" fontId="151" fillId="21" borderId="112" xfId="0" applyFont="1" applyFill="1" applyBorder="1" applyAlignment="1" applyProtection="1">
      <alignment horizontal="center" vertical="center" wrapText="1"/>
      <protection locked="0"/>
    </xf>
    <xf numFmtId="0" fontId="0" fillId="0" borderId="103" xfId="0" applyBorder="1" applyAlignment="1" applyProtection="1">
      <protection locked="0"/>
    </xf>
    <xf numFmtId="0" fontId="0" fillId="0" borderId="112" xfId="0" applyBorder="1" applyAlignment="1" applyProtection="1">
      <protection locked="0"/>
    </xf>
    <xf numFmtId="0" fontId="73" fillId="0" borderId="112" xfId="0" applyFont="1" applyBorder="1" applyAlignment="1" applyProtection="1">
      <protection locked="0"/>
    </xf>
    <xf numFmtId="0" fontId="73" fillId="0" borderId="103" xfId="3" applyNumberFormat="1" applyFont="1" applyFill="1" applyBorder="1" applyAlignment="1" applyProtection="1">
      <protection locked="0"/>
    </xf>
    <xf numFmtId="0" fontId="152" fillId="0" borderId="0" xfId="2" applyFont="1" applyProtection="1">
      <alignment vertical="center"/>
      <protection locked="0"/>
    </xf>
    <xf numFmtId="0" fontId="6" fillId="36" borderId="0" xfId="1" applyFont="1" applyFill="1" applyProtection="1">
      <alignment vertical="center"/>
      <protection locked="0"/>
    </xf>
    <xf numFmtId="0" fontId="8" fillId="36" borderId="0" xfId="1" applyFont="1" applyFill="1" applyAlignment="1" applyProtection="1">
      <alignment horizontal="left" vertical="center"/>
      <protection locked="0"/>
    </xf>
    <xf numFmtId="38" fontId="31" fillId="4" borderId="0" xfId="3" applyFont="1" applyFill="1" applyBorder="1" applyAlignment="1" applyProtection="1">
      <alignment vertical="center"/>
      <protection locked="0"/>
    </xf>
    <xf numFmtId="0" fontId="111" fillId="0" borderId="194" xfId="0" applyFont="1" applyBorder="1" applyAlignment="1" applyProtection="1">
      <protection locked="0"/>
    </xf>
    <xf numFmtId="0" fontId="116" fillId="0" borderId="194" xfId="0" applyFont="1" applyBorder="1" applyAlignment="1" applyProtection="1">
      <protection locked="0"/>
    </xf>
    <xf numFmtId="0" fontId="111" fillId="0" borderId="105" xfId="0" applyFont="1" applyBorder="1" applyAlignment="1" applyProtection="1">
      <protection locked="0"/>
    </xf>
    <xf numFmtId="0" fontId="116" fillId="0" borderId="105" xfId="0" applyFont="1" applyBorder="1" applyAlignment="1" applyProtection="1">
      <protection locked="0"/>
    </xf>
    <xf numFmtId="0" fontId="111" fillId="0" borderId="105" xfId="0" applyFont="1" applyBorder="1" applyAlignment="1" applyProtection="1">
      <alignment wrapText="1"/>
      <protection locked="0"/>
    </xf>
    <xf numFmtId="0" fontId="111" fillId="0" borderId="105" xfId="0" applyFont="1" applyBorder="1" applyAlignment="1" applyProtection="1">
      <alignment shrinkToFit="1"/>
      <protection locked="0"/>
    </xf>
    <xf numFmtId="0" fontId="116" fillId="35" borderId="105" xfId="0" applyFont="1" applyFill="1" applyBorder="1" applyAlignment="1" applyProtection="1">
      <protection locked="0"/>
    </xf>
    <xf numFmtId="0" fontId="111" fillId="0" borderId="147" xfId="0" applyFont="1" applyBorder="1" applyAlignment="1" applyProtection="1">
      <protection locked="0"/>
    </xf>
    <xf numFmtId="0" fontId="1" fillId="0" borderId="0" xfId="7" applyProtection="1">
      <alignment vertical="center"/>
      <protection locked="0"/>
    </xf>
    <xf numFmtId="0" fontId="111" fillId="0" borderId="112" xfId="7" applyFont="1" applyBorder="1" applyProtection="1">
      <alignment vertical="center"/>
      <protection locked="0"/>
    </xf>
    <xf numFmtId="0" fontId="143" fillId="0" borderId="0" xfId="7" applyFont="1" applyProtection="1">
      <alignment vertical="center"/>
      <protection locked="0"/>
    </xf>
    <xf numFmtId="0" fontId="111" fillId="0" borderId="112" xfId="7" applyFont="1" applyBorder="1" applyAlignment="1" applyProtection="1">
      <alignment vertical="center" wrapText="1"/>
      <protection locked="0"/>
    </xf>
    <xf numFmtId="0" fontId="144" fillId="0" borderId="112" xfId="7" applyFont="1" applyBorder="1" applyProtection="1">
      <alignment vertical="center"/>
      <protection locked="0"/>
    </xf>
    <xf numFmtId="0" fontId="111" fillId="12" borderId="112" xfId="7" applyFont="1" applyFill="1" applyBorder="1" applyProtection="1">
      <alignment vertical="center"/>
      <protection locked="0"/>
    </xf>
    <xf numFmtId="0" fontId="111" fillId="0" borderId="112" xfId="7" applyFont="1" applyBorder="1" applyAlignment="1" applyProtection="1">
      <alignment vertical="center" shrinkToFit="1"/>
      <protection locked="0"/>
    </xf>
    <xf numFmtId="0" fontId="111" fillId="0" borderId="0" xfId="7" applyFont="1" applyProtection="1">
      <alignment vertical="center"/>
      <protection locked="0"/>
    </xf>
    <xf numFmtId="0" fontId="31" fillId="2" borderId="182" xfId="2" applyFont="1" applyFill="1" applyBorder="1" applyAlignment="1" applyProtection="1">
      <alignment horizontal="center" vertical="center" wrapText="1" shrinkToFit="1"/>
      <protection locked="0"/>
    </xf>
    <xf numFmtId="0" fontId="31" fillId="2" borderId="109" xfId="2" applyFont="1" applyFill="1" applyBorder="1" applyAlignment="1" applyProtection="1">
      <alignment horizontal="center" vertical="center" wrapText="1" shrinkToFit="1"/>
      <protection locked="0"/>
    </xf>
    <xf numFmtId="0" fontId="90" fillId="26" borderId="65" xfId="2" applyFont="1" applyFill="1" applyBorder="1" applyAlignment="1" applyProtection="1">
      <alignment horizontal="center" vertical="center" wrapText="1"/>
      <protection locked="0"/>
    </xf>
    <xf numFmtId="0" fontId="90" fillId="26" borderId="45" xfId="2" applyFont="1" applyFill="1" applyBorder="1" applyAlignment="1" applyProtection="1">
      <alignment horizontal="center" vertical="center" wrapText="1"/>
      <protection locked="0"/>
    </xf>
    <xf numFmtId="0" fontId="90" fillId="26" borderId="58" xfId="2" applyFont="1" applyFill="1" applyBorder="1" applyAlignment="1" applyProtection="1">
      <alignment horizontal="center" vertical="center" wrapText="1"/>
      <protection locked="0"/>
    </xf>
    <xf numFmtId="0" fontId="102" fillId="26" borderId="182" xfId="2" applyFont="1" applyFill="1" applyBorder="1" applyAlignment="1" applyProtection="1">
      <alignment horizontal="center" vertical="center" wrapText="1"/>
      <protection locked="0"/>
    </xf>
    <xf numFmtId="0" fontId="102" fillId="26" borderId="183" xfId="2" applyFont="1" applyFill="1" applyBorder="1" applyAlignment="1" applyProtection="1">
      <alignment horizontal="center" vertical="center" wrapText="1"/>
      <protection locked="0"/>
    </xf>
    <xf numFmtId="0" fontId="4" fillId="0" borderId="57" xfId="2" applyFont="1" applyBorder="1" applyAlignment="1" applyProtection="1">
      <alignment horizontal="left" vertical="center" wrapText="1"/>
      <protection locked="0"/>
    </xf>
    <xf numFmtId="0" fontId="4" fillId="0" borderId="112" xfId="2" applyFont="1" applyBorder="1" applyAlignment="1" applyProtection="1">
      <alignment horizontal="left" vertical="center" wrapText="1"/>
      <protection locked="0"/>
    </xf>
    <xf numFmtId="178" fontId="62" fillId="9" borderId="92" xfId="3" applyNumberFormat="1" applyFont="1" applyFill="1" applyBorder="1" applyAlignment="1" applyProtection="1">
      <alignment horizontal="right" vertical="center"/>
      <protection locked="0"/>
    </xf>
    <xf numFmtId="178" fontId="62" fillId="9" borderId="93" xfId="3" applyNumberFormat="1" applyFont="1" applyFill="1" applyBorder="1" applyAlignment="1" applyProtection="1">
      <alignment horizontal="right" vertical="center"/>
      <protection locked="0"/>
    </xf>
    <xf numFmtId="0" fontId="24" fillId="4" borderId="34" xfId="0" applyFont="1" applyFill="1" applyBorder="1" applyAlignment="1" applyProtection="1">
      <alignment horizontal="center" vertical="center" textRotation="255"/>
      <protection locked="0"/>
    </xf>
    <xf numFmtId="0" fontId="24" fillId="4" borderId="73" xfId="0" applyFont="1" applyFill="1" applyBorder="1" applyAlignment="1" applyProtection="1">
      <alignment horizontal="center" vertical="center" textRotation="255"/>
      <protection locked="0"/>
    </xf>
    <xf numFmtId="0" fontId="24" fillId="4" borderId="6" xfId="0" applyFont="1" applyFill="1" applyBorder="1" applyAlignment="1" applyProtection="1">
      <alignment horizontal="center" vertical="center" textRotation="255"/>
      <protection locked="0"/>
    </xf>
    <xf numFmtId="0" fontId="24" fillId="4" borderId="59" xfId="0" applyFont="1" applyFill="1" applyBorder="1" applyAlignment="1" applyProtection="1">
      <alignment horizontal="center" vertical="center" textRotation="255"/>
      <protection locked="0"/>
    </xf>
    <xf numFmtId="0" fontId="21" fillId="13" borderId="74" xfId="0" applyFont="1" applyFill="1" applyBorder="1" applyAlignment="1" applyProtection="1">
      <alignment horizontal="center" vertical="center" textRotation="255"/>
      <protection locked="0"/>
    </xf>
    <xf numFmtId="0" fontId="21" fillId="13" borderId="3" xfId="0" applyFont="1" applyFill="1" applyBorder="1" applyAlignment="1" applyProtection="1">
      <alignment horizontal="center" vertical="center" textRotation="255"/>
      <protection locked="0"/>
    </xf>
    <xf numFmtId="0" fontId="21" fillId="13" borderId="31" xfId="0" applyFont="1" applyFill="1" applyBorder="1" applyAlignment="1" applyProtection="1">
      <alignment horizontal="center" vertical="center" textRotation="255"/>
      <protection locked="0"/>
    </xf>
    <xf numFmtId="0" fontId="21" fillId="13" borderId="0" xfId="0" applyFont="1" applyFill="1" applyAlignment="1" applyProtection="1">
      <alignment horizontal="center" vertical="center" textRotation="255"/>
      <protection locked="0"/>
    </xf>
    <xf numFmtId="0" fontId="21" fillId="13" borderId="87" xfId="0" applyFont="1" applyFill="1" applyBorder="1" applyAlignment="1" applyProtection="1">
      <alignment horizontal="center" vertical="center" textRotation="255"/>
      <protection locked="0"/>
    </xf>
    <xf numFmtId="0" fontId="21" fillId="13" borderId="41" xfId="0" applyFont="1" applyFill="1" applyBorder="1" applyAlignment="1" applyProtection="1">
      <alignment horizontal="center" vertical="center" textRotation="255"/>
      <protection locked="0"/>
    </xf>
    <xf numFmtId="0" fontId="24" fillId="4" borderId="81" xfId="0" applyFont="1" applyFill="1" applyBorder="1" applyAlignment="1" applyProtection="1">
      <alignment horizontal="left" vertical="center" shrinkToFit="1"/>
      <protection locked="0"/>
    </xf>
    <xf numFmtId="0" fontId="24" fillId="4" borderId="75" xfId="0" applyFont="1" applyFill="1" applyBorder="1" applyAlignment="1" applyProtection="1">
      <alignment horizontal="left" vertical="center" shrinkToFit="1"/>
      <protection locked="0"/>
    </xf>
    <xf numFmtId="0" fontId="24" fillId="4" borderId="113" xfId="0" applyFont="1" applyFill="1" applyBorder="1" applyAlignment="1" applyProtection="1">
      <alignment horizontal="left" vertical="center" shrinkToFit="1"/>
      <protection locked="0"/>
    </xf>
    <xf numFmtId="178" fontId="38" fillId="3" borderId="74" xfId="3" applyNumberFormat="1" applyFont="1" applyFill="1" applyBorder="1" applyAlignment="1" applyProtection="1">
      <alignment horizontal="right" vertical="center"/>
      <protection locked="0"/>
    </xf>
    <xf numFmtId="178" fontId="38" fillId="3" borderId="3" xfId="3" applyNumberFormat="1" applyFont="1" applyFill="1" applyBorder="1" applyAlignment="1" applyProtection="1">
      <alignment horizontal="right" vertical="center"/>
      <protection locked="0"/>
    </xf>
    <xf numFmtId="0" fontId="24" fillId="4" borderId="9" xfId="0" applyFont="1" applyFill="1" applyBorder="1" applyAlignment="1" applyProtection="1">
      <alignment horizontal="left" vertical="center" shrinkToFit="1"/>
      <protection locked="0"/>
    </xf>
    <xf numFmtId="0" fontId="24" fillId="4" borderId="71" xfId="0" applyFont="1" applyFill="1" applyBorder="1" applyAlignment="1" applyProtection="1">
      <alignment horizontal="left" vertical="center" shrinkToFit="1"/>
      <protection locked="0"/>
    </xf>
    <xf numFmtId="0" fontId="24" fillId="4" borderId="85" xfId="0" applyFont="1" applyFill="1" applyBorder="1" applyAlignment="1" applyProtection="1">
      <alignment horizontal="left" vertical="center" shrinkToFit="1"/>
      <protection locked="0"/>
    </xf>
    <xf numFmtId="178" fontId="38" fillId="3" borderId="9" xfId="3" applyNumberFormat="1" applyFont="1" applyFill="1" applyBorder="1" applyAlignment="1" applyProtection="1">
      <alignment horizontal="right" vertical="center"/>
      <protection locked="0"/>
    </xf>
    <xf numFmtId="178" fontId="38" fillId="3" borderId="71" xfId="3" applyNumberFormat="1" applyFont="1" applyFill="1" applyBorder="1" applyAlignment="1" applyProtection="1">
      <alignment horizontal="right" vertical="center"/>
      <protection locked="0"/>
    </xf>
    <xf numFmtId="0" fontId="24" fillId="4" borderId="12" xfId="0" applyFont="1" applyFill="1" applyBorder="1" applyAlignment="1" applyProtection="1">
      <alignment horizontal="left" vertical="center"/>
      <protection locked="0"/>
    </xf>
    <xf numFmtId="0" fontId="24" fillId="4" borderId="57" xfId="0" applyFont="1" applyFill="1" applyBorder="1" applyAlignment="1" applyProtection="1">
      <alignment horizontal="left" vertical="center"/>
      <protection locked="0"/>
    </xf>
    <xf numFmtId="0" fontId="110" fillId="4" borderId="0" xfId="2" applyFont="1" applyFill="1" applyAlignment="1" applyProtection="1">
      <alignment horizontal="center" vertical="center"/>
      <protection locked="0"/>
    </xf>
    <xf numFmtId="0" fontId="102" fillId="26" borderId="10" xfId="2" applyFont="1" applyFill="1" applyBorder="1" applyAlignment="1" applyProtection="1">
      <alignment horizontal="center" vertical="center" wrapText="1"/>
      <protection locked="0"/>
    </xf>
    <xf numFmtId="0" fontId="102" fillId="26" borderId="33" xfId="2" applyFont="1" applyFill="1" applyBorder="1" applyAlignment="1" applyProtection="1">
      <alignment horizontal="center" vertical="center" wrapText="1"/>
      <protection locked="0"/>
    </xf>
    <xf numFmtId="0" fontId="9" fillId="0" borderId="31" xfId="2" applyFont="1" applyBorder="1" applyAlignment="1" applyProtection="1">
      <alignment horizontal="left" vertical="center" wrapText="1"/>
      <protection locked="0"/>
    </xf>
    <xf numFmtId="0" fontId="9" fillId="0" borderId="0" xfId="2" applyFont="1" applyAlignment="1" applyProtection="1">
      <alignment horizontal="left" vertical="center" wrapText="1"/>
      <protection locked="0"/>
    </xf>
    <xf numFmtId="0" fontId="25" fillId="2" borderId="0" xfId="2" applyFont="1" applyFill="1" applyAlignment="1" applyProtection="1">
      <alignment horizontal="right" vertical="center"/>
      <protection locked="0"/>
    </xf>
    <xf numFmtId="38" fontId="31" fillId="0" borderId="26" xfId="3" applyFont="1" applyFill="1" applyBorder="1" applyAlignment="1" applyProtection="1">
      <alignment horizontal="right" vertical="center"/>
      <protection locked="0"/>
    </xf>
    <xf numFmtId="38" fontId="31" fillId="0" borderId="69" xfId="3" applyFont="1" applyFill="1" applyBorder="1" applyAlignment="1" applyProtection="1">
      <alignment horizontal="right" vertical="center"/>
      <protection locked="0"/>
    </xf>
    <xf numFmtId="38" fontId="31" fillId="0" borderId="11" xfId="3" applyFont="1" applyFill="1" applyBorder="1" applyAlignment="1" applyProtection="1">
      <alignment horizontal="right" vertical="center"/>
      <protection locked="0"/>
    </xf>
    <xf numFmtId="38" fontId="31" fillId="0" borderId="4" xfId="3" applyFont="1" applyFill="1" applyBorder="1" applyAlignment="1" applyProtection="1">
      <alignment horizontal="right" vertical="center"/>
      <protection locked="0"/>
    </xf>
    <xf numFmtId="0" fontId="31" fillId="2" borderId="71" xfId="2" applyFont="1" applyFill="1" applyBorder="1" applyAlignment="1" applyProtection="1">
      <alignment horizontal="center" vertical="center"/>
      <protection locked="0"/>
    </xf>
    <xf numFmtId="0" fontId="31" fillId="2" borderId="85" xfId="2" applyFont="1" applyFill="1" applyBorder="1" applyAlignment="1" applyProtection="1">
      <alignment horizontal="center" vertical="center"/>
      <protection locked="0"/>
    </xf>
    <xf numFmtId="0" fontId="31" fillId="30" borderId="65" xfId="2" applyFont="1" applyFill="1" applyBorder="1" applyAlignment="1" applyProtection="1">
      <alignment horizontal="center" vertical="center"/>
      <protection locked="0"/>
    </xf>
    <xf numFmtId="0" fontId="31" fillId="30" borderId="45" xfId="2" applyFont="1" applyFill="1" applyBorder="1" applyAlignment="1" applyProtection="1">
      <alignment horizontal="center" vertical="center"/>
      <protection locked="0"/>
    </xf>
    <xf numFmtId="0" fontId="31" fillId="30" borderId="124" xfId="2" applyFont="1" applyFill="1" applyBorder="1" applyAlignment="1" applyProtection="1">
      <alignment horizontal="center" vertical="center"/>
      <protection locked="0"/>
    </xf>
    <xf numFmtId="38" fontId="25" fillId="9" borderId="125" xfId="3" applyFont="1" applyFill="1" applyBorder="1" applyAlignment="1" applyProtection="1">
      <alignment horizontal="right" vertical="center"/>
      <protection locked="0"/>
    </xf>
    <xf numFmtId="38" fontId="25" fillId="9" borderId="45" xfId="3" applyFont="1" applyFill="1" applyBorder="1" applyAlignment="1" applyProtection="1">
      <alignment horizontal="right" vertical="center"/>
      <protection locked="0"/>
    </xf>
    <xf numFmtId="38" fontId="76" fillId="0" borderId="166" xfId="3" applyFont="1" applyFill="1" applyBorder="1" applyAlignment="1" applyProtection="1">
      <alignment horizontal="center" vertical="center"/>
      <protection locked="0"/>
    </xf>
    <xf numFmtId="38" fontId="76" fillId="0" borderId="112" xfId="3" applyFont="1" applyFill="1" applyBorder="1" applyAlignment="1" applyProtection="1">
      <alignment horizontal="center" vertical="center"/>
      <protection locked="0"/>
    </xf>
    <xf numFmtId="38" fontId="76" fillId="0" borderId="61" xfId="3" applyFont="1" applyFill="1" applyBorder="1" applyAlignment="1" applyProtection="1">
      <alignment horizontal="center" vertical="center"/>
      <protection locked="0"/>
    </xf>
    <xf numFmtId="38" fontId="76" fillId="0" borderId="169" xfId="3" applyFont="1" applyFill="1" applyBorder="1" applyAlignment="1" applyProtection="1">
      <alignment horizontal="center" vertical="center"/>
      <protection locked="0"/>
    </xf>
    <xf numFmtId="38" fontId="76" fillId="0" borderId="117" xfId="3" applyFont="1" applyFill="1" applyBorder="1" applyAlignment="1" applyProtection="1">
      <alignment horizontal="center" vertical="center"/>
      <protection locked="0"/>
    </xf>
    <xf numFmtId="38" fontId="76" fillId="0" borderId="92" xfId="3" applyFont="1" applyFill="1" applyBorder="1" applyAlignment="1" applyProtection="1">
      <alignment horizontal="center" vertical="center"/>
      <protection locked="0"/>
    </xf>
    <xf numFmtId="38" fontId="38" fillId="0" borderId="49" xfId="3" applyFont="1" applyFill="1" applyBorder="1" applyAlignment="1" applyProtection="1">
      <alignment horizontal="center" vertical="center"/>
      <protection locked="0"/>
    </xf>
    <xf numFmtId="177" fontId="34" fillId="9" borderId="61" xfId="2" applyNumberFormat="1" applyFont="1" applyFill="1" applyBorder="1" applyAlignment="1" applyProtection="1">
      <alignment horizontal="right" vertical="center"/>
      <protection locked="0"/>
    </xf>
    <xf numFmtId="177" fontId="34" fillId="9" borderId="57" xfId="2" applyNumberFormat="1" applyFont="1" applyFill="1" applyBorder="1" applyAlignment="1" applyProtection="1">
      <alignment horizontal="right" vertical="center"/>
      <protection locked="0"/>
    </xf>
    <xf numFmtId="0" fontId="57" fillId="4" borderId="0" xfId="2" applyFont="1" applyFill="1" applyAlignment="1" applyProtection="1">
      <alignment horizontal="right" vertical="top"/>
      <protection locked="0"/>
    </xf>
    <xf numFmtId="0" fontId="31" fillId="10" borderId="13" xfId="2" applyFont="1" applyFill="1" applyBorder="1" applyAlignment="1" applyProtection="1">
      <alignment horizontal="center" vertical="center" shrinkToFit="1"/>
      <protection locked="0"/>
    </xf>
    <xf numFmtId="0" fontId="32" fillId="10" borderId="53" xfId="0" applyFont="1" applyFill="1" applyBorder="1" applyAlignment="1" applyProtection="1">
      <alignment vertical="center" shrinkToFit="1"/>
      <protection locked="0"/>
    </xf>
    <xf numFmtId="0" fontId="27" fillId="2" borderId="91" xfId="2" applyFont="1" applyFill="1" applyBorder="1" applyAlignment="1" applyProtection="1">
      <alignment horizontal="center" vertical="center" textRotation="255" wrapText="1"/>
      <protection locked="0"/>
    </xf>
    <xf numFmtId="0" fontId="27" fillId="2" borderId="110" xfId="2" applyFont="1" applyFill="1" applyBorder="1" applyAlignment="1" applyProtection="1">
      <alignment horizontal="center" vertical="center" textRotation="255" wrapText="1"/>
      <protection locked="0"/>
    </xf>
    <xf numFmtId="0" fontId="27" fillId="2" borderId="111" xfId="2" applyFont="1" applyFill="1" applyBorder="1" applyAlignment="1" applyProtection="1">
      <alignment horizontal="center" vertical="center" textRotation="255" wrapText="1"/>
      <protection locked="0"/>
    </xf>
    <xf numFmtId="0" fontId="73" fillId="10" borderId="18" xfId="2" applyFont="1" applyFill="1" applyBorder="1" applyAlignment="1" applyProtection="1">
      <alignment horizontal="center" vertical="center"/>
      <protection locked="0"/>
    </xf>
    <xf numFmtId="0" fontId="73" fillId="10" borderId="53" xfId="2" applyFont="1" applyFill="1" applyBorder="1" applyAlignment="1" applyProtection="1">
      <alignment horizontal="center" vertical="center"/>
      <protection locked="0"/>
    </xf>
    <xf numFmtId="0" fontId="73" fillId="10" borderId="84" xfId="2" applyFont="1" applyFill="1" applyBorder="1" applyAlignment="1" applyProtection="1">
      <alignment horizontal="center" vertical="center"/>
      <protection locked="0"/>
    </xf>
    <xf numFmtId="38" fontId="76" fillId="0" borderId="50" xfId="3" applyFont="1" applyFill="1" applyBorder="1" applyAlignment="1" applyProtection="1">
      <alignment horizontal="center" vertical="center"/>
      <protection locked="0"/>
    </xf>
    <xf numFmtId="38" fontId="76" fillId="0" borderId="51" xfId="3" applyFont="1" applyFill="1" applyBorder="1" applyAlignment="1" applyProtection="1">
      <alignment horizontal="center" vertical="center"/>
      <protection locked="0"/>
    </xf>
    <xf numFmtId="38" fontId="76" fillId="0" borderId="63" xfId="3" applyFont="1" applyFill="1" applyBorder="1" applyAlignment="1" applyProtection="1">
      <alignment horizontal="center" vertical="center"/>
      <protection locked="0"/>
    </xf>
    <xf numFmtId="38" fontId="76" fillId="0" borderId="53" xfId="3" applyFont="1" applyFill="1" applyBorder="1" applyAlignment="1" applyProtection="1">
      <alignment horizontal="center" vertical="center"/>
      <protection locked="0"/>
    </xf>
    <xf numFmtId="38" fontId="76" fillId="0" borderId="80" xfId="3" applyFont="1" applyFill="1" applyBorder="1" applyAlignment="1" applyProtection="1">
      <alignment horizontal="center" vertical="center"/>
      <protection locked="0"/>
    </xf>
    <xf numFmtId="0" fontId="6" fillId="2" borderId="2" xfId="2" applyFont="1" applyFill="1" applyBorder="1" applyAlignment="1" applyProtection="1">
      <alignment horizontal="left" vertical="center"/>
      <protection locked="0"/>
    </xf>
    <xf numFmtId="0" fontId="31" fillId="2" borderId="34" xfId="2" applyFont="1" applyFill="1" applyBorder="1" applyAlignment="1" applyProtection="1">
      <alignment horizontal="center" vertical="center"/>
      <protection locked="0"/>
    </xf>
    <xf numFmtId="0" fontId="31" fillId="2" borderId="3" xfId="2" applyFont="1" applyFill="1" applyBorder="1" applyAlignment="1" applyProtection="1">
      <alignment horizontal="center" vertical="center"/>
      <protection locked="0"/>
    </xf>
    <xf numFmtId="0" fontId="31" fillId="2" borderId="73"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0" xfId="2" applyFont="1" applyFill="1" applyAlignment="1" applyProtection="1">
      <alignment horizontal="center" vertical="center"/>
      <protection locked="0"/>
    </xf>
    <xf numFmtId="0" fontId="31" fillId="2" borderId="59" xfId="2" applyFont="1" applyFill="1" applyBorder="1" applyAlignment="1" applyProtection="1">
      <alignment horizontal="center" vertical="center"/>
      <protection locked="0"/>
    </xf>
    <xf numFmtId="177" fontId="34" fillId="9" borderId="12" xfId="2" applyNumberFormat="1" applyFont="1" applyFill="1" applyBorder="1" applyAlignment="1" applyProtection="1">
      <alignment horizontal="right" vertical="center"/>
      <protection locked="0"/>
    </xf>
    <xf numFmtId="0" fontId="73" fillId="10" borderId="19" xfId="2" applyFont="1" applyFill="1" applyBorder="1" applyAlignment="1" applyProtection="1">
      <alignment horizontal="center" vertical="center"/>
      <protection locked="0"/>
    </xf>
    <xf numFmtId="0" fontId="73" fillId="10" borderId="55" xfId="2" applyFont="1" applyFill="1" applyBorder="1" applyAlignment="1" applyProtection="1">
      <alignment horizontal="center" vertical="center"/>
      <protection locked="0"/>
    </xf>
    <xf numFmtId="0" fontId="73" fillId="10" borderId="83" xfId="2" applyFont="1" applyFill="1" applyBorder="1" applyAlignment="1" applyProtection="1">
      <alignment horizontal="center" vertical="center"/>
      <protection locked="0"/>
    </xf>
    <xf numFmtId="38" fontId="76" fillId="0" borderId="55" xfId="3" applyFont="1" applyFill="1" applyBorder="1" applyAlignment="1" applyProtection="1">
      <alignment horizontal="center" vertical="center"/>
      <protection locked="0"/>
    </xf>
    <xf numFmtId="38" fontId="76" fillId="0" borderId="82" xfId="3" applyFont="1" applyFill="1" applyBorder="1" applyAlignment="1" applyProtection="1">
      <alignment horizontal="center" vertical="center"/>
      <protection locked="0"/>
    </xf>
    <xf numFmtId="0" fontId="73" fillId="10" borderId="28" xfId="2" applyFont="1" applyFill="1" applyBorder="1" applyAlignment="1" applyProtection="1">
      <alignment horizontal="center" vertical="center"/>
      <protection locked="0"/>
    </xf>
    <xf numFmtId="0" fontId="73" fillId="10" borderId="50" xfId="2" applyFont="1" applyFill="1" applyBorder="1" applyAlignment="1" applyProtection="1">
      <alignment horizontal="center" vertical="center"/>
      <protection locked="0"/>
    </xf>
    <xf numFmtId="0" fontId="73" fillId="10" borderId="62" xfId="2" applyFont="1" applyFill="1" applyBorder="1" applyAlignment="1" applyProtection="1">
      <alignment horizontal="center" vertical="center"/>
      <protection locked="0"/>
    </xf>
    <xf numFmtId="38" fontId="76" fillId="0" borderId="13" xfId="3" applyFont="1" applyFill="1" applyBorder="1" applyAlignment="1" applyProtection="1">
      <alignment horizontal="center" vertical="center"/>
      <protection locked="0"/>
    </xf>
    <xf numFmtId="0" fontId="27" fillId="2" borderId="109" xfId="2" applyFont="1" applyFill="1" applyBorder="1" applyAlignment="1" applyProtection="1">
      <alignment horizontal="distributed" vertical="center" wrapText="1"/>
      <protection locked="0"/>
    </xf>
    <xf numFmtId="0" fontId="27" fillId="2" borderId="109" xfId="2" applyFont="1" applyFill="1" applyBorder="1" applyAlignment="1" applyProtection="1">
      <alignment horizontal="distributed" vertical="center"/>
      <protection locked="0"/>
    </xf>
    <xf numFmtId="0" fontId="27" fillId="2" borderId="64" xfId="2" applyFont="1" applyFill="1" applyBorder="1" applyAlignment="1" applyProtection="1">
      <alignment horizontal="distributed" vertical="center"/>
      <protection locked="0"/>
    </xf>
    <xf numFmtId="0" fontId="4" fillId="0" borderId="41" xfId="2" applyFont="1" applyBorder="1" applyAlignment="1" applyProtection="1">
      <alignment horizontal="center" vertical="center"/>
      <protection locked="0"/>
    </xf>
    <xf numFmtId="0" fontId="4" fillId="0" borderId="42" xfId="2" applyFont="1" applyBorder="1" applyAlignment="1" applyProtection="1">
      <alignment horizontal="center" vertical="center"/>
      <protection locked="0"/>
    </xf>
    <xf numFmtId="0" fontId="7" fillId="4" borderId="23" xfId="2" applyFont="1" applyFill="1" applyBorder="1" applyAlignment="1" applyProtection="1">
      <alignment horizontal="center" vertical="center" wrapText="1"/>
      <protection locked="0"/>
    </xf>
    <xf numFmtId="0" fontId="7" fillId="4" borderId="38" xfId="2" applyFont="1" applyFill="1" applyBorder="1" applyAlignment="1" applyProtection="1">
      <alignment horizontal="center" vertical="center" wrapText="1"/>
      <protection locked="0"/>
    </xf>
    <xf numFmtId="0" fontId="7" fillId="4" borderId="31" xfId="2" applyFont="1" applyFill="1" applyBorder="1" applyAlignment="1" applyProtection="1">
      <alignment horizontal="center" vertical="center" wrapText="1"/>
      <protection locked="0"/>
    </xf>
    <xf numFmtId="0" fontId="7" fillId="4" borderId="0" xfId="2" applyFont="1" applyFill="1" applyAlignment="1" applyProtection="1">
      <alignment horizontal="center" vertical="center" wrapText="1"/>
      <protection locked="0"/>
    </xf>
    <xf numFmtId="0" fontId="31" fillId="2" borderId="112" xfId="2" applyFont="1" applyFill="1" applyBorder="1" applyAlignment="1" applyProtection="1">
      <alignment horizontal="center" vertical="center"/>
      <protection locked="0"/>
    </xf>
    <xf numFmtId="0" fontId="31" fillId="2" borderId="102" xfId="2" applyFont="1" applyFill="1" applyBorder="1" applyAlignment="1" applyProtection="1">
      <alignment horizontal="center" vertical="center"/>
      <protection locked="0"/>
    </xf>
    <xf numFmtId="0" fontId="52" fillId="4" borderId="9" xfId="0" applyFont="1" applyFill="1" applyBorder="1" applyAlignment="1" applyProtection="1">
      <alignment horizontal="left" vertical="center" shrinkToFit="1"/>
      <protection locked="0"/>
    </xf>
    <xf numFmtId="0" fontId="52" fillId="4" borderId="71" xfId="0" applyFont="1" applyFill="1" applyBorder="1" applyAlignment="1" applyProtection="1">
      <alignment horizontal="left" vertical="center" shrinkToFit="1"/>
      <protection locked="0"/>
    </xf>
    <xf numFmtId="0" fontId="52" fillId="4" borderId="85" xfId="0" applyFont="1" applyFill="1" applyBorder="1" applyAlignment="1" applyProtection="1">
      <alignment horizontal="left" vertical="center" shrinkToFit="1"/>
      <protection locked="0"/>
    </xf>
    <xf numFmtId="0" fontId="31" fillId="2" borderId="184" xfId="2" applyFont="1" applyFill="1" applyBorder="1" applyAlignment="1" applyProtection="1">
      <alignment horizontal="center" vertical="center" wrapText="1" shrinkToFit="1"/>
      <protection locked="0"/>
    </xf>
    <xf numFmtId="0" fontId="31" fillId="2" borderId="105" xfId="2" applyFont="1" applyFill="1" applyBorder="1" applyAlignment="1" applyProtection="1">
      <alignment horizontal="center" vertical="center" wrapText="1" shrinkToFit="1"/>
      <protection locked="0"/>
    </xf>
    <xf numFmtId="0" fontId="45" fillId="4" borderId="0" xfId="2" applyFont="1" applyFill="1" applyAlignment="1" applyProtection="1">
      <alignment horizontal="left" vertical="center"/>
      <protection locked="0"/>
    </xf>
    <xf numFmtId="0" fontId="7" fillId="0" borderId="7"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101" xfId="2" applyFont="1" applyBorder="1" applyAlignment="1" applyProtection="1">
      <alignment horizontal="center" vertical="center"/>
      <protection locked="0"/>
    </xf>
    <xf numFmtId="0" fontId="31" fillId="2" borderId="0" xfId="2" applyFont="1" applyFill="1" applyAlignment="1" applyProtection="1">
      <alignment horizontal="left" vertical="center"/>
      <protection locked="0"/>
    </xf>
    <xf numFmtId="0" fontId="31" fillId="2" borderId="186" xfId="2" applyFont="1" applyFill="1" applyBorder="1" applyAlignment="1" applyProtection="1">
      <alignment horizontal="center" vertical="center" wrapText="1" shrinkToFit="1"/>
      <protection locked="0"/>
    </xf>
    <xf numFmtId="0" fontId="31" fillId="2" borderId="150" xfId="2" applyFont="1" applyFill="1" applyBorder="1" applyAlignment="1" applyProtection="1">
      <alignment horizontal="center" vertical="center" wrapText="1" shrinkToFit="1"/>
      <protection locked="0"/>
    </xf>
    <xf numFmtId="38" fontId="37" fillId="0" borderId="150" xfId="3" applyFont="1" applyBorder="1" applyAlignment="1" applyProtection="1">
      <alignment horizontal="right" vertical="center" shrinkToFit="1"/>
      <protection locked="0"/>
    </xf>
    <xf numFmtId="38" fontId="37" fillId="0" borderId="54" xfId="3" applyFont="1" applyBorder="1" applyAlignment="1" applyProtection="1">
      <alignment horizontal="right" vertical="center" shrinkToFit="1"/>
      <protection locked="0"/>
    </xf>
    <xf numFmtId="38" fontId="37" fillId="0" borderId="105" xfId="3" applyFont="1" applyBorder="1" applyAlignment="1" applyProtection="1">
      <alignment horizontal="right" vertical="center" shrinkToFit="1"/>
      <protection locked="0"/>
    </xf>
    <xf numFmtId="38" fontId="37" fillId="0" borderId="9" xfId="3" applyFont="1" applyBorder="1" applyAlignment="1" applyProtection="1">
      <alignment horizontal="right" vertical="center" shrinkToFit="1"/>
      <protection locked="0"/>
    </xf>
    <xf numFmtId="0" fontId="31" fillId="4" borderId="85" xfId="2" applyFont="1" applyFill="1" applyBorder="1" applyAlignment="1" applyProtection="1">
      <alignment horizontal="center" vertical="center" shrinkToFit="1"/>
      <protection locked="0"/>
    </xf>
    <xf numFmtId="0" fontId="31" fillId="4" borderId="105" xfId="2" applyFont="1" applyFill="1" applyBorder="1" applyAlignment="1" applyProtection="1">
      <alignment horizontal="center" vertical="center" shrinkToFit="1"/>
      <protection locked="0"/>
    </xf>
    <xf numFmtId="0" fontId="31" fillId="4" borderId="185" xfId="2" applyFont="1" applyFill="1" applyBorder="1" applyAlignment="1" applyProtection="1">
      <alignment horizontal="center" vertical="center" shrinkToFit="1"/>
      <protection locked="0"/>
    </xf>
    <xf numFmtId="0" fontId="24" fillId="13" borderId="12" xfId="0" applyFont="1" applyFill="1" applyBorder="1" applyAlignment="1" applyProtection="1">
      <alignment horizontal="left" vertical="center" shrinkToFit="1"/>
      <protection locked="0"/>
    </xf>
    <xf numFmtId="0" fontId="24" fillId="13" borderId="57" xfId="0" applyFont="1" applyFill="1" applyBorder="1" applyAlignment="1" applyProtection="1">
      <alignment horizontal="left" vertical="center" shrinkToFit="1"/>
      <protection locked="0"/>
    </xf>
    <xf numFmtId="178" fontId="62" fillId="9" borderId="23" xfId="3" applyNumberFormat="1" applyFont="1" applyFill="1" applyBorder="1" applyAlignment="1" applyProtection="1">
      <alignment horizontal="right" vertical="center"/>
      <protection locked="0"/>
    </xf>
    <xf numFmtId="178" fontId="62" fillId="9" borderId="38" xfId="3" applyNumberFormat="1" applyFont="1" applyFill="1" applyBorder="1" applyAlignment="1" applyProtection="1">
      <alignment horizontal="right" vertical="center"/>
      <protection locked="0"/>
    </xf>
    <xf numFmtId="0" fontId="21" fillId="14" borderId="23" xfId="0" applyFont="1" applyFill="1" applyBorder="1" applyAlignment="1" applyProtection="1">
      <alignment horizontal="center" vertical="center" textRotation="255"/>
      <protection locked="0"/>
    </xf>
    <xf numFmtId="0" fontId="21" fillId="14" borderId="38" xfId="0" applyFont="1" applyFill="1" applyBorder="1" applyAlignment="1" applyProtection="1">
      <alignment horizontal="center" vertical="center" textRotation="255"/>
      <protection locked="0"/>
    </xf>
    <xf numFmtId="0" fontId="21" fillId="14" borderId="31" xfId="0" applyFont="1" applyFill="1" applyBorder="1" applyAlignment="1" applyProtection="1">
      <alignment horizontal="center" vertical="center" textRotation="255"/>
      <protection locked="0"/>
    </xf>
    <xf numFmtId="0" fontId="21" fillId="14" borderId="0" xfId="0" applyFont="1" applyFill="1" applyAlignment="1" applyProtection="1">
      <alignment horizontal="center" vertical="center" textRotation="255"/>
      <protection locked="0"/>
    </xf>
    <xf numFmtId="0" fontId="21" fillId="14" borderId="87" xfId="0" applyFont="1" applyFill="1" applyBorder="1" applyAlignment="1" applyProtection="1">
      <alignment horizontal="center" vertical="center" textRotation="255"/>
      <protection locked="0"/>
    </xf>
    <xf numFmtId="0" fontId="21" fillId="14" borderId="41" xfId="0" applyFont="1" applyFill="1" applyBorder="1" applyAlignment="1" applyProtection="1">
      <alignment horizontal="center" vertical="center" textRotation="255"/>
      <protection locked="0"/>
    </xf>
    <xf numFmtId="178" fontId="58" fillId="3" borderId="9" xfId="3" applyNumberFormat="1" applyFont="1" applyFill="1" applyBorder="1" applyAlignment="1" applyProtection="1">
      <alignment horizontal="right" vertical="center"/>
      <protection locked="0"/>
    </xf>
    <xf numFmtId="178" fontId="58" fillId="3" borderId="71" xfId="3" applyNumberFormat="1" applyFont="1" applyFill="1" applyBorder="1" applyAlignment="1" applyProtection="1">
      <alignment horizontal="right" vertical="center"/>
      <protection locked="0"/>
    </xf>
    <xf numFmtId="0" fontId="90" fillId="26" borderId="166" xfId="2" applyFont="1" applyFill="1" applyBorder="1" applyAlignment="1" applyProtection="1">
      <alignment horizontal="center" vertical="center" wrapText="1"/>
      <protection locked="0"/>
    </xf>
    <xf numFmtId="0" fontId="90" fillId="26" borderId="127" xfId="2" applyFont="1" applyFill="1" applyBorder="1" applyAlignment="1" applyProtection="1">
      <alignment horizontal="center" vertical="center" wrapText="1"/>
      <protection locked="0"/>
    </xf>
    <xf numFmtId="0" fontId="102" fillId="26" borderId="16" xfId="2" applyFont="1" applyFill="1" applyBorder="1" applyAlignment="1" applyProtection="1">
      <alignment horizontal="center" vertical="center" wrapText="1"/>
      <protection locked="0"/>
    </xf>
    <xf numFmtId="0" fontId="102" fillId="26" borderId="32" xfId="2" applyFont="1" applyFill="1" applyBorder="1" applyAlignment="1" applyProtection="1">
      <alignment horizontal="center" vertical="center" wrapText="1"/>
      <protection locked="0"/>
    </xf>
    <xf numFmtId="179" fontId="21" fillId="6" borderId="112" xfId="2" applyNumberFormat="1" applyFont="1" applyFill="1" applyBorder="1" applyAlignment="1" applyProtection="1">
      <alignment horizontal="center" vertical="center" wrapText="1"/>
      <protection locked="0"/>
    </xf>
    <xf numFmtId="179" fontId="21" fillId="6" borderId="61" xfId="2" applyNumberFormat="1" applyFont="1" applyFill="1" applyBorder="1" applyAlignment="1" applyProtection="1">
      <alignment horizontal="center" vertical="center" wrapText="1"/>
      <protection locked="0"/>
    </xf>
    <xf numFmtId="0" fontId="4" fillId="0" borderId="169" xfId="2" applyFont="1" applyBorder="1" applyAlignment="1" applyProtection="1">
      <alignment horizontal="center" vertical="center" shrinkToFit="1"/>
      <protection locked="0"/>
    </xf>
    <xf numFmtId="0" fontId="4" fillId="0" borderId="117" xfId="2" applyFont="1" applyBorder="1" applyAlignment="1" applyProtection="1">
      <alignment horizontal="center" vertical="center" shrinkToFit="1"/>
      <protection locked="0"/>
    </xf>
    <xf numFmtId="0" fontId="4" fillId="9" borderId="177" xfId="2" applyFont="1" applyFill="1" applyBorder="1" applyAlignment="1" applyProtection="1">
      <alignment horizontal="center" vertical="center" wrapText="1"/>
      <protection locked="0"/>
    </xf>
    <xf numFmtId="0" fontId="7" fillId="14" borderId="23" xfId="2" applyFont="1" applyFill="1" applyBorder="1" applyAlignment="1" applyProtection="1">
      <alignment horizontal="center" vertical="center" wrapText="1"/>
      <protection locked="0"/>
    </xf>
    <xf numFmtId="0" fontId="7" fillId="14" borderId="38" xfId="2" applyFont="1" applyFill="1" applyBorder="1" applyAlignment="1" applyProtection="1">
      <alignment horizontal="center" vertical="center" wrapText="1"/>
      <protection locked="0"/>
    </xf>
    <xf numFmtId="0" fontId="7" fillId="14" borderId="39" xfId="2" applyFont="1" applyFill="1" applyBorder="1" applyAlignment="1" applyProtection="1">
      <alignment horizontal="center" vertical="center" wrapText="1"/>
      <protection locked="0"/>
    </xf>
    <xf numFmtId="0" fontId="7" fillId="31" borderId="7" xfId="2" applyFont="1" applyFill="1" applyBorder="1" applyAlignment="1" applyProtection="1">
      <alignment horizontal="center" vertical="center" wrapText="1"/>
      <protection locked="0"/>
    </xf>
    <xf numFmtId="0" fontId="7" fillId="31" borderId="4" xfId="2" applyFont="1" applyFill="1" applyBorder="1" applyAlignment="1" applyProtection="1">
      <alignment horizontal="center" vertical="center" wrapText="1"/>
      <protection locked="0"/>
    </xf>
    <xf numFmtId="0" fontId="7" fillId="31" borderId="101" xfId="2" applyFont="1" applyFill="1" applyBorder="1" applyAlignment="1" applyProtection="1">
      <alignment horizontal="center" vertical="center" wrapText="1"/>
      <protection locked="0"/>
    </xf>
    <xf numFmtId="0" fontId="4" fillId="0" borderId="177" xfId="2" applyFont="1" applyBorder="1" applyAlignment="1" applyProtection="1">
      <alignment horizontal="center" vertical="center" wrapText="1"/>
      <protection locked="0"/>
    </xf>
    <xf numFmtId="38" fontId="38" fillId="6" borderId="65" xfId="3" applyFont="1" applyFill="1" applyBorder="1" applyAlignment="1" applyProtection="1">
      <alignment horizontal="center" vertical="center" shrinkToFit="1"/>
      <protection locked="0"/>
    </xf>
    <xf numFmtId="38" fontId="38" fillId="6" borderId="124" xfId="3" applyFont="1" applyFill="1" applyBorder="1" applyAlignment="1" applyProtection="1">
      <alignment horizontal="center" vertical="center" shrinkToFit="1"/>
      <protection locked="0"/>
    </xf>
    <xf numFmtId="0" fontId="38" fillId="6" borderId="106" xfId="2" applyFont="1" applyFill="1" applyBorder="1" applyAlignment="1" applyProtection="1">
      <alignment horizontal="center" vertical="center" shrinkToFit="1"/>
      <protection locked="0"/>
    </xf>
    <xf numFmtId="0" fontId="38" fillId="6" borderId="107" xfId="2" applyFont="1" applyFill="1" applyBorder="1" applyAlignment="1" applyProtection="1">
      <alignment horizontal="center" vertical="center" shrinkToFit="1"/>
      <protection locked="0"/>
    </xf>
    <xf numFmtId="0" fontId="34" fillId="9" borderId="61" xfId="2" applyFont="1" applyFill="1" applyBorder="1" applyAlignment="1" applyProtection="1">
      <alignment horizontal="center" vertical="center" shrinkToFit="1"/>
      <protection locked="0"/>
    </xf>
    <xf numFmtId="0" fontId="34" fillId="9" borderId="57" xfId="2" applyFont="1" applyFill="1" applyBorder="1" applyAlignment="1" applyProtection="1">
      <alignment horizontal="center" vertical="center" shrinkToFit="1"/>
      <protection locked="0"/>
    </xf>
    <xf numFmtId="0" fontId="48" fillId="10" borderId="65" xfId="2" applyFont="1" applyFill="1" applyBorder="1" applyAlignment="1" applyProtection="1">
      <alignment horizontal="center" vertical="center"/>
      <protection locked="0"/>
    </xf>
    <xf numFmtId="0" fontId="48" fillId="10" borderId="58" xfId="2" applyFont="1" applyFill="1" applyBorder="1" applyAlignment="1" applyProtection="1">
      <alignment horizontal="center" vertical="center"/>
      <protection locked="0"/>
    </xf>
    <xf numFmtId="181" fontId="25" fillId="18" borderId="65" xfId="2" applyNumberFormat="1" applyFont="1" applyFill="1" applyBorder="1" applyAlignment="1" applyProtection="1">
      <alignment horizontal="center" vertical="center"/>
      <protection locked="0"/>
    </xf>
    <xf numFmtId="181" fontId="25" fillId="18" borderId="58" xfId="2" applyNumberFormat="1" applyFont="1" applyFill="1" applyBorder="1" applyAlignment="1" applyProtection="1">
      <alignment horizontal="center" vertical="center"/>
      <protection locked="0"/>
    </xf>
    <xf numFmtId="0" fontId="9" fillId="6" borderId="0" xfId="2" applyFont="1" applyFill="1" applyAlignment="1" applyProtection="1">
      <alignment horizontal="left" vertical="top" wrapText="1"/>
      <protection locked="0"/>
    </xf>
    <xf numFmtId="0" fontId="27" fillId="6" borderId="0" xfId="2" applyFont="1" applyFill="1" applyAlignment="1" applyProtection="1">
      <alignment horizontal="left" vertical="top" wrapText="1"/>
      <protection locked="0"/>
    </xf>
    <xf numFmtId="38" fontId="38" fillId="0" borderId="78" xfId="3" applyFont="1" applyFill="1" applyBorder="1" applyAlignment="1" applyProtection="1">
      <alignment horizontal="center" vertical="center"/>
      <protection locked="0"/>
    </xf>
    <xf numFmtId="0" fontId="4" fillId="0" borderId="0" xfId="0" applyFont="1" applyAlignment="1" applyProtection="1">
      <alignment horizontal="center" vertical="center" wrapText="1" shrinkToFit="1"/>
      <protection locked="0"/>
    </xf>
    <xf numFmtId="0" fontId="45" fillId="4" borderId="0" xfId="2" applyFont="1" applyFill="1" applyAlignment="1" applyProtection="1">
      <alignment horizontal="left" vertical="center" wrapText="1"/>
      <protection locked="0"/>
    </xf>
    <xf numFmtId="0" fontId="35" fillId="6" borderId="0" xfId="2" applyFont="1" applyFill="1" applyAlignment="1" applyProtection="1">
      <alignment horizontal="center" vertical="center"/>
      <protection locked="0"/>
    </xf>
    <xf numFmtId="178" fontId="38" fillId="3" borderId="35" xfId="3" applyNumberFormat="1" applyFont="1" applyFill="1" applyBorder="1" applyAlignment="1" applyProtection="1">
      <alignment horizontal="right" vertical="center"/>
      <protection locked="0"/>
    </xf>
    <xf numFmtId="178" fontId="38" fillId="3" borderId="53" xfId="3" applyNumberFormat="1" applyFont="1" applyFill="1" applyBorder="1" applyAlignment="1" applyProtection="1">
      <alignment horizontal="right" vertical="center"/>
      <protection locked="0"/>
    </xf>
    <xf numFmtId="0" fontId="81" fillId="0" borderId="0" xfId="2" applyFont="1" applyAlignment="1" applyProtection="1">
      <alignment horizontal="center" vertical="center"/>
      <protection locked="0"/>
    </xf>
    <xf numFmtId="0" fontId="24" fillId="4" borderId="29" xfId="0" applyFont="1" applyFill="1" applyBorder="1" applyAlignment="1" applyProtection="1">
      <alignment horizontal="left" vertical="center" shrinkToFit="1"/>
      <protection locked="0"/>
    </xf>
    <xf numFmtId="0" fontId="24" fillId="4" borderId="50" xfId="0" applyFont="1" applyFill="1" applyBorder="1" applyAlignment="1" applyProtection="1">
      <alignment horizontal="left" vertical="center" shrinkToFit="1"/>
      <protection locked="0"/>
    </xf>
    <xf numFmtId="0" fontId="24" fillId="4" borderId="62" xfId="0" applyFont="1" applyFill="1" applyBorder="1" applyAlignment="1" applyProtection="1">
      <alignment horizontal="left" vertical="center" shrinkToFit="1"/>
      <protection locked="0"/>
    </xf>
    <xf numFmtId="0" fontId="24" fillId="4" borderId="16" xfId="0" applyFont="1" applyFill="1" applyBorder="1" applyAlignment="1" applyProtection="1">
      <alignment horizontal="left" vertical="center" shrinkToFit="1"/>
      <protection locked="0"/>
    </xf>
    <xf numFmtId="0" fontId="24" fillId="4" borderId="12" xfId="0" applyFont="1" applyFill="1" applyBorder="1" applyAlignment="1" applyProtection="1">
      <alignment horizontal="left" vertical="center" shrinkToFit="1"/>
      <protection locked="0"/>
    </xf>
    <xf numFmtId="0" fontId="24" fillId="4" borderId="57" xfId="0" applyFont="1" applyFill="1" applyBorder="1" applyAlignment="1" applyProtection="1">
      <alignment horizontal="left" vertical="center" shrinkToFit="1"/>
      <protection locked="0"/>
    </xf>
    <xf numFmtId="178" fontId="38" fillId="3" borderId="61" xfId="3" applyNumberFormat="1" applyFont="1" applyFill="1" applyBorder="1" applyAlignment="1" applyProtection="1">
      <alignment horizontal="right" vertical="center"/>
      <protection locked="0"/>
    </xf>
    <xf numFmtId="178" fontId="38" fillId="3" borderId="12" xfId="3" applyNumberFormat="1" applyFont="1" applyFill="1" applyBorder="1" applyAlignment="1" applyProtection="1">
      <alignment horizontal="right" vertical="center"/>
      <protection locked="0"/>
    </xf>
    <xf numFmtId="0" fontId="65" fillId="4" borderId="6" xfId="2" applyFont="1" applyFill="1" applyBorder="1" applyAlignment="1" applyProtection="1">
      <alignment horizontal="left" wrapText="1"/>
      <protection locked="0"/>
    </xf>
    <xf numFmtId="0" fontId="65" fillId="4" borderId="0" xfId="2" applyFont="1" applyFill="1" applyAlignment="1" applyProtection="1">
      <alignment horizontal="left" wrapText="1"/>
      <protection locked="0"/>
    </xf>
    <xf numFmtId="0" fontId="52" fillId="14" borderId="12" xfId="0" applyFont="1" applyFill="1" applyBorder="1" applyAlignment="1" applyProtection="1">
      <alignment horizontal="left" vertical="center" shrinkToFit="1"/>
      <protection locked="0"/>
    </xf>
    <xf numFmtId="0" fontId="52" fillId="14" borderId="57" xfId="0" applyFont="1" applyFill="1" applyBorder="1" applyAlignment="1" applyProtection="1">
      <alignment horizontal="left" vertical="center" shrinkToFit="1"/>
      <protection locked="0"/>
    </xf>
    <xf numFmtId="178" fontId="62" fillId="9" borderId="61" xfId="3" applyNumberFormat="1" applyFont="1" applyFill="1" applyBorder="1" applyAlignment="1" applyProtection="1">
      <alignment horizontal="right" vertical="center"/>
      <protection locked="0"/>
    </xf>
    <xf numFmtId="178" fontId="62" fillId="9" borderId="12" xfId="3" applyNumberFormat="1" applyFont="1" applyFill="1" applyBorder="1" applyAlignment="1" applyProtection="1">
      <alignment horizontal="right" vertical="center"/>
      <protection locked="0"/>
    </xf>
    <xf numFmtId="49" fontId="57" fillId="0" borderId="0" xfId="2" applyNumberFormat="1" applyFont="1" applyAlignment="1" applyProtection="1">
      <alignment horizontal="right" vertical="center"/>
      <protection locked="0"/>
    </xf>
    <xf numFmtId="0" fontId="57" fillId="0" borderId="0" xfId="2" applyFont="1" applyAlignment="1" applyProtection="1">
      <alignment horizontal="left" vertical="center"/>
      <protection locked="0"/>
    </xf>
    <xf numFmtId="0" fontId="4" fillId="0" borderId="16" xfId="2" applyFont="1" applyBorder="1" applyAlignment="1" applyProtection="1">
      <alignment horizontal="left" vertical="center" wrapText="1"/>
      <protection locked="0"/>
    </xf>
    <xf numFmtId="0" fontId="4" fillId="0" borderId="12" xfId="2" applyFont="1" applyBorder="1" applyAlignment="1" applyProtection="1">
      <alignment horizontal="left" vertical="center" wrapText="1"/>
      <protection locked="0"/>
    </xf>
    <xf numFmtId="0" fontId="90" fillId="26" borderId="106" xfId="2" applyFont="1" applyFill="1" applyBorder="1" applyAlignment="1" applyProtection="1">
      <alignment horizontal="center" vertical="center" wrapText="1"/>
      <protection locked="0"/>
    </xf>
    <xf numFmtId="0" fontId="90" fillId="26" borderId="107" xfId="2" applyFont="1" applyFill="1" applyBorder="1" applyAlignment="1" applyProtection="1">
      <alignment horizontal="center" vertical="center" wrapText="1"/>
      <protection locked="0"/>
    </xf>
    <xf numFmtId="0" fontId="4" fillId="0" borderId="57" xfId="0" applyFont="1" applyBorder="1" applyAlignment="1" applyProtection="1">
      <alignment vertical="center" wrapText="1" shrinkToFit="1"/>
      <protection locked="0"/>
    </xf>
    <xf numFmtId="0" fontId="4" fillId="0" borderId="112" xfId="0" applyFont="1" applyBorder="1" applyAlignment="1" applyProtection="1">
      <alignment vertical="center" wrapText="1" shrinkToFit="1"/>
      <protection locked="0"/>
    </xf>
    <xf numFmtId="178" fontId="62" fillId="9" borderId="89" xfId="3" applyNumberFormat="1" applyFont="1" applyFill="1" applyBorder="1" applyAlignment="1" applyProtection="1">
      <alignment horizontal="right" vertical="center"/>
      <protection locked="0"/>
    </xf>
    <xf numFmtId="177" fontId="27" fillId="9" borderId="89" xfId="2" applyNumberFormat="1" applyFont="1" applyFill="1" applyBorder="1" applyAlignment="1" applyProtection="1">
      <alignment horizontal="center" vertical="center"/>
      <protection locked="0"/>
    </xf>
    <xf numFmtId="177" fontId="27" fillId="9" borderId="90" xfId="2" applyNumberFormat="1" applyFont="1" applyFill="1" applyBorder="1" applyAlignment="1" applyProtection="1">
      <alignment horizontal="center" vertical="center"/>
      <protection locked="0"/>
    </xf>
    <xf numFmtId="0" fontId="24" fillId="14" borderId="97" xfId="0" applyFont="1" applyFill="1" applyBorder="1" applyAlignment="1" applyProtection="1">
      <alignment horizontal="left" vertical="center" shrinkToFit="1"/>
      <protection locked="0"/>
    </xf>
    <xf numFmtId="0" fontId="24" fillId="14" borderId="93" xfId="0" applyFont="1" applyFill="1" applyBorder="1" applyAlignment="1" applyProtection="1">
      <alignment horizontal="left" vertical="center" shrinkToFit="1"/>
      <protection locked="0"/>
    </xf>
    <xf numFmtId="0" fontId="24" fillId="14" borderId="94" xfId="0" applyFont="1" applyFill="1" applyBorder="1" applyAlignment="1" applyProtection="1">
      <alignment horizontal="left" vertical="center" shrinkToFit="1"/>
      <protection locked="0"/>
    </xf>
    <xf numFmtId="0" fontId="32" fillId="4" borderId="6" xfId="0" applyFont="1" applyFill="1" applyBorder="1" applyAlignment="1" applyProtection="1">
      <alignment horizontal="center" vertical="center" textRotation="255" wrapText="1"/>
      <protection locked="0"/>
    </xf>
    <xf numFmtId="0" fontId="32" fillId="4" borderId="0" xfId="0" applyFont="1" applyFill="1" applyAlignment="1" applyProtection="1">
      <alignment horizontal="center" vertical="center" textRotation="255"/>
      <protection locked="0"/>
    </xf>
    <xf numFmtId="0" fontId="32" fillId="4" borderId="6" xfId="0" applyFont="1" applyFill="1" applyBorder="1" applyAlignment="1" applyProtection="1">
      <alignment horizontal="center" vertical="center" textRotation="255"/>
      <protection locked="0"/>
    </xf>
    <xf numFmtId="0" fontId="32" fillId="4" borderId="40" xfId="0" applyFont="1" applyFill="1" applyBorder="1" applyAlignment="1" applyProtection="1">
      <alignment horizontal="center" vertical="center" textRotation="255"/>
      <protection locked="0"/>
    </xf>
    <xf numFmtId="0" fontId="32" fillId="4" borderId="41" xfId="0" applyFont="1" applyFill="1" applyBorder="1" applyAlignment="1" applyProtection="1">
      <alignment horizontal="center" vertical="center" textRotation="255"/>
      <protection locked="0"/>
    </xf>
    <xf numFmtId="0" fontId="52" fillId="4" borderId="61" xfId="0" applyFont="1" applyFill="1" applyBorder="1" applyAlignment="1" applyProtection="1">
      <alignment horizontal="left" vertical="center" shrinkToFit="1"/>
      <protection locked="0"/>
    </xf>
    <xf numFmtId="0" fontId="52" fillId="4" borderId="12" xfId="0" applyFont="1" applyFill="1" applyBorder="1" applyAlignment="1" applyProtection="1">
      <alignment horizontal="left" vertical="center" shrinkToFit="1"/>
      <protection locked="0"/>
    </xf>
    <xf numFmtId="0" fontId="52" fillId="4" borderId="57" xfId="0" applyFont="1" applyFill="1" applyBorder="1" applyAlignment="1" applyProtection="1">
      <alignment horizontal="left" vertical="center" shrinkToFit="1"/>
      <protection locked="0"/>
    </xf>
    <xf numFmtId="0" fontId="21" fillId="2" borderId="86" xfId="1" applyFont="1" applyFill="1" applyBorder="1" applyAlignment="1" applyProtection="1">
      <alignment horizontal="center" vertical="center"/>
      <protection locked="0"/>
    </xf>
    <xf numFmtId="0" fontId="21" fillId="2" borderId="75" xfId="1" applyFont="1" applyFill="1" applyBorder="1" applyAlignment="1" applyProtection="1">
      <alignment horizontal="center" vertical="center"/>
      <protection locked="0"/>
    </xf>
    <xf numFmtId="0" fontId="21" fillId="2" borderId="76" xfId="1" applyFont="1" applyFill="1" applyBorder="1" applyAlignment="1" applyProtection="1">
      <alignment horizontal="center" vertical="center"/>
      <protection locked="0"/>
    </xf>
    <xf numFmtId="0" fontId="33" fillId="2" borderId="6" xfId="2" applyFont="1" applyFill="1" applyBorder="1" applyAlignment="1" applyProtection="1">
      <alignment horizontal="center" vertical="center" shrinkToFit="1"/>
      <protection locked="0"/>
    </xf>
    <xf numFmtId="0" fontId="33" fillId="2" borderId="0" xfId="2" applyFont="1" applyFill="1" applyAlignment="1" applyProtection="1">
      <alignment horizontal="center" vertical="center" shrinkToFit="1"/>
      <protection locked="0"/>
    </xf>
    <xf numFmtId="0" fontId="30" fillId="0" borderId="10" xfId="2" applyFont="1" applyBorder="1" applyAlignment="1" applyProtection="1">
      <alignment horizontal="center" vertical="center"/>
      <protection locked="0"/>
    </xf>
    <xf numFmtId="0" fontId="30" fillId="0" borderId="2" xfId="2" applyFont="1" applyBorder="1" applyAlignment="1" applyProtection="1">
      <alignment horizontal="center" vertical="center"/>
      <protection locked="0"/>
    </xf>
    <xf numFmtId="0" fontId="30" fillId="0" borderId="33" xfId="2" applyFont="1" applyBorder="1" applyAlignment="1" applyProtection="1">
      <alignment horizontal="center" vertical="center"/>
      <protection locked="0"/>
    </xf>
    <xf numFmtId="0" fontId="90" fillId="2" borderId="0" xfId="2" applyFont="1" applyFill="1" applyAlignment="1" applyProtection="1">
      <alignment horizontal="center" vertical="center"/>
      <protection locked="0"/>
    </xf>
    <xf numFmtId="0" fontId="7" fillId="21" borderId="65" xfId="2" applyFont="1" applyFill="1" applyBorder="1" applyAlignment="1" applyProtection="1">
      <alignment horizontal="center" vertical="center"/>
      <protection locked="0"/>
    </xf>
    <xf numFmtId="0" fontId="7" fillId="21" borderId="58" xfId="2" applyFont="1" applyFill="1" applyBorder="1" applyAlignment="1" applyProtection="1">
      <alignment horizontal="center" vertical="center"/>
      <protection locked="0"/>
    </xf>
    <xf numFmtId="38" fontId="153" fillId="9" borderId="29" xfId="3" applyFont="1" applyFill="1" applyBorder="1" applyAlignment="1" applyProtection="1">
      <alignment horizontal="center" vertical="center"/>
      <protection locked="0"/>
    </xf>
    <xf numFmtId="38" fontId="153" fillId="9" borderId="50" xfId="3" applyFont="1" applyFill="1" applyBorder="1" applyAlignment="1" applyProtection="1">
      <alignment horizontal="center" vertical="center"/>
      <protection locked="0"/>
    </xf>
    <xf numFmtId="38" fontId="153" fillId="9" borderId="13" xfId="3" applyFont="1" applyFill="1" applyBorder="1" applyAlignment="1" applyProtection="1">
      <alignment horizontal="center" vertical="center"/>
      <protection locked="0"/>
    </xf>
    <xf numFmtId="38" fontId="153" fillId="9" borderId="53" xfId="3" applyFont="1" applyFill="1" applyBorder="1" applyAlignment="1" applyProtection="1">
      <alignment horizontal="center" vertical="center"/>
      <protection locked="0"/>
    </xf>
    <xf numFmtId="38" fontId="153" fillId="9" borderId="80" xfId="3" applyFont="1" applyFill="1" applyBorder="1" applyAlignment="1" applyProtection="1">
      <alignment horizontal="center" vertical="center"/>
      <protection locked="0"/>
    </xf>
    <xf numFmtId="38" fontId="153" fillId="9" borderId="63" xfId="3" applyFont="1" applyFill="1" applyBorder="1" applyAlignment="1" applyProtection="1">
      <alignment horizontal="center" vertical="center"/>
      <protection locked="0"/>
    </xf>
    <xf numFmtId="38" fontId="153" fillId="9" borderId="51" xfId="3" applyFont="1" applyFill="1" applyBorder="1" applyAlignment="1" applyProtection="1">
      <alignment horizontal="center" vertical="center"/>
      <protection locked="0"/>
    </xf>
    <xf numFmtId="0" fontId="31" fillId="2" borderId="49" xfId="2" applyFont="1" applyFill="1" applyBorder="1" applyAlignment="1" applyProtection="1">
      <alignment horizontal="center" vertical="center" wrapText="1"/>
      <protection locked="0"/>
    </xf>
    <xf numFmtId="0" fontId="31" fillId="2" borderId="49" xfId="2" applyFont="1" applyFill="1" applyBorder="1" applyAlignment="1" applyProtection="1">
      <alignment horizontal="center" vertical="center"/>
      <protection locked="0"/>
    </xf>
    <xf numFmtId="0" fontId="13" fillId="4" borderId="0" xfId="2" applyFont="1" applyFill="1" applyAlignment="1" applyProtection="1">
      <alignment horizontal="left" wrapText="1"/>
      <protection locked="0"/>
    </xf>
    <xf numFmtId="0" fontId="13" fillId="4" borderId="0" xfId="2" applyFont="1" applyFill="1" applyAlignment="1" applyProtection="1">
      <alignment horizontal="left"/>
      <protection locked="0"/>
    </xf>
    <xf numFmtId="0" fontId="7" fillId="4" borderId="16" xfId="2" applyFont="1" applyFill="1" applyBorder="1" applyAlignment="1" applyProtection="1">
      <alignment horizontal="center" vertical="center"/>
      <protection locked="0"/>
    </xf>
    <xf numFmtId="0" fontId="7" fillId="4" borderId="12" xfId="2" applyFont="1" applyFill="1" applyBorder="1" applyAlignment="1" applyProtection="1">
      <alignment horizontal="center" vertical="center"/>
      <protection locked="0"/>
    </xf>
    <xf numFmtId="0" fontId="7" fillId="4" borderId="57" xfId="2" applyFont="1" applyFill="1" applyBorder="1" applyAlignment="1" applyProtection="1">
      <alignment horizontal="center" vertical="center"/>
      <protection locked="0"/>
    </xf>
    <xf numFmtId="0" fontId="27" fillId="2" borderId="37" xfId="2" applyFont="1" applyFill="1" applyBorder="1" applyAlignment="1" applyProtection="1">
      <alignment horizontal="distributed" vertical="center"/>
      <protection locked="0"/>
    </xf>
    <xf numFmtId="0" fontId="27" fillId="2" borderId="38" xfId="2" applyFont="1" applyFill="1" applyBorder="1" applyAlignment="1" applyProtection="1">
      <alignment horizontal="distributed" vertical="center"/>
      <protection locked="0"/>
    </xf>
    <xf numFmtId="0" fontId="27" fillId="2" borderId="40" xfId="2" applyFont="1" applyFill="1" applyBorder="1" applyAlignment="1" applyProtection="1">
      <alignment horizontal="distributed" vertical="center"/>
      <protection locked="0"/>
    </xf>
    <xf numFmtId="0" fontId="27" fillId="2" borderId="41" xfId="2" applyFont="1" applyFill="1" applyBorder="1" applyAlignment="1" applyProtection="1">
      <alignment horizontal="distributed" vertical="center"/>
      <protection locked="0"/>
    </xf>
    <xf numFmtId="0" fontId="7" fillId="4" borderId="0" xfId="2" applyFont="1" applyFill="1" applyAlignment="1" applyProtection="1">
      <alignment horizontal="center" vertical="center"/>
      <protection locked="0"/>
    </xf>
    <xf numFmtId="0" fontId="25" fillId="4" borderId="61"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5" fillId="4" borderId="57" xfId="0" applyFont="1" applyFill="1" applyBorder="1" applyAlignment="1" applyProtection="1">
      <alignment horizontal="center" vertical="center"/>
      <protection locked="0"/>
    </xf>
    <xf numFmtId="49" fontId="31" fillId="21" borderId="4" xfId="0" applyNumberFormat="1" applyFont="1" applyFill="1" applyBorder="1" applyAlignment="1" applyProtection="1">
      <alignment horizontal="center" vertical="center" shrinkToFit="1"/>
      <protection locked="0"/>
    </xf>
    <xf numFmtId="49" fontId="31" fillId="21" borderId="21" xfId="0" applyNumberFormat="1" applyFont="1" applyFill="1" applyBorder="1" applyAlignment="1" applyProtection="1">
      <alignment horizontal="center" vertical="center" shrinkToFit="1"/>
      <protection locked="0"/>
    </xf>
    <xf numFmtId="0" fontId="31" fillId="2" borderId="17" xfId="2" applyFont="1" applyFill="1" applyBorder="1" applyAlignment="1" applyProtection="1">
      <alignment horizontal="center" vertical="center"/>
      <protection locked="0"/>
    </xf>
    <xf numFmtId="0" fontId="31" fillId="2" borderId="72" xfId="2" applyFont="1" applyFill="1" applyBorder="1" applyAlignment="1" applyProtection="1">
      <alignment horizontal="center" vertical="center"/>
      <protection locked="0"/>
    </xf>
    <xf numFmtId="49" fontId="38" fillId="21" borderId="17" xfId="2" applyNumberFormat="1" applyFont="1" applyFill="1" applyBorder="1" applyAlignment="1" applyProtection="1">
      <alignment horizontal="center" vertical="center" shrinkToFit="1"/>
      <protection locked="0"/>
    </xf>
    <xf numFmtId="49" fontId="38" fillId="21" borderId="71" xfId="2" applyNumberFormat="1" applyFont="1" applyFill="1" applyBorder="1" applyAlignment="1" applyProtection="1">
      <alignment horizontal="center" vertical="center" shrinkToFit="1"/>
      <protection locked="0"/>
    </xf>
    <xf numFmtId="49" fontId="38" fillId="21" borderId="25" xfId="2" applyNumberFormat="1" applyFont="1" applyFill="1" applyBorder="1" applyAlignment="1" applyProtection="1">
      <alignment horizontal="center" vertical="center" shrinkToFit="1"/>
      <protection locked="0"/>
    </xf>
    <xf numFmtId="0" fontId="31" fillId="2" borderId="27" xfId="2" applyFont="1" applyFill="1" applyBorder="1" applyAlignment="1" applyProtection="1">
      <alignment horizontal="center" vertical="center" wrapText="1"/>
      <protection locked="0"/>
    </xf>
    <xf numFmtId="0" fontId="31" fillId="2" borderId="4" xfId="2" applyFont="1" applyFill="1" applyBorder="1" applyAlignment="1" applyProtection="1">
      <alignment horizontal="center" vertical="center" wrapText="1"/>
      <protection locked="0"/>
    </xf>
    <xf numFmtId="0" fontId="31" fillId="2" borderId="21" xfId="2" applyFont="1" applyFill="1" applyBorder="1" applyAlignment="1" applyProtection="1">
      <alignment horizontal="center" vertical="center" wrapText="1"/>
      <protection locked="0"/>
    </xf>
    <xf numFmtId="0" fontId="31" fillId="2" borderId="6" xfId="2" applyFont="1" applyFill="1" applyBorder="1" applyAlignment="1" applyProtection="1">
      <alignment horizontal="center" vertical="center" wrapText="1"/>
      <protection locked="0"/>
    </xf>
    <xf numFmtId="0" fontId="31" fillId="2" borderId="0" xfId="2" applyFont="1" applyFill="1" applyAlignment="1" applyProtection="1">
      <alignment horizontal="center" vertical="center" wrapText="1"/>
      <protection locked="0"/>
    </xf>
    <xf numFmtId="0" fontId="31" fillId="2" borderId="66" xfId="2" applyFont="1" applyFill="1" applyBorder="1" applyAlignment="1" applyProtection="1">
      <alignment horizontal="center" vertical="center" wrapText="1"/>
      <protection locked="0"/>
    </xf>
    <xf numFmtId="0" fontId="31" fillId="2" borderId="10" xfId="2" applyFont="1" applyFill="1" applyBorder="1" applyAlignment="1" applyProtection="1">
      <alignment horizontal="center" vertical="center" wrapText="1"/>
      <protection locked="0"/>
    </xf>
    <xf numFmtId="0" fontId="31" fillId="2" borderId="2" xfId="2" applyFont="1" applyFill="1" applyBorder="1" applyAlignment="1" applyProtection="1">
      <alignment horizontal="center" vertical="center" wrapText="1"/>
      <protection locked="0"/>
    </xf>
    <xf numFmtId="0" fontId="31" fillId="2" borderId="67" xfId="2" applyFont="1" applyFill="1" applyBorder="1" applyAlignment="1" applyProtection="1">
      <alignment horizontal="center" vertical="center" wrapText="1"/>
      <protection locked="0"/>
    </xf>
    <xf numFmtId="0" fontId="108" fillId="0" borderId="6" xfId="2" applyFont="1" applyBorder="1" applyAlignment="1" applyProtection="1">
      <alignment horizontal="left" vertical="center" wrapText="1"/>
      <protection locked="0"/>
    </xf>
    <xf numFmtId="0" fontId="108" fillId="0" borderId="0" xfId="2" applyFont="1" applyAlignment="1" applyProtection="1">
      <alignment horizontal="left" vertical="center" wrapText="1"/>
      <protection locked="0"/>
    </xf>
    <xf numFmtId="0" fontId="108" fillId="0" borderId="22" xfId="2" applyFont="1" applyBorder="1" applyAlignment="1" applyProtection="1">
      <alignment horizontal="left" vertical="center" wrapText="1"/>
      <protection locked="0"/>
    </xf>
    <xf numFmtId="0" fontId="109" fillId="0" borderId="6" xfId="2" applyFont="1" applyBorder="1" applyAlignment="1" applyProtection="1">
      <alignment horizontal="left" vertical="center" wrapText="1"/>
      <protection locked="0"/>
    </xf>
    <xf numFmtId="0" fontId="109" fillId="0" borderId="0" xfId="2" applyFont="1" applyAlignment="1" applyProtection="1">
      <alignment horizontal="left" vertical="center" wrapText="1"/>
      <protection locked="0"/>
    </xf>
    <xf numFmtId="0" fontId="109" fillId="0" borderId="22" xfId="2" applyFont="1" applyBorder="1" applyAlignment="1" applyProtection="1">
      <alignment horizontal="left" vertical="center" wrapText="1"/>
      <protection locked="0"/>
    </xf>
    <xf numFmtId="0" fontId="109" fillId="0" borderId="10" xfId="2" applyFont="1" applyBorder="1" applyAlignment="1" applyProtection="1">
      <alignment horizontal="left" vertical="center" wrapText="1"/>
      <protection locked="0"/>
    </xf>
    <xf numFmtId="0" fontId="109" fillId="0" borderId="2" xfId="2" applyFont="1" applyBorder="1" applyAlignment="1" applyProtection="1">
      <alignment horizontal="left" vertical="center" wrapText="1"/>
      <protection locked="0"/>
    </xf>
    <xf numFmtId="0" fontId="109" fillId="0" borderId="33" xfId="2" applyFont="1" applyBorder="1" applyAlignment="1" applyProtection="1">
      <alignment horizontal="left" vertical="center" wrapText="1"/>
      <protection locked="0"/>
    </xf>
    <xf numFmtId="0" fontId="31" fillId="2" borderId="15" xfId="2" applyFont="1" applyFill="1" applyBorder="1" applyAlignment="1" applyProtection="1">
      <alignment horizontal="center" vertical="center" shrinkToFit="1"/>
      <protection locked="0"/>
    </xf>
    <xf numFmtId="0" fontId="31" fillId="2" borderId="3" xfId="2" applyFont="1" applyFill="1" applyBorder="1" applyAlignment="1" applyProtection="1">
      <alignment horizontal="center" vertical="center" shrinkToFit="1"/>
      <protection locked="0"/>
    </xf>
    <xf numFmtId="0" fontId="31" fillId="2" borderId="43" xfId="2" applyFont="1" applyFill="1" applyBorder="1" applyAlignment="1" applyProtection="1">
      <alignment horizontal="center" vertical="center" shrinkToFit="1"/>
      <protection locked="0"/>
    </xf>
    <xf numFmtId="0" fontId="31" fillId="2" borderId="1" xfId="2" applyFont="1" applyFill="1" applyBorder="1" applyAlignment="1" applyProtection="1">
      <alignment horizontal="center" vertical="center" shrinkToFit="1"/>
      <protection locked="0"/>
    </xf>
    <xf numFmtId="0" fontId="31" fillId="2" borderId="0" xfId="2" applyFont="1" applyFill="1" applyAlignment="1" applyProtection="1">
      <alignment horizontal="center" vertical="center" shrinkToFit="1"/>
      <protection locked="0"/>
    </xf>
    <xf numFmtId="0" fontId="31" fillId="2" borderId="66" xfId="2" applyFont="1" applyFill="1" applyBorder="1" applyAlignment="1" applyProtection="1">
      <alignment horizontal="center" vertical="center" shrinkToFit="1"/>
      <protection locked="0"/>
    </xf>
    <xf numFmtId="0" fontId="31" fillId="2" borderId="68" xfId="2" applyFont="1" applyFill="1" applyBorder="1" applyAlignment="1" applyProtection="1">
      <alignment horizontal="center" vertical="center" shrinkToFit="1"/>
      <protection locked="0"/>
    </xf>
    <xf numFmtId="0" fontId="31" fillId="2" borderId="69" xfId="2" applyFont="1" applyFill="1" applyBorder="1" applyAlignment="1" applyProtection="1">
      <alignment horizontal="center" vertical="center" shrinkToFit="1"/>
      <protection locked="0"/>
    </xf>
    <xf numFmtId="0" fontId="31" fillId="2" borderId="70" xfId="2" applyFont="1" applyFill="1" applyBorder="1" applyAlignment="1" applyProtection="1">
      <alignment horizontal="center" vertical="center" shrinkToFit="1"/>
      <protection locked="0"/>
    </xf>
    <xf numFmtId="0" fontId="31" fillId="21" borderId="15" xfId="2" applyFont="1" applyFill="1" applyBorder="1" applyAlignment="1" applyProtection="1">
      <alignment horizontal="center" vertical="center" shrinkToFit="1"/>
      <protection locked="0"/>
    </xf>
    <xf numFmtId="0" fontId="31" fillId="21" borderId="3" xfId="2" applyFont="1" applyFill="1" applyBorder="1" applyAlignment="1" applyProtection="1">
      <alignment horizontal="center" vertical="center" shrinkToFit="1"/>
      <protection locked="0"/>
    </xf>
    <xf numFmtId="0" fontId="31" fillId="21" borderId="43" xfId="2" applyFont="1" applyFill="1" applyBorder="1" applyAlignment="1" applyProtection="1">
      <alignment horizontal="center" vertical="center" shrinkToFit="1"/>
      <protection locked="0"/>
    </xf>
    <xf numFmtId="0" fontId="76" fillId="21" borderId="15" xfId="2" applyFont="1" applyFill="1" applyBorder="1" applyAlignment="1" applyProtection="1">
      <alignment horizontal="center" vertical="center" shrinkToFit="1"/>
      <protection locked="0"/>
    </xf>
    <xf numFmtId="0" fontId="76" fillId="21" borderId="3" xfId="2" applyFont="1" applyFill="1" applyBorder="1" applyAlignment="1" applyProtection="1">
      <alignment horizontal="center" vertical="center" shrinkToFit="1"/>
      <protection locked="0"/>
    </xf>
    <xf numFmtId="0" fontId="76" fillId="21" borderId="43" xfId="2" applyFont="1" applyFill="1" applyBorder="1" applyAlignment="1" applyProtection="1">
      <alignment horizontal="center" vertical="center" shrinkToFit="1"/>
      <protection locked="0"/>
    </xf>
    <xf numFmtId="0" fontId="76" fillId="21" borderId="68" xfId="2" applyFont="1" applyFill="1" applyBorder="1" applyAlignment="1" applyProtection="1">
      <alignment horizontal="center" vertical="center" shrinkToFit="1"/>
      <protection locked="0"/>
    </xf>
    <xf numFmtId="0" fontId="76" fillId="21" borderId="69" xfId="2" applyFont="1" applyFill="1" applyBorder="1" applyAlignment="1" applyProtection="1">
      <alignment horizontal="center" vertical="center" shrinkToFit="1"/>
      <protection locked="0"/>
    </xf>
    <xf numFmtId="0" fontId="76" fillId="21" borderId="70" xfId="2" applyFont="1" applyFill="1" applyBorder="1" applyAlignment="1" applyProtection="1">
      <alignment horizontal="center" vertical="center" shrinkToFit="1"/>
      <protection locked="0"/>
    </xf>
    <xf numFmtId="0" fontId="39" fillId="21" borderId="68" xfId="0" applyFont="1" applyFill="1" applyBorder="1" applyAlignment="1" applyProtection="1">
      <alignment horizontal="center" vertical="center" shrinkToFit="1"/>
      <protection locked="0"/>
    </xf>
    <xf numFmtId="0" fontId="39" fillId="21" borderId="69" xfId="0" applyFont="1" applyFill="1" applyBorder="1" applyAlignment="1" applyProtection="1">
      <alignment horizontal="center" vertical="center" shrinkToFit="1"/>
      <protection locked="0"/>
    </xf>
    <xf numFmtId="0" fontId="39" fillId="21" borderId="70" xfId="0" applyFont="1" applyFill="1" applyBorder="1" applyAlignment="1" applyProtection="1">
      <alignment horizontal="center" vertical="center" shrinkToFit="1"/>
      <protection locked="0"/>
    </xf>
    <xf numFmtId="0" fontId="31" fillId="21" borderId="44" xfId="2" applyFont="1" applyFill="1" applyBorder="1" applyAlignment="1" applyProtection="1">
      <alignment horizontal="center" vertical="center" shrinkToFit="1"/>
      <protection locked="0"/>
    </xf>
    <xf numFmtId="0" fontId="6" fillId="2" borderId="0" xfId="2" applyFont="1" applyFill="1" applyAlignment="1" applyProtection="1">
      <alignment horizontal="left" shrinkToFit="1"/>
      <protection locked="0"/>
    </xf>
    <xf numFmtId="0" fontId="25" fillId="2" borderId="0" xfId="2" applyFont="1" applyFill="1" applyAlignment="1" applyProtection="1">
      <alignment horizontal="left"/>
      <protection locked="0"/>
    </xf>
    <xf numFmtId="0" fontId="31" fillId="2" borderId="34" xfId="2" applyFont="1" applyFill="1" applyBorder="1" applyAlignment="1" applyProtection="1">
      <alignment horizontal="center" vertical="center" shrinkToFit="1"/>
      <protection locked="0"/>
    </xf>
    <xf numFmtId="0" fontId="32" fillId="10" borderId="3" xfId="0" applyFont="1" applyFill="1" applyBorder="1" applyAlignment="1" applyProtection="1">
      <alignment horizontal="center" vertical="center" shrinkToFit="1"/>
      <protection locked="0"/>
    </xf>
    <xf numFmtId="0" fontId="32" fillId="10" borderId="43" xfId="0" applyFont="1" applyFill="1" applyBorder="1" applyAlignment="1" applyProtection="1">
      <alignment horizontal="center" vertical="center" shrinkToFit="1"/>
      <protection locked="0"/>
    </xf>
    <xf numFmtId="0" fontId="51" fillId="4" borderId="27" xfId="0" applyFont="1" applyFill="1" applyBorder="1" applyAlignment="1" applyProtection="1">
      <alignment horizontal="center" vertical="center" shrinkToFit="1"/>
      <protection locked="0"/>
    </xf>
    <xf numFmtId="0" fontId="51" fillId="4" borderId="4" xfId="0" applyFont="1" applyFill="1" applyBorder="1" applyAlignment="1" applyProtection="1">
      <alignment horizontal="center" vertical="center" shrinkToFit="1"/>
      <protection locked="0"/>
    </xf>
    <xf numFmtId="0" fontId="51" fillId="4" borderId="21" xfId="0"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0" fontId="51" fillId="4" borderId="0" xfId="0" applyFont="1" applyFill="1" applyAlignment="1" applyProtection="1">
      <alignment horizontal="center" vertical="center" shrinkToFit="1"/>
      <protection locked="0"/>
    </xf>
    <xf numFmtId="0" fontId="51" fillId="4" borderId="66" xfId="0" applyFont="1" applyFill="1" applyBorder="1" applyAlignment="1" applyProtection="1">
      <alignment horizontal="center" vertical="center" shrinkToFit="1"/>
      <protection locked="0"/>
    </xf>
    <xf numFmtId="0" fontId="51" fillId="4" borderId="20" xfId="0" applyFont="1" applyFill="1" applyBorder="1" applyAlignment="1" applyProtection="1">
      <alignment horizontal="center" vertical="center" shrinkToFit="1"/>
      <protection locked="0"/>
    </xf>
    <xf numFmtId="0" fontId="51" fillId="4" borderId="69" xfId="0" applyFont="1" applyFill="1" applyBorder="1" applyAlignment="1" applyProtection="1">
      <alignment horizontal="center" vertical="center" shrinkToFit="1"/>
      <protection locked="0"/>
    </xf>
    <xf numFmtId="0" fontId="51" fillId="4" borderId="70" xfId="0" applyFont="1" applyFill="1" applyBorder="1" applyAlignment="1" applyProtection="1">
      <alignment horizontal="center" vertical="center" shrinkToFit="1"/>
      <protection locked="0"/>
    </xf>
    <xf numFmtId="0" fontId="31" fillId="21" borderId="61" xfId="0" applyFont="1" applyFill="1" applyBorder="1" applyAlignment="1" applyProtection="1">
      <alignment horizontal="center" vertical="center"/>
      <protection locked="0"/>
    </xf>
    <xf numFmtId="0" fontId="31" fillId="21" borderId="12" xfId="0" applyFont="1" applyFill="1" applyBorder="1" applyAlignment="1" applyProtection="1">
      <alignment horizontal="center" vertical="center"/>
      <protection locked="0"/>
    </xf>
    <xf numFmtId="0" fontId="31" fillId="21" borderId="57" xfId="0" applyFont="1" applyFill="1" applyBorder="1" applyAlignment="1" applyProtection="1">
      <alignment horizontal="center" vertical="center"/>
      <protection locked="0"/>
    </xf>
    <xf numFmtId="38" fontId="153" fillId="9" borderId="30" xfId="3" applyFont="1" applyFill="1" applyBorder="1" applyAlignment="1" applyProtection="1">
      <alignment horizontal="center" vertical="center"/>
      <protection locked="0"/>
    </xf>
    <xf numFmtId="38" fontId="153" fillId="9" borderId="68" xfId="3" applyFont="1" applyFill="1" applyBorder="1" applyAlignment="1" applyProtection="1">
      <alignment horizontal="center" vertical="center"/>
      <protection locked="0"/>
    </xf>
    <xf numFmtId="38" fontId="153" fillId="9" borderId="69" xfId="3" applyFont="1" applyFill="1" applyBorder="1" applyAlignment="1" applyProtection="1">
      <alignment horizontal="center" vertical="center"/>
      <protection locked="0"/>
    </xf>
    <xf numFmtId="38" fontId="153" fillId="9" borderId="8" xfId="3" applyFont="1" applyFill="1" applyBorder="1" applyAlignment="1" applyProtection="1">
      <alignment horizontal="center" vertical="center"/>
      <protection locked="0"/>
    </xf>
    <xf numFmtId="0" fontId="31" fillId="2" borderId="37" xfId="2" applyFont="1" applyFill="1" applyBorder="1" applyAlignment="1" applyProtection="1">
      <alignment horizontal="center" vertical="center"/>
      <protection locked="0"/>
    </xf>
    <xf numFmtId="0" fontId="31" fillId="2" borderId="38" xfId="2" applyFont="1" applyFill="1" applyBorder="1" applyAlignment="1" applyProtection="1">
      <alignment horizontal="center" vertical="center"/>
      <protection locked="0"/>
    </xf>
    <xf numFmtId="0" fontId="31" fillId="2" borderId="40" xfId="2" applyFont="1" applyFill="1" applyBorder="1" applyAlignment="1" applyProtection="1">
      <alignment horizontal="center" vertical="center"/>
      <protection locked="0"/>
    </xf>
    <xf numFmtId="0" fontId="31" fillId="2" borderId="41" xfId="2" applyFont="1" applyFill="1" applyBorder="1" applyAlignment="1" applyProtection="1">
      <alignment horizontal="center" vertical="center"/>
      <protection locked="0"/>
    </xf>
    <xf numFmtId="38" fontId="34" fillId="9" borderId="49" xfId="3" applyFont="1" applyFill="1" applyBorder="1" applyAlignment="1" applyProtection="1">
      <alignment horizontal="center" vertical="center"/>
      <protection locked="0"/>
    </xf>
    <xf numFmtId="38" fontId="153" fillId="9" borderId="7" xfId="3" applyFont="1" applyFill="1" applyBorder="1" applyAlignment="1" applyProtection="1">
      <alignment horizontal="center" vertical="center"/>
      <protection locked="0"/>
    </xf>
    <xf numFmtId="38" fontId="153" fillId="9" borderId="4" xfId="3" applyFont="1" applyFill="1" applyBorder="1" applyAlignment="1" applyProtection="1">
      <alignment horizontal="center" vertical="center"/>
      <protection locked="0"/>
    </xf>
    <xf numFmtId="38" fontId="153" fillId="9" borderId="5" xfId="3" applyFont="1" applyFill="1" applyBorder="1" applyAlignment="1" applyProtection="1">
      <alignment horizontal="center" vertical="center"/>
      <protection locked="0"/>
    </xf>
    <xf numFmtId="0" fontId="18" fillId="0" borderId="0" xfId="1" applyFont="1" applyAlignment="1" applyProtection="1">
      <alignment horizontal="left" vertical="center" wrapText="1"/>
      <protection locked="0"/>
    </xf>
    <xf numFmtId="0" fontId="34" fillId="17" borderId="65" xfId="1" applyFont="1" applyFill="1" applyBorder="1" applyAlignment="1" applyProtection="1">
      <alignment horizontal="center" vertical="center"/>
      <protection locked="0"/>
    </xf>
    <xf numFmtId="0" fontId="34" fillId="17" borderId="45" xfId="1" applyFont="1" applyFill="1" applyBorder="1" applyAlignment="1" applyProtection="1">
      <alignment horizontal="center" vertical="center"/>
      <protection locked="0"/>
    </xf>
    <xf numFmtId="0" fontId="36" fillId="8" borderId="0" xfId="1" applyFont="1" applyFill="1" applyAlignment="1" applyProtection="1">
      <alignment horizontal="center" vertical="center"/>
      <protection locked="0"/>
    </xf>
    <xf numFmtId="0" fontId="40" fillId="8" borderId="0" xfId="1" applyFont="1" applyFill="1" applyAlignment="1" applyProtection="1">
      <alignment horizontal="left" vertical="top" wrapText="1" shrinkToFit="1"/>
      <protection locked="0"/>
    </xf>
    <xf numFmtId="0" fontId="25" fillId="2" borderId="0" xfId="2" applyFont="1" applyFill="1" applyAlignment="1" applyProtection="1">
      <alignment horizontal="center" vertical="center" shrinkToFit="1"/>
      <protection locked="0"/>
    </xf>
    <xf numFmtId="0" fontId="18" fillId="0" borderId="0" xfId="1" applyFont="1" applyAlignment="1" applyProtection="1">
      <alignment horizontal="left" vertical="center"/>
      <protection locked="0"/>
    </xf>
    <xf numFmtId="0" fontId="40" fillId="21" borderId="69" xfId="0" applyFont="1" applyFill="1" applyBorder="1" applyAlignment="1" applyProtection="1">
      <alignment horizontal="left" vertical="center" shrinkToFit="1"/>
      <protection locked="0"/>
    </xf>
    <xf numFmtId="0" fontId="40" fillId="21" borderId="70" xfId="0" applyFont="1" applyFill="1" applyBorder="1" applyAlignment="1" applyProtection="1">
      <alignment horizontal="left" vertical="center" shrinkToFit="1"/>
      <protection locked="0"/>
    </xf>
    <xf numFmtId="0" fontId="38" fillId="21" borderId="1" xfId="2" applyFont="1" applyFill="1" applyBorder="1" applyAlignment="1" applyProtection="1">
      <alignment horizontal="left" vertical="center" shrinkToFit="1"/>
      <protection locked="0"/>
    </xf>
    <xf numFmtId="0" fontId="39" fillId="21" borderId="0" xfId="0" applyFont="1" applyFill="1" applyAlignment="1" applyProtection="1">
      <alignment horizontal="left" vertical="center" shrinkToFit="1"/>
      <protection locked="0"/>
    </xf>
    <xf numFmtId="0" fontId="39" fillId="21" borderId="66" xfId="0" applyFont="1" applyFill="1" applyBorder="1" applyAlignment="1" applyProtection="1">
      <alignment horizontal="left" vertical="center" shrinkToFit="1"/>
      <protection locked="0"/>
    </xf>
    <xf numFmtId="0" fontId="39" fillId="21" borderId="60" xfId="0" applyFont="1" applyFill="1" applyBorder="1" applyAlignment="1" applyProtection="1">
      <alignment horizontal="left" vertical="center" shrinkToFit="1"/>
      <protection locked="0"/>
    </xf>
    <xf numFmtId="0" fontId="39" fillId="21" borderId="2" xfId="0" applyFont="1" applyFill="1" applyBorder="1" applyAlignment="1" applyProtection="1">
      <alignment horizontal="left" vertical="center" shrinkToFit="1"/>
      <protection locked="0"/>
    </xf>
    <xf numFmtId="0" fontId="39" fillId="21" borderId="67" xfId="0" applyFont="1" applyFill="1" applyBorder="1" applyAlignment="1" applyProtection="1">
      <alignment horizontal="left" vertical="center" shrinkToFit="1"/>
      <protection locked="0"/>
    </xf>
    <xf numFmtId="0" fontId="31" fillId="2" borderId="0" xfId="2" applyFont="1" applyFill="1" applyAlignment="1" applyProtection="1">
      <alignment horizontal="distributed" vertical="center"/>
      <protection locked="0"/>
    </xf>
    <xf numFmtId="0" fontId="31" fillId="2" borderId="2" xfId="2" applyFont="1" applyFill="1" applyBorder="1" applyAlignment="1" applyProtection="1">
      <alignment horizontal="distributed" vertical="center"/>
      <protection locked="0"/>
    </xf>
    <xf numFmtId="49" fontId="38" fillId="21" borderId="1" xfId="2" applyNumberFormat="1" applyFont="1" applyFill="1" applyBorder="1" applyAlignment="1" applyProtection="1">
      <alignment horizontal="center" vertical="center" shrinkToFit="1"/>
      <protection locked="0"/>
    </xf>
    <xf numFmtId="49" fontId="39" fillId="21" borderId="0" xfId="0" applyNumberFormat="1" applyFont="1" applyFill="1" applyAlignment="1" applyProtection="1">
      <alignment horizontal="center" vertical="center" shrinkToFit="1"/>
      <protection locked="0"/>
    </xf>
    <xf numFmtId="49" fontId="39" fillId="21" borderId="22" xfId="0" applyNumberFormat="1" applyFont="1" applyFill="1" applyBorder="1" applyAlignment="1" applyProtection="1">
      <alignment horizontal="center" vertical="center" shrinkToFit="1"/>
      <protection locked="0"/>
    </xf>
    <xf numFmtId="49" fontId="39" fillId="21" borderId="60" xfId="0" applyNumberFormat="1" applyFont="1" applyFill="1" applyBorder="1" applyAlignment="1" applyProtection="1">
      <alignment horizontal="center" vertical="center" shrinkToFit="1"/>
      <protection locked="0"/>
    </xf>
    <xf numFmtId="49" fontId="39" fillId="21" borderId="2" xfId="0" applyNumberFormat="1" applyFont="1" applyFill="1" applyBorder="1" applyAlignment="1" applyProtection="1">
      <alignment horizontal="center" vertical="center" shrinkToFit="1"/>
      <protection locked="0"/>
    </xf>
    <xf numFmtId="49" fontId="39" fillId="21" borderId="33" xfId="0" applyNumberFormat="1" applyFont="1" applyFill="1" applyBorder="1" applyAlignment="1" applyProtection="1">
      <alignment horizontal="center" vertical="center" shrinkToFit="1"/>
      <protection locked="0"/>
    </xf>
    <xf numFmtId="0" fontId="31" fillId="2" borderId="34" xfId="2" applyFont="1" applyFill="1" applyBorder="1" applyAlignment="1" applyProtection="1">
      <alignment horizontal="distributed" vertical="center" wrapText="1"/>
      <protection locked="0"/>
    </xf>
    <xf numFmtId="0" fontId="32" fillId="10" borderId="3" xfId="0" applyFont="1" applyFill="1" applyBorder="1" applyAlignment="1" applyProtection="1">
      <alignment vertical="center" wrapText="1"/>
      <protection locked="0"/>
    </xf>
    <xf numFmtId="0" fontId="32" fillId="10" borderId="43" xfId="0" applyFont="1" applyFill="1" applyBorder="1" applyAlignment="1" applyProtection="1">
      <alignment vertical="center" wrapText="1"/>
      <protection locked="0"/>
    </xf>
    <xf numFmtId="0" fontId="32" fillId="10" borderId="20" xfId="0" applyFont="1" applyFill="1" applyBorder="1" applyAlignment="1" applyProtection="1">
      <alignment vertical="center" wrapText="1"/>
      <protection locked="0"/>
    </xf>
    <xf numFmtId="0" fontId="32" fillId="10" borderId="69" xfId="0" applyFont="1" applyFill="1" applyBorder="1" applyAlignment="1" applyProtection="1">
      <alignment vertical="center" wrapText="1"/>
      <protection locked="0"/>
    </xf>
    <xf numFmtId="0" fontId="32" fillId="10" borderId="70" xfId="0" applyFont="1" applyFill="1" applyBorder="1" applyAlignment="1" applyProtection="1">
      <alignment vertical="center" wrapText="1"/>
      <protection locked="0"/>
    </xf>
    <xf numFmtId="0" fontId="38" fillId="21" borderId="15" xfId="2" applyFont="1" applyFill="1" applyBorder="1" applyAlignment="1" applyProtection="1">
      <alignment horizontal="center" vertical="center" shrinkToFit="1"/>
      <protection locked="0"/>
    </xf>
    <xf numFmtId="0" fontId="39" fillId="21" borderId="3" xfId="0" applyFont="1" applyFill="1" applyBorder="1" applyAlignment="1" applyProtection="1">
      <alignment horizontal="center" vertical="center" shrinkToFit="1"/>
      <protection locked="0"/>
    </xf>
    <xf numFmtId="0" fontId="39" fillId="21" borderId="43" xfId="0" applyFont="1" applyFill="1" applyBorder="1" applyAlignment="1" applyProtection="1">
      <alignment horizontal="center" vertical="center" shrinkToFit="1"/>
      <protection locked="0"/>
    </xf>
    <xf numFmtId="0" fontId="32" fillId="10" borderId="68" xfId="0" applyFont="1" applyFill="1" applyBorder="1" applyAlignment="1" applyProtection="1">
      <alignment horizontal="center" vertical="center" shrinkToFit="1"/>
      <protection locked="0"/>
    </xf>
    <xf numFmtId="0" fontId="32" fillId="10" borderId="69" xfId="0" applyFont="1" applyFill="1" applyBorder="1" applyAlignment="1" applyProtection="1">
      <alignment horizontal="center" vertical="center" shrinkToFit="1"/>
      <protection locked="0"/>
    </xf>
    <xf numFmtId="0" fontId="32" fillId="10" borderId="70" xfId="0" applyFont="1" applyFill="1" applyBorder="1" applyAlignment="1" applyProtection="1">
      <alignment horizontal="center" vertical="center" shrinkToFit="1"/>
      <protection locked="0"/>
    </xf>
    <xf numFmtId="0" fontId="39" fillId="21" borderId="44" xfId="0" applyFont="1" applyFill="1" applyBorder="1" applyAlignment="1" applyProtection="1">
      <alignment horizontal="center" vertical="center" shrinkToFit="1"/>
      <protection locked="0"/>
    </xf>
    <xf numFmtId="0" fontId="39" fillId="21" borderId="8" xfId="0" applyFont="1" applyFill="1" applyBorder="1" applyAlignment="1" applyProtection="1">
      <alignment horizontal="center" vertical="center" shrinkToFit="1"/>
      <protection locked="0"/>
    </xf>
    <xf numFmtId="0" fontId="31" fillId="2" borderId="27" xfId="2" applyFont="1" applyFill="1" applyBorder="1" applyAlignment="1" applyProtection="1">
      <alignment horizontal="distributed" vertical="center" wrapText="1" shrinkToFit="1"/>
      <protection locked="0"/>
    </xf>
    <xf numFmtId="0" fontId="32" fillId="10" borderId="4" xfId="0" applyFont="1" applyFill="1" applyBorder="1" applyAlignment="1" applyProtection="1">
      <alignment horizontal="distributed" vertical="center" shrinkToFit="1"/>
      <protection locked="0"/>
    </xf>
    <xf numFmtId="0" fontId="32" fillId="10" borderId="21" xfId="0" applyFont="1" applyFill="1" applyBorder="1" applyAlignment="1" applyProtection="1">
      <alignment horizontal="distributed" vertical="center" shrinkToFit="1"/>
      <protection locked="0"/>
    </xf>
    <xf numFmtId="0" fontId="32" fillId="10" borderId="6" xfId="0" applyFont="1" applyFill="1" applyBorder="1" applyAlignment="1" applyProtection="1">
      <alignment horizontal="distributed" vertical="center" shrinkToFit="1"/>
      <protection locked="0"/>
    </xf>
    <xf numFmtId="0" fontId="32" fillId="10" borderId="0" xfId="0" applyFont="1" applyFill="1" applyAlignment="1" applyProtection="1">
      <alignment horizontal="distributed" vertical="center" shrinkToFit="1"/>
      <protection locked="0"/>
    </xf>
    <xf numFmtId="0" fontId="32" fillId="10" borderId="66" xfId="0" applyFont="1" applyFill="1" applyBorder="1" applyAlignment="1" applyProtection="1">
      <alignment horizontal="distributed" vertical="center" shrinkToFit="1"/>
      <protection locked="0"/>
    </xf>
    <xf numFmtId="0" fontId="32" fillId="10" borderId="10" xfId="0" applyFont="1" applyFill="1" applyBorder="1" applyAlignment="1" applyProtection="1">
      <alignment horizontal="distributed" vertical="center" shrinkToFit="1"/>
      <protection locked="0"/>
    </xf>
    <xf numFmtId="0" fontId="32" fillId="10" borderId="2" xfId="0" applyFont="1" applyFill="1" applyBorder="1" applyAlignment="1" applyProtection="1">
      <alignment horizontal="distributed" vertical="center" shrinkToFit="1"/>
      <protection locked="0"/>
    </xf>
    <xf numFmtId="0" fontId="32" fillId="10" borderId="67" xfId="0" applyFont="1" applyFill="1" applyBorder="1" applyAlignment="1" applyProtection="1">
      <alignment horizontal="distributed" vertical="center" shrinkToFit="1"/>
      <protection locked="0"/>
    </xf>
    <xf numFmtId="0" fontId="31" fillId="2" borderId="71" xfId="2" applyFont="1" applyFill="1" applyBorder="1" applyAlignment="1" applyProtection="1">
      <alignment horizontal="left" vertical="center" shrinkToFit="1"/>
      <protection locked="0"/>
    </xf>
    <xf numFmtId="0" fontId="32" fillId="2" borderId="71" xfId="0" applyFont="1" applyFill="1" applyBorder="1" applyAlignment="1" applyProtection="1">
      <alignment horizontal="left" vertical="center" shrinkToFit="1"/>
      <protection locked="0"/>
    </xf>
    <xf numFmtId="0" fontId="32" fillId="2" borderId="72" xfId="0" applyFont="1" applyFill="1" applyBorder="1" applyAlignment="1" applyProtection="1">
      <alignment horizontal="left" vertical="center" shrinkToFit="1"/>
      <protection locked="0"/>
    </xf>
    <xf numFmtId="0" fontId="37" fillId="2" borderId="0" xfId="2" applyFont="1" applyFill="1" applyAlignment="1" applyProtection="1">
      <alignment horizontal="center" vertical="center"/>
      <protection locked="0"/>
    </xf>
    <xf numFmtId="0" fontId="37" fillId="2" borderId="2" xfId="2" applyFont="1" applyFill="1" applyBorder="1" applyAlignment="1" applyProtection="1">
      <alignment horizontal="center" vertical="center"/>
      <protection locked="0"/>
    </xf>
    <xf numFmtId="0" fontId="69" fillId="2" borderId="0" xfId="2" quotePrefix="1" applyFont="1" applyFill="1" applyAlignment="1" applyProtection="1">
      <alignment horizontal="center" vertical="center"/>
      <protection locked="0"/>
    </xf>
    <xf numFmtId="0" fontId="69" fillId="2" borderId="2" xfId="2" quotePrefix="1" applyFont="1" applyFill="1" applyBorder="1" applyAlignment="1" applyProtection="1">
      <alignment horizontal="center" vertical="center"/>
      <protection locked="0"/>
    </xf>
    <xf numFmtId="0" fontId="31" fillId="21" borderId="15" xfId="2" applyFont="1" applyFill="1" applyBorder="1" applyAlignment="1" applyProtection="1">
      <alignment horizontal="center" vertical="center"/>
      <protection locked="0"/>
    </xf>
    <xf numFmtId="0" fontId="32" fillId="21" borderId="3" xfId="0" applyFont="1" applyFill="1" applyBorder="1" applyAlignment="1" applyProtection="1">
      <alignment horizontal="center" vertical="center"/>
      <protection locked="0"/>
    </xf>
    <xf numFmtId="0" fontId="32" fillId="21" borderId="43" xfId="0" applyFont="1" applyFill="1" applyBorder="1" applyAlignment="1" applyProtection="1">
      <alignment horizontal="center" vertical="center"/>
      <protection locked="0"/>
    </xf>
    <xf numFmtId="0" fontId="32" fillId="21" borderId="3" xfId="0" applyFont="1" applyFill="1" applyBorder="1" applyAlignment="1" applyProtection="1">
      <alignment horizontal="center" vertical="center" shrinkToFit="1"/>
      <protection locked="0"/>
    </xf>
    <xf numFmtId="0" fontId="32" fillId="21" borderId="44" xfId="0" applyFont="1" applyFill="1" applyBorder="1" applyAlignment="1" applyProtection="1">
      <alignment horizontal="center" vertical="center" shrinkToFit="1"/>
      <protection locked="0"/>
    </xf>
    <xf numFmtId="49" fontId="38" fillId="21" borderId="71" xfId="0" applyNumberFormat="1" applyFont="1" applyFill="1" applyBorder="1" applyAlignment="1" applyProtection="1">
      <alignment horizontal="center" vertical="center" shrinkToFit="1"/>
      <protection locked="0"/>
    </xf>
    <xf numFmtId="49" fontId="38" fillId="21" borderId="72" xfId="0" applyNumberFormat="1" applyFont="1" applyFill="1" applyBorder="1" applyAlignment="1" applyProtection="1">
      <alignment horizontal="center" vertical="center" shrinkToFit="1"/>
      <protection locked="0"/>
    </xf>
    <xf numFmtId="38" fontId="153" fillId="9" borderId="36" xfId="3"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shrinkToFit="1"/>
      <protection locked="0"/>
    </xf>
    <xf numFmtId="0" fontId="57" fillId="4" borderId="17" xfId="2" applyFont="1" applyFill="1" applyBorder="1" applyAlignment="1" applyProtection="1">
      <alignment horizontal="center" vertical="center"/>
      <protection locked="0"/>
    </xf>
    <xf numFmtId="0" fontId="57" fillId="4" borderId="71" xfId="2" applyFont="1" applyFill="1" applyBorder="1" applyAlignment="1" applyProtection="1">
      <alignment horizontal="center" vertical="center"/>
      <protection locked="0"/>
    </xf>
    <xf numFmtId="0" fontId="57" fillId="4" borderId="25" xfId="2" applyFont="1" applyFill="1" applyBorder="1" applyAlignment="1" applyProtection="1">
      <alignment horizontal="center" vertical="center"/>
      <protection locked="0"/>
    </xf>
    <xf numFmtId="0" fontId="7" fillId="4" borderId="34"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7" fillId="4" borderId="44" xfId="2" applyFont="1" applyFill="1" applyBorder="1" applyAlignment="1" applyProtection="1">
      <alignment horizontal="left" vertical="center"/>
      <protection locked="0"/>
    </xf>
    <xf numFmtId="0" fontId="31" fillId="21" borderId="1" xfId="2" applyFont="1" applyFill="1" applyBorder="1" applyAlignment="1" applyProtection="1">
      <alignment horizontal="center" vertical="center" shrinkToFit="1"/>
      <protection locked="0"/>
    </xf>
    <xf numFmtId="0" fontId="31" fillId="21" borderId="0" xfId="2" applyFont="1" applyFill="1" applyAlignment="1" applyProtection="1">
      <alignment horizontal="center" vertical="center" shrinkToFit="1"/>
      <protection locked="0"/>
    </xf>
    <xf numFmtId="0" fontId="31" fillId="21" borderId="22" xfId="2" applyFont="1" applyFill="1" applyBorder="1" applyAlignment="1" applyProtection="1">
      <alignment horizontal="center" vertical="center" shrinkToFit="1"/>
      <protection locked="0"/>
    </xf>
    <xf numFmtId="0" fontId="31" fillId="21" borderId="68" xfId="2" applyFont="1" applyFill="1" applyBorder="1" applyAlignment="1" applyProtection="1">
      <alignment horizontal="center" vertical="center" shrinkToFit="1"/>
      <protection locked="0"/>
    </xf>
    <xf numFmtId="0" fontId="31" fillId="21" borderId="69" xfId="2" applyFont="1" applyFill="1" applyBorder="1" applyAlignment="1" applyProtection="1">
      <alignment horizontal="center" vertical="center" shrinkToFit="1"/>
      <protection locked="0"/>
    </xf>
    <xf numFmtId="0" fontId="31" fillId="21" borderId="8" xfId="2" applyFont="1" applyFill="1" applyBorder="1" applyAlignment="1" applyProtection="1">
      <alignment horizontal="center" vertical="center" shrinkToFit="1"/>
      <protection locked="0"/>
    </xf>
    <xf numFmtId="0" fontId="38" fillId="21" borderId="7" xfId="2" applyFont="1" applyFill="1" applyBorder="1" applyAlignment="1" applyProtection="1">
      <alignment horizontal="left" vertical="center" shrinkToFit="1"/>
      <protection locked="0"/>
    </xf>
    <xf numFmtId="0" fontId="39" fillId="21" borderId="4" xfId="0" applyFont="1" applyFill="1" applyBorder="1" applyAlignment="1" applyProtection="1">
      <alignment horizontal="left" vertical="center" shrinkToFit="1"/>
      <protection locked="0"/>
    </xf>
    <xf numFmtId="0" fontId="39" fillId="21" borderId="21" xfId="0" applyFont="1" applyFill="1" applyBorder="1" applyAlignment="1" applyProtection="1">
      <alignment horizontal="left" vertical="center" shrinkToFit="1"/>
      <protection locked="0"/>
    </xf>
    <xf numFmtId="49" fontId="38" fillId="21" borderId="7" xfId="2" applyNumberFormat="1" applyFont="1" applyFill="1" applyBorder="1" applyAlignment="1" applyProtection="1">
      <alignment horizontal="center" vertical="center" shrinkToFit="1"/>
      <protection locked="0"/>
    </xf>
    <xf numFmtId="49" fontId="39" fillId="21" borderId="4" xfId="0" applyNumberFormat="1" applyFont="1" applyFill="1" applyBorder="1" applyAlignment="1" applyProtection="1">
      <alignment horizontal="center" vertical="center" shrinkToFit="1"/>
      <protection locked="0"/>
    </xf>
    <xf numFmtId="49" fontId="39" fillId="21" borderId="5" xfId="0" applyNumberFormat="1" applyFont="1" applyFill="1" applyBorder="1" applyAlignment="1" applyProtection="1">
      <alignment horizontal="center" vertical="center" shrinkToFit="1"/>
      <protection locked="0"/>
    </xf>
    <xf numFmtId="0" fontId="31" fillId="2" borderId="7" xfId="2" applyFont="1" applyFill="1" applyBorder="1" applyAlignment="1" applyProtection="1">
      <alignment horizontal="distributed" vertical="center"/>
      <protection locked="0"/>
    </xf>
    <xf numFmtId="0" fontId="31" fillId="2" borderId="4" xfId="2" applyFont="1" applyFill="1" applyBorder="1" applyAlignment="1" applyProtection="1">
      <alignment horizontal="distributed" vertical="center"/>
      <protection locked="0"/>
    </xf>
    <xf numFmtId="0" fontId="31" fillId="2" borderId="17" xfId="2" applyFont="1" applyFill="1" applyBorder="1" applyAlignment="1" applyProtection="1">
      <alignment horizontal="center" vertical="center" shrinkToFit="1"/>
      <protection locked="0"/>
    </xf>
    <xf numFmtId="0" fontId="31" fillId="2" borderId="71" xfId="2" applyFont="1" applyFill="1" applyBorder="1" applyAlignment="1" applyProtection="1">
      <alignment horizontal="center" vertical="center" shrinkToFit="1"/>
      <protection locked="0"/>
    </xf>
    <xf numFmtId="0" fontId="7" fillId="21" borderId="4" xfId="2" applyFont="1" applyFill="1" applyBorder="1" applyAlignment="1" applyProtection="1">
      <alignment horizontal="center" vertical="center"/>
      <protection locked="0"/>
    </xf>
    <xf numFmtId="0" fontId="7" fillId="21" borderId="5" xfId="2" applyFont="1" applyFill="1" applyBorder="1" applyAlignment="1" applyProtection="1">
      <alignment horizontal="center" vertical="center"/>
      <protection locked="0"/>
    </xf>
    <xf numFmtId="0" fontId="7" fillId="21" borderId="69" xfId="2" applyFont="1" applyFill="1" applyBorder="1" applyAlignment="1" applyProtection="1">
      <alignment horizontal="center" vertical="center"/>
      <protection locked="0"/>
    </xf>
    <xf numFmtId="0" fontId="7" fillId="21" borderId="8" xfId="2" applyFont="1" applyFill="1" applyBorder="1" applyAlignment="1" applyProtection="1">
      <alignment horizontal="center" vertical="center"/>
      <protection locked="0"/>
    </xf>
    <xf numFmtId="0" fontId="32" fillId="4" borderId="20" xfId="0" applyFont="1" applyFill="1" applyBorder="1" applyAlignment="1" applyProtection="1">
      <alignment horizontal="center" vertical="center" shrinkToFit="1"/>
      <protection locked="0"/>
    </xf>
    <xf numFmtId="0" fontId="32" fillId="4" borderId="69" xfId="0" applyFont="1" applyFill="1" applyBorder="1" applyAlignment="1" applyProtection="1">
      <alignment horizontal="center" vertical="center" shrinkToFit="1"/>
      <protection locked="0"/>
    </xf>
    <xf numFmtId="0" fontId="32" fillId="4" borderId="70" xfId="0" applyFont="1" applyFill="1" applyBorder="1" applyAlignment="1" applyProtection="1">
      <alignment horizontal="center" vertical="center" shrinkToFit="1"/>
      <protection locked="0"/>
    </xf>
    <xf numFmtId="0" fontId="31" fillId="2" borderId="7" xfId="2" applyFont="1" applyFill="1" applyBorder="1" applyAlignment="1" applyProtection="1">
      <alignment horizontal="center" vertical="center" shrinkToFit="1"/>
      <protection locked="0"/>
    </xf>
    <xf numFmtId="0" fontId="31" fillId="2" borderId="4" xfId="2" applyFont="1" applyFill="1" applyBorder="1" applyAlignment="1" applyProtection="1">
      <alignment horizontal="center" vertical="center" shrinkToFit="1"/>
      <protection locked="0"/>
    </xf>
    <xf numFmtId="0" fontId="31" fillId="2" borderId="21" xfId="2" applyFont="1" applyFill="1" applyBorder="1" applyAlignment="1" applyProtection="1">
      <alignment horizontal="center" vertical="center" shrinkToFit="1"/>
      <protection locked="0"/>
    </xf>
    <xf numFmtId="0" fontId="24" fillId="21" borderId="4" xfId="0" applyFont="1" applyFill="1" applyBorder="1" applyAlignment="1" applyProtection="1">
      <alignment horizontal="center" vertical="center" shrinkToFit="1"/>
      <protection locked="0"/>
    </xf>
    <xf numFmtId="0" fontId="24" fillId="21" borderId="21" xfId="0" applyFont="1" applyFill="1" applyBorder="1" applyAlignment="1" applyProtection="1">
      <alignment horizontal="center" vertical="center" shrinkToFit="1"/>
      <protection locked="0"/>
    </xf>
    <xf numFmtId="0" fontId="24" fillId="21" borderId="71" xfId="0" applyFont="1" applyFill="1" applyBorder="1" applyAlignment="1" applyProtection="1">
      <alignment horizontal="center" vertical="center" shrinkToFit="1"/>
      <protection locked="0"/>
    </xf>
    <xf numFmtId="0" fontId="24" fillId="21" borderId="72" xfId="0" applyFont="1" applyFill="1" applyBorder="1" applyAlignment="1" applyProtection="1">
      <alignment horizontal="center" vertical="center" shrinkToFit="1"/>
      <protection locked="0"/>
    </xf>
    <xf numFmtId="0" fontId="31" fillId="2" borderId="1" xfId="2" applyFont="1" applyFill="1" applyBorder="1" applyAlignment="1" applyProtection="1">
      <alignment horizontal="distributed" vertical="center" shrinkToFit="1"/>
      <protection locked="0"/>
    </xf>
    <xf numFmtId="0" fontId="31" fillId="2" borderId="0" xfId="2" applyFont="1" applyFill="1" applyAlignment="1" applyProtection="1">
      <alignment horizontal="distributed" vertical="center" shrinkToFit="1"/>
      <protection locked="0"/>
    </xf>
    <xf numFmtId="0" fontId="24" fillId="21" borderId="69" xfId="0" applyFont="1" applyFill="1" applyBorder="1" applyAlignment="1" applyProtection="1">
      <alignment horizontal="center" vertical="center" shrinkToFit="1"/>
      <protection locked="0"/>
    </xf>
    <xf numFmtId="0" fontId="24" fillId="21" borderId="70" xfId="0" applyFont="1" applyFill="1" applyBorder="1" applyAlignment="1" applyProtection="1">
      <alignment horizontal="center" vertical="center" shrinkToFit="1"/>
      <protection locked="0"/>
    </xf>
    <xf numFmtId="0" fontId="7" fillId="4" borderId="7" xfId="2" applyFont="1" applyFill="1" applyBorder="1" applyAlignment="1" applyProtection="1">
      <alignment horizontal="center" vertical="center" wrapText="1"/>
      <protection locked="0"/>
    </xf>
    <xf numFmtId="0" fontId="7" fillId="4" borderId="4" xfId="2" applyFont="1" applyFill="1" applyBorder="1" applyAlignment="1" applyProtection="1">
      <alignment horizontal="center" vertical="center"/>
      <protection locked="0"/>
    </xf>
    <xf numFmtId="0" fontId="7" fillId="4" borderId="21" xfId="2" applyFont="1" applyFill="1" applyBorder="1" applyAlignment="1" applyProtection="1">
      <alignment horizontal="center" vertical="center"/>
      <protection locked="0"/>
    </xf>
    <xf numFmtId="0" fontId="7" fillId="4" borderId="68" xfId="2" applyFont="1" applyFill="1" applyBorder="1" applyAlignment="1" applyProtection="1">
      <alignment horizontal="center" vertical="center"/>
      <protection locked="0"/>
    </xf>
    <xf numFmtId="0" fontId="7" fillId="4" borderId="69" xfId="2" applyFont="1" applyFill="1" applyBorder="1" applyAlignment="1" applyProtection="1">
      <alignment horizontal="center" vertical="center"/>
      <protection locked="0"/>
    </xf>
    <xf numFmtId="0" fontId="7" fillId="4" borderId="70" xfId="2" applyFont="1" applyFill="1" applyBorder="1" applyAlignment="1" applyProtection="1">
      <alignment horizontal="center" vertical="center"/>
      <protection locked="0"/>
    </xf>
    <xf numFmtId="0" fontId="8" fillId="4" borderId="2" xfId="2" applyFont="1" applyFill="1" applyBorder="1" applyAlignment="1" applyProtection="1">
      <alignment horizontal="left" vertical="center" wrapText="1"/>
      <protection locked="0"/>
    </xf>
    <xf numFmtId="0" fontId="31" fillId="2" borderId="49" xfId="2" applyFont="1" applyFill="1" applyBorder="1" applyAlignment="1" applyProtection="1">
      <alignment horizontal="distributed" vertical="center"/>
      <protection locked="0"/>
    </xf>
    <xf numFmtId="0" fontId="31" fillId="2" borderId="78" xfId="2" applyFont="1" applyFill="1" applyBorder="1" applyAlignment="1" applyProtection="1">
      <alignment horizontal="distributed" vertical="center"/>
      <protection locked="0"/>
    </xf>
    <xf numFmtId="0" fontId="79" fillId="2" borderId="98" xfId="2" applyFont="1" applyFill="1" applyBorder="1" applyAlignment="1" applyProtection="1">
      <alignment horizontal="center" vertical="center"/>
      <protection locked="0"/>
    </xf>
    <xf numFmtId="0" fontId="79" fillId="2" borderId="38" xfId="2" applyFont="1" applyFill="1" applyBorder="1" applyAlignment="1" applyProtection="1">
      <alignment horizontal="center" vertical="center"/>
      <protection locked="0"/>
    </xf>
    <xf numFmtId="0" fontId="79" fillId="2" borderId="24" xfId="2" applyFont="1" applyFill="1" applyBorder="1" applyAlignment="1" applyProtection="1">
      <alignment horizontal="center" vertical="center"/>
      <protection locked="0"/>
    </xf>
    <xf numFmtId="0" fontId="79" fillId="2" borderId="1" xfId="2" applyFont="1" applyFill="1" applyBorder="1" applyAlignment="1" applyProtection="1">
      <alignment horizontal="center" vertical="center"/>
      <protection locked="0"/>
    </xf>
    <xf numFmtId="0" fontId="79" fillId="2" borderId="0" xfId="2" applyFont="1" applyFill="1" applyAlignment="1" applyProtection="1">
      <alignment horizontal="center" vertical="center"/>
      <protection locked="0"/>
    </xf>
    <xf numFmtId="0" fontId="79" fillId="2" borderId="22" xfId="2" applyFont="1" applyFill="1" applyBorder="1" applyAlignment="1" applyProtection="1">
      <alignment horizontal="center" vertical="center"/>
      <protection locked="0"/>
    </xf>
    <xf numFmtId="0" fontId="79" fillId="2" borderId="46" xfId="2" applyFont="1" applyFill="1" applyBorder="1" applyAlignment="1" applyProtection="1">
      <alignment horizontal="center" vertical="center"/>
      <protection locked="0"/>
    </xf>
    <xf numFmtId="0" fontId="79" fillId="2" borderId="41" xfId="2" applyFont="1" applyFill="1" applyBorder="1" applyAlignment="1" applyProtection="1">
      <alignment horizontal="center" vertical="center"/>
      <protection locked="0"/>
    </xf>
    <xf numFmtId="0" fontId="79" fillId="2" borderId="47" xfId="2" applyFont="1" applyFill="1" applyBorder="1" applyAlignment="1" applyProtection="1">
      <alignment horizontal="center" vertical="center"/>
      <protection locked="0"/>
    </xf>
    <xf numFmtId="0" fontId="18" fillId="0" borderId="0" xfId="2" applyFont="1" applyProtection="1">
      <alignment vertical="center"/>
      <protection locked="0"/>
    </xf>
    <xf numFmtId="0" fontId="56" fillId="4" borderId="0" xfId="2" applyFont="1" applyFill="1" applyAlignment="1" applyProtection="1">
      <alignment horizontal="left" vertical="top" wrapText="1"/>
      <protection locked="0"/>
    </xf>
    <xf numFmtId="0" fontId="87" fillId="4" borderId="65" xfId="2" applyFont="1" applyFill="1" applyBorder="1" applyAlignment="1" applyProtection="1">
      <alignment horizontal="center" vertical="center" wrapText="1"/>
      <protection locked="0"/>
    </xf>
    <xf numFmtId="0" fontId="87" fillId="4" borderId="58" xfId="2" applyFont="1" applyFill="1" applyBorder="1" applyAlignment="1" applyProtection="1">
      <alignment horizontal="center" vertical="center" wrapText="1"/>
      <protection locked="0"/>
    </xf>
    <xf numFmtId="0" fontId="70" fillId="4" borderId="34" xfId="2" applyFont="1" applyFill="1" applyBorder="1" applyAlignment="1" applyProtection="1">
      <alignment horizontal="left" vertical="center" wrapText="1"/>
      <protection locked="0"/>
    </xf>
    <xf numFmtId="0" fontId="70" fillId="4" borderId="3" xfId="2" applyFont="1" applyFill="1" applyBorder="1" applyAlignment="1" applyProtection="1">
      <alignment horizontal="left" vertical="center" wrapText="1"/>
      <protection locked="0"/>
    </xf>
    <xf numFmtId="0" fontId="70" fillId="4" borderId="44" xfId="2" applyFont="1" applyFill="1" applyBorder="1" applyAlignment="1" applyProtection="1">
      <alignment horizontal="left" vertical="center" wrapText="1"/>
      <protection locked="0"/>
    </xf>
    <xf numFmtId="0" fontId="70" fillId="4" borderId="10" xfId="2" applyFont="1" applyFill="1" applyBorder="1" applyAlignment="1" applyProtection="1">
      <alignment horizontal="left" vertical="center" wrapText="1"/>
      <protection locked="0"/>
    </xf>
    <xf numFmtId="0" fontId="70" fillId="4" borderId="2" xfId="2" applyFont="1" applyFill="1" applyBorder="1" applyAlignment="1" applyProtection="1">
      <alignment horizontal="left" vertical="center" wrapText="1"/>
      <protection locked="0"/>
    </xf>
    <xf numFmtId="0" fontId="70" fillId="4" borderId="33" xfId="2" applyFont="1" applyFill="1" applyBorder="1" applyAlignment="1" applyProtection="1">
      <alignment horizontal="left" vertical="center" wrapText="1"/>
      <protection locked="0"/>
    </xf>
    <xf numFmtId="0" fontId="100" fillId="21" borderId="65" xfId="2" applyFont="1" applyFill="1" applyBorder="1" applyAlignment="1" applyProtection="1">
      <alignment horizontal="center" vertical="center" wrapText="1"/>
      <protection locked="0"/>
    </xf>
    <xf numFmtId="0" fontId="100" fillId="21" borderId="58" xfId="2" applyFont="1" applyFill="1" applyBorder="1" applyAlignment="1" applyProtection="1">
      <alignment horizontal="center" vertical="center" wrapText="1"/>
      <protection locked="0"/>
    </xf>
    <xf numFmtId="0" fontId="9" fillId="4" borderId="0" xfId="2" applyFont="1" applyFill="1" applyAlignment="1" applyProtection="1">
      <alignment horizontal="right" vertical="center"/>
      <protection locked="0"/>
    </xf>
    <xf numFmtId="0" fontId="31" fillId="4" borderId="34" xfId="2" applyFont="1" applyFill="1" applyBorder="1" applyAlignment="1" applyProtection="1">
      <alignment horizontal="center" vertical="center"/>
      <protection locked="0"/>
    </xf>
    <xf numFmtId="0" fontId="31" fillId="4" borderId="3" xfId="2" applyFont="1" applyFill="1" applyBorder="1" applyAlignment="1" applyProtection="1">
      <alignment horizontal="center" vertical="center"/>
      <protection locked="0"/>
    </xf>
    <xf numFmtId="0" fontId="31" fillId="4" borderId="44" xfId="2" applyFont="1" applyFill="1" applyBorder="1" applyAlignment="1" applyProtection="1">
      <alignment horizontal="center" vertical="center"/>
      <protection locked="0"/>
    </xf>
    <xf numFmtId="0" fontId="9" fillId="4" borderId="6" xfId="2" applyFont="1" applyFill="1" applyBorder="1" applyAlignment="1" applyProtection="1">
      <alignment horizontal="right" vertical="center"/>
      <protection locked="0"/>
    </xf>
    <xf numFmtId="0" fontId="75" fillId="2" borderId="38" xfId="2" applyFont="1" applyFill="1" applyBorder="1" applyAlignment="1" applyProtection="1">
      <alignment horizontal="center" vertical="center"/>
      <protection locked="0"/>
    </xf>
    <xf numFmtId="0" fontId="75" fillId="2" borderId="99" xfId="2" applyFont="1" applyFill="1" applyBorder="1" applyAlignment="1" applyProtection="1">
      <alignment horizontal="center" vertical="center"/>
      <protection locked="0"/>
    </xf>
    <xf numFmtId="0" fontId="75" fillId="2" borderId="0" xfId="2" applyFont="1" applyFill="1" applyAlignment="1" applyProtection="1">
      <alignment horizontal="center" vertical="center"/>
      <protection locked="0"/>
    </xf>
    <xf numFmtId="0" fontId="75" fillId="2" borderId="66" xfId="2" applyFont="1" applyFill="1" applyBorder="1" applyAlignment="1" applyProtection="1">
      <alignment horizontal="center" vertical="center"/>
      <protection locked="0"/>
    </xf>
    <xf numFmtId="0" fontId="75" fillId="2" borderId="41" xfId="2" applyFont="1" applyFill="1" applyBorder="1" applyAlignment="1" applyProtection="1">
      <alignment horizontal="center" vertical="center"/>
      <protection locked="0"/>
    </xf>
    <xf numFmtId="0" fontId="75" fillId="2" borderId="48" xfId="2" applyFont="1" applyFill="1" applyBorder="1" applyAlignment="1" applyProtection="1">
      <alignment horizontal="center" vertical="center"/>
      <protection locked="0"/>
    </xf>
    <xf numFmtId="0" fontId="31" fillId="2" borderId="79" xfId="2" applyFont="1" applyFill="1" applyBorder="1" applyAlignment="1" applyProtection="1">
      <alignment horizontal="center" vertical="center"/>
      <protection locked="0"/>
    </xf>
    <xf numFmtId="0" fontId="31" fillId="2" borderId="78" xfId="2" applyFont="1" applyFill="1" applyBorder="1" applyAlignment="1" applyProtection="1">
      <alignment horizontal="center" vertical="center"/>
      <protection locked="0"/>
    </xf>
    <xf numFmtId="0" fontId="73" fillId="4" borderId="101" xfId="2" applyFont="1" applyFill="1" applyBorder="1" applyAlignment="1" applyProtection="1">
      <alignment horizontal="center" vertical="center"/>
      <protection locked="0"/>
    </xf>
    <xf numFmtId="0" fontId="73" fillId="4" borderId="191" xfId="2" applyFont="1" applyFill="1" applyBorder="1" applyAlignment="1" applyProtection="1">
      <alignment horizontal="center" vertical="center"/>
      <protection locked="0"/>
    </xf>
    <xf numFmtId="0" fontId="91" fillId="4" borderId="193" xfId="2" applyFont="1" applyFill="1" applyBorder="1" applyAlignment="1" applyProtection="1">
      <alignment horizontal="center" vertical="center" wrapText="1"/>
      <protection locked="0"/>
    </xf>
    <xf numFmtId="0" fontId="91" fillId="4" borderId="191" xfId="2" applyFont="1" applyFill="1" applyBorder="1" applyAlignment="1" applyProtection="1">
      <alignment horizontal="center" vertical="center" wrapText="1"/>
      <protection locked="0"/>
    </xf>
    <xf numFmtId="0" fontId="91" fillId="4" borderId="192" xfId="2" applyFont="1" applyFill="1" applyBorder="1" applyAlignment="1" applyProtection="1">
      <alignment horizontal="center" vertical="center" wrapText="1"/>
      <protection locked="0"/>
    </xf>
    <xf numFmtId="0" fontId="91" fillId="4" borderId="112" xfId="2" applyFont="1" applyFill="1" applyBorder="1" applyAlignment="1" applyProtection="1">
      <alignment horizontal="center" vertical="center" wrapText="1"/>
      <protection locked="0"/>
    </xf>
    <xf numFmtId="0" fontId="91" fillId="4" borderId="61" xfId="2" applyFont="1" applyFill="1" applyBorder="1" applyAlignment="1" applyProtection="1">
      <alignment horizontal="center" vertical="center" wrapText="1"/>
      <protection locked="0"/>
    </xf>
    <xf numFmtId="0" fontId="91" fillId="4" borderId="102" xfId="2" applyFont="1" applyFill="1" applyBorder="1" applyAlignment="1" applyProtection="1">
      <alignment horizontal="center" vertical="center" wrapText="1"/>
      <protection locked="0"/>
    </xf>
    <xf numFmtId="0" fontId="91" fillId="4" borderId="23" xfId="2" applyFont="1" applyFill="1" applyBorder="1" applyAlignment="1" applyProtection="1">
      <alignment horizontal="center" vertical="center" wrapText="1"/>
      <protection locked="0"/>
    </xf>
    <xf numFmtId="38" fontId="101" fillId="9" borderId="168" xfId="0" applyNumberFormat="1" applyFont="1" applyFill="1" applyBorder="1" applyAlignment="1" applyProtection="1">
      <alignment horizontal="center" vertical="center" wrapText="1"/>
      <protection locked="0"/>
    </xf>
    <xf numFmtId="0" fontId="101" fillId="9" borderId="126" xfId="0" applyFont="1" applyFill="1" applyBorder="1" applyAlignment="1" applyProtection="1">
      <alignment horizontal="center" vertical="center" wrapText="1"/>
      <protection locked="0"/>
    </xf>
    <xf numFmtId="0" fontId="101" fillId="9" borderId="169" xfId="0" applyFont="1" applyFill="1" applyBorder="1" applyAlignment="1" applyProtection="1">
      <alignment horizontal="center" vertical="center" wrapText="1"/>
      <protection locked="0"/>
    </xf>
    <xf numFmtId="0" fontId="101" fillId="9" borderId="128" xfId="0" applyFont="1" applyFill="1" applyBorder="1" applyAlignment="1" applyProtection="1">
      <alignment horizontal="center" vertical="center" wrapText="1"/>
      <protection locked="0"/>
    </xf>
    <xf numFmtId="0" fontId="107" fillId="21" borderId="168" xfId="0" applyFont="1" applyFill="1" applyBorder="1" applyAlignment="1" applyProtection="1">
      <alignment horizontal="center" vertical="center" wrapText="1"/>
      <protection locked="0"/>
    </xf>
    <xf numFmtId="0" fontId="107" fillId="21" borderId="126" xfId="0" applyFont="1" applyFill="1" applyBorder="1" applyAlignment="1" applyProtection="1">
      <alignment horizontal="center" vertical="center" wrapText="1"/>
      <protection locked="0"/>
    </xf>
    <xf numFmtId="0" fontId="107" fillId="21" borderId="169" xfId="0" applyFont="1" applyFill="1" applyBorder="1" applyAlignment="1" applyProtection="1">
      <alignment horizontal="center" vertical="center" wrapText="1"/>
      <protection locked="0"/>
    </xf>
    <xf numFmtId="0" fontId="107" fillId="21" borderId="128" xfId="0" applyFont="1" applyFill="1" applyBorder="1" applyAlignment="1" applyProtection="1">
      <alignment horizontal="center" vertical="center" wrapText="1"/>
      <protection locked="0"/>
    </xf>
    <xf numFmtId="0" fontId="74" fillId="4" borderId="41" xfId="2" applyFont="1" applyFill="1" applyBorder="1" applyAlignment="1" applyProtection="1">
      <alignment horizontal="center" vertical="center"/>
      <protection locked="0"/>
    </xf>
    <xf numFmtId="0" fontId="75" fillId="2" borderId="37" xfId="2" applyFont="1" applyFill="1" applyBorder="1" applyAlignment="1" applyProtection="1">
      <alignment horizontal="center" vertical="center" wrapText="1"/>
      <protection locked="0"/>
    </xf>
    <xf numFmtId="0" fontId="75" fillId="2" borderId="39" xfId="2" applyFont="1" applyFill="1" applyBorder="1" applyAlignment="1" applyProtection="1">
      <alignment horizontal="center" vertical="center"/>
      <protection locked="0"/>
    </xf>
    <xf numFmtId="0" fontId="75" fillId="2" borderId="6" xfId="2" applyFont="1" applyFill="1" applyBorder="1" applyAlignment="1" applyProtection="1">
      <alignment horizontal="center" vertical="center"/>
      <protection locked="0"/>
    </xf>
    <xf numFmtId="0" fontId="75" fillId="2" borderId="59" xfId="2" applyFont="1" applyFill="1" applyBorder="1" applyAlignment="1" applyProtection="1">
      <alignment horizontal="center" vertical="center"/>
      <protection locked="0"/>
    </xf>
    <xf numFmtId="0" fontId="75" fillId="2" borderId="40" xfId="2" applyFont="1" applyFill="1" applyBorder="1" applyAlignment="1" applyProtection="1">
      <alignment horizontal="center" vertical="center"/>
      <protection locked="0"/>
    </xf>
    <xf numFmtId="0" fontId="75" fillId="2" borderId="42" xfId="2" applyFont="1" applyFill="1" applyBorder="1" applyAlignment="1" applyProtection="1">
      <alignment horizontal="center" vertical="center"/>
      <protection locked="0"/>
    </xf>
    <xf numFmtId="0" fontId="59" fillId="4" borderId="6" xfId="2" applyFont="1" applyFill="1" applyBorder="1" applyAlignment="1" applyProtection="1">
      <alignment horizontal="right" vertical="top" wrapText="1"/>
      <protection locked="0"/>
    </xf>
    <xf numFmtId="0" fontId="56" fillId="4" borderId="0" xfId="2" applyFont="1" applyFill="1" applyAlignment="1" applyProtection="1">
      <alignment horizontal="left" vertical="center" wrapText="1"/>
      <protection locked="0"/>
    </xf>
    <xf numFmtId="38" fontId="76" fillId="0" borderId="14" xfId="3" applyFont="1" applyFill="1" applyBorder="1" applyAlignment="1" applyProtection="1">
      <alignment horizontal="center" vertical="center"/>
      <protection locked="0"/>
    </xf>
    <xf numFmtId="38" fontId="38" fillId="0" borderId="180" xfId="3" applyFont="1" applyFill="1" applyBorder="1" applyAlignment="1" applyProtection="1">
      <alignment horizontal="center" vertical="center"/>
      <protection locked="0"/>
    </xf>
    <xf numFmtId="38" fontId="34" fillId="9" borderId="78" xfId="3" applyFont="1" applyFill="1" applyBorder="1" applyAlignment="1" applyProtection="1">
      <alignment horizontal="center" vertical="center"/>
      <protection locked="0"/>
    </xf>
    <xf numFmtId="38" fontId="75" fillId="9" borderId="18" xfId="3" applyFont="1" applyFill="1" applyBorder="1" applyAlignment="1" applyProtection="1">
      <alignment horizontal="center" vertical="center"/>
      <protection locked="0"/>
    </xf>
    <xf numFmtId="38" fontId="75" fillId="9" borderId="53" xfId="3" applyFont="1" applyFill="1" applyBorder="1" applyAlignment="1" applyProtection="1">
      <alignment horizontal="center" vertical="center"/>
      <protection locked="0"/>
    </xf>
    <xf numFmtId="38" fontId="75" fillId="9" borderId="84" xfId="3" applyFont="1" applyFill="1" applyBorder="1" applyAlignment="1" applyProtection="1">
      <alignment horizontal="center" vertical="center"/>
      <protection locked="0"/>
    </xf>
    <xf numFmtId="38" fontId="75" fillId="9" borderId="28" xfId="3" applyFont="1" applyFill="1" applyBorder="1" applyAlignment="1" applyProtection="1">
      <alignment horizontal="center" vertical="center"/>
      <protection locked="0"/>
    </xf>
    <xf numFmtId="38" fontId="75" fillId="9" borderId="50" xfId="3" applyFont="1" applyFill="1" applyBorder="1" applyAlignment="1" applyProtection="1">
      <alignment horizontal="center" vertical="center"/>
      <protection locked="0"/>
    </xf>
    <xf numFmtId="38" fontId="75" fillId="9" borderId="62" xfId="3" applyFont="1" applyFill="1" applyBorder="1" applyAlignment="1" applyProtection="1">
      <alignment horizontal="center" vertical="center"/>
      <protection locked="0"/>
    </xf>
    <xf numFmtId="38" fontId="153" fillId="9" borderId="35" xfId="3" applyFont="1" applyFill="1" applyBorder="1" applyAlignment="1" applyProtection="1">
      <alignment horizontal="center" vertical="center"/>
      <protection locked="0"/>
    </xf>
    <xf numFmtId="0" fontId="25" fillId="2" borderId="168" xfId="2" applyFont="1" applyFill="1" applyBorder="1" applyAlignment="1" applyProtection="1">
      <alignment horizontal="center" vertical="center"/>
      <protection locked="0"/>
    </xf>
    <xf numFmtId="0" fontId="25" fillId="2" borderId="177" xfId="2" applyFont="1" applyFill="1" applyBorder="1" applyAlignment="1" applyProtection="1">
      <alignment horizontal="center" vertical="center"/>
      <protection locked="0"/>
    </xf>
    <xf numFmtId="0" fontId="25" fillId="2" borderId="95" xfId="2" applyFont="1" applyFill="1" applyBorder="1" applyAlignment="1" applyProtection="1">
      <alignment horizontal="center" vertical="center"/>
      <protection locked="0"/>
    </xf>
    <xf numFmtId="0" fontId="25" fillId="2" borderId="182" xfId="2" applyFont="1" applyFill="1" applyBorder="1" applyAlignment="1" applyProtection="1">
      <alignment horizontal="center" vertical="center"/>
      <protection locked="0"/>
    </xf>
    <xf numFmtId="0" fontId="25" fillId="2" borderId="109" xfId="2" applyFont="1" applyFill="1" applyBorder="1" applyAlignment="1" applyProtection="1">
      <alignment horizontal="center" vertical="center"/>
      <protection locked="0"/>
    </xf>
    <xf numFmtId="0" fontId="25" fillId="2" borderId="126" xfId="2" applyFont="1" applyFill="1" applyBorder="1" applyAlignment="1" applyProtection="1">
      <alignment horizontal="center" vertical="center"/>
      <protection locked="0"/>
    </xf>
    <xf numFmtId="0" fontId="75" fillId="2" borderId="189" xfId="2" applyFont="1" applyFill="1" applyBorder="1" applyAlignment="1" applyProtection="1">
      <alignment horizontal="center" vertical="center" wrapText="1" shrinkToFit="1"/>
      <protection locked="0"/>
    </xf>
    <xf numFmtId="0" fontId="75" fillId="2" borderId="49" xfId="2" applyFont="1" applyFill="1" applyBorder="1" applyAlignment="1" applyProtection="1">
      <alignment horizontal="center" vertical="center" wrapText="1" shrinkToFit="1"/>
      <protection locked="0"/>
    </xf>
    <xf numFmtId="0" fontId="31" fillId="2" borderId="49" xfId="2" applyFont="1" applyFill="1" applyBorder="1" applyAlignment="1" applyProtection="1">
      <alignment horizontal="center" vertical="center" wrapText="1" shrinkToFit="1"/>
      <protection locked="0"/>
    </xf>
    <xf numFmtId="177" fontId="38" fillId="10" borderId="29" xfId="2" applyNumberFormat="1" applyFont="1" applyFill="1" applyBorder="1" applyAlignment="1" applyProtection="1">
      <alignment horizontal="right" vertical="center"/>
      <protection locked="0"/>
    </xf>
    <xf numFmtId="177" fontId="38" fillId="10" borderId="50" xfId="2" applyNumberFormat="1" applyFont="1" applyFill="1" applyBorder="1" applyAlignment="1" applyProtection="1">
      <alignment horizontal="right" vertical="center"/>
      <protection locked="0"/>
    </xf>
    <xf numFmtId="177" fontId="38" fillId="10" borderId="62" xfId="2" applyNumberFormat="1" applyFont="1" applyFill="1" applyBorder="1" applyAlignment="1" applyProtection="1">
      <alignment horizontal="right" vertical="center"/>
      <protection locked="0"/>
    </xf>
    <xf numFmtId="177" fontId="38" fillId="0" borderId="29" xfId="2" applyNumberFormat="1" applyFont="1" applyBorder="1" applyAlignment="1" applyProtection="1">
      <alignment horizontal="right" vertical="center"/>
      <protection locked="0"/>
    </xf>
    <xf numFmtId="177" fontId="38" fillId="0" borderId="62" xfId="2" applyNumberFormat="1" applyFont="1" applyBorder="1" applyAlignment="1" applyProtection="1">
      <alignment horizontal="right" vertical="center"/>
      <protection locked="0"/>
    </xf>
    <xf numFmtId="177" fontId="38" fillId="0" borderId="61" xfId="2" applyNumberFormat="1" applyFont="1" applyBorder="1" applyAlignment="1" applyProtection="1">
      <alignment horizontal="right" vertical="center"/>
      <protection locked="0"/>
    </xf>
    <xf numFmtId="177" fontId="38" fillId="0" borderId="57" xfId="2" applyNumberFormat="1" applyFont="1" applyBorder="1" applyAlignment="1" applyProtection="1">
      <alignment horizontal="right" vertical="center"/>
      <protection locked="0"/>
    </xf>
    <xf numFmtId="0" fontId="31" fillId="2" borderId="16" xfId="2" applyFont="1" applyFill="1" applyBorder="1" applyAlignment="1" applyProtection="1">
      <alignment horizontal="center" vertical="center"/>
      <protection locked="0"/>
    </xf>
    <xf numFmtId="0" fontId="31" fillId="2" borderId="12" xfId="2" applyFont="1" applyFill="1" applyBorder="1" applyAlignment="1" applyProtection="1">
      <alignment horizontal="center" vertical="center"/>
      <protection locked="0"/>
    </xf>
    <xf numFmtId="0" fontId="31" fillId="2" borderId="57" xfId="2" applyFont="1" applyFill="1" applyBorder="1" applyAlignment="1" applyProtection="1">
      <alignment horizontal="center" vertical="center"/>
      <protection locked="0"/>
    </xf>
    <xf numFmtId="0" fontId="31" fillId="2" borderId="95" xfId="2" applyFont="1" applyFill="1" applyBorder="1" applyAlignment="1" applyProtection="1">
      <alignment horizontal="center" vertical="center" shrinkToFit="1"/>
      <protection locked="0"/>
    </xf>
    <xf numFmtId="0" fontId="31" fillId="2" borderId="89" xfId="2" applyFont="1" applyFill="1" applyBorder="1" applyAlignment="1" applyProtection="1">
      <alignment horizontal="center" vertical="center" shrinkToFit="1"/>
      <protection locked="0"/>
    </xf>
    <xf numFmtId="0" fontId="31" fillId="2" borderId="96" xfId="2" applyFont="1" applyFill="1" applyBorder="1" applyAlignment="1" applyProtection="1">
      <alignment horizontal="center" vertical="center" shrinkToFit="1"/>
      <protection locked="0"/>
    </xf>
    <xf numFmtId="0" fontId="75" fillId="2" borderId="98" xfId="2" applyFont="1" applyFill="1" applyBorder="1" applyAlignment="1" applyProtection="1">
      <alignment horizontal="center" vertical="center"/>
      <protection locked="0"/>
    </xf>
    <xf numFmtId="0" fontId="75" fillId="2" borderId="1" xfId="2" applyFont="1" applyFill="1" applyBorder="1" applyAlignment="1" applyProtection="1">
      <alignment horizontal="center" vertical="center"/>
      <protection locked="0"/>
    </xf>
    <xf numFmtId="0" fontId="75" fillId="2" borderId="46" xfId="2" applyFont="1" applyFill="1" applyBorder="1" applyAlignment="1" applyProtection="1">
      <alignment horizontal="center" vertical="center"/>
      <protection locked="0"/>
    </xf>
    <xf numFmtId="38" fontId="38" fillId="0" borderId="190" xfId="3" applyFont="1" applyFill="1" applyBorder="1" applyAlignment="1" applyProtection="1">
      <alignment horizontal="center" vertical="center"/>
      <protection locked="0"/>
    </xf>
    <xf numFmtId="0" fontId="45" fillId="2" borderId="0" xfId="2" applyFont="1" applyFill="1" applyAlignment="1" applyProtection="1">
      <alignment vertical="center" shrinkToFit="1"/>
      <protection locked="0"/>
    </xf>
    <xf numFmtId="0" fontId="45" fillId="10" borderId="0" xfId="0" applyFont="1" applyFill="1" applyAlignment="1" applyProtection="1">
      <alignment vertical="center" shrinkToFit="1"/>
      <protection locked="0"/>
    </xf>
    <xf numFmtId="0" fontId="27" fillId="2" borderId="6" xfId="2" applyFont="1" applyFill="1" applyBorder="1" applyAlignment="1" applyProtection="1">
      <alignment horizontal="distributed" vertical="center"/>
      <protection locked="0"/>
    </xf>
    <xf numFmtId="0" fontId="27" fillId="2" borderId="0" xfId="2" applyFont="1" applyFill="1" applyAlignment="1" applyProtection="1">
      <alignment horizontal="distributed" vertical="center"/>
      <protection locked="0"/>
    </xf>
    <xf numFmtId="38" fontId="153" fillId="9" borderId="98" xfId="3" applyFont="1" applyFill="1" applyBorder="1" applyAlignment="1" applyProtection="1">
      <alignment horizontal="center" vertical="center"/>
      <protection locked="0"/>
    </xf>
    <xf numFmtId="38" fontId="153" fillId="9" borderId="38" xfId="3" applyFont="1" applyFill="1" applyBorder="1" applyAlignment="1" applyProtection="1">
      <alignment horizontal="center" vertical="center"/>
      <protection locked="0"/>
    </xf>
    <xf numFmtId="38" fontId="153" fillId="9" borderId="24" xfId="3" applyFont="1" applyFill="1" applyBorder="1" applyAlignment="1" applyProtection="1">
      <alignment horizontal="center" vertical="center"/>
      <protection locked="0"/>
    </xf>
    <xf numFmtId="38" fontId="153" fillId="9" borderId="65" xfId="3" applyFont="1" applyFill="1" applyBorder="1" applyAlignment="1" applyProtection="1">
      <alignment horizontal="center" vertical="center"/>
      <protection locked="0"/>
    </xf>
    <xf numFmtId="38" fontId="153" fillId="9" borderId="45" xfId="3" applyFont="1" applyFill="1" applyBorder="1" applyAlignment="1" applyProtection="1">
      <alignment horizontal="center" vertical="center"/>
      <protection locked="0"/>
    </xf>
    <xf numFmtId="38" fontId="153" fillId="9" borderId="58" xfId="3" applyFont="1" applyFill="1" applyBorder="1" applyAlignment="1" applyProtection="1">
      <alignment horizontal="center" vertical="center"/>
      <protection locked="0"/>
    </xf>
    <xf numFmtId="0" fontId="31" fillId="2" borderId="6" xfId="2" applyFont="1" applyFill="1" applyBorder="1" applyAlignment="1" applyProtection="1">
      <alignment horizontal="distributed" vertical="center"/>
      <protection locked="0"/>
    </xf>
    <xf numFmtId="0" fontId="31" fillId="2" borderId="40" xfId="2" applyFont="1" applyFill="1" applyBorder="1" applyAlignment="1" applyProtection="1">
      <alignment horizontal="distributed" vertical="center"/>
      <protection locked="0"/>
    </xf>
    <xf numFmtId="0" fontId="31" fillId="2" borderId="41" xfId="2" applyFont="1" applyFill="1" applyBorder="1" applyAlignment="1" applyProtection="1">
      <alignment horizontal="distributed" vertical="center"/>
      <protection locked="0"/>
    </xf>
    <xf numFmtId="177" fontId="38" fillId="0" borderId="54" xfId="2" applyNumberFormat="1" applyFont="1" applyBorder="1" applyAlignment="1" applyProtection="1">
      <alignment horizontal="right" vertical="center"/>
      <protection locked="0"/>
    </xf>
    <xf numFmtId="177" fontId="38" fillId="0" borderId="55" xfId="2" applyNumberFormat="1" applyFont="1" applyBorder="1" applyAlignment="1" applyProtection="1">
      <alignment horizontal="right" vertical="center"/>
      <protection locked="0"/>
    </xf>
    <xf numFmtId="177" fontId="38" fillId="0" borderId="83" xfId="2" applyNumberFormat="1" applyFont="1" applyBorder="1" applyAlignment="1" applyProtection="1">
      <alignment horizontal="right" vertical="center"/>
      <protection locked="0"/>
    </xf>
    <xf numFmtId="177" fontId="38" fillId="10" borderId="54" xfId="2" applyNumberFormat="1" applyFont="1" applyFill="1" applyBorder="1" applyAlignment="1" applyProtection="1">
      <alignment horizontal="right" vertical="center"/>
      <protection locked="0"/>
    </xf>
    <xf numFmtId="177" fontId="38" fillId="10" borderId="55" xfId="2" applyNumberFormat="1" applyFont="1" applyFill="1" applyBorder="1" applyAlignment="1" applyProtection="1">
      <alignment horizontal="right" vertical="center"/>
      <protection locked="0"/>
    </xf>
    <xf numFmtId="177" fontId="38" fillId="10" borderId="83" xfId="2" applyNumberFormat="1" applyFont="1" applyFill="1" applyBorder="1" applyAlignment="1" applyProtection="1">
      <alignment horizontal="right" vertical="center"/>
      <protection locked="0"/>
    </xf>
    <xf numFmtId="0" fontId="31" fillId="2" borderId="88" xfId="2" applyFont="1" applyFill="1" applyBorder="1" applyAlignment="1" applyProtection="1">
      <alignment horizontal="center" vertical="center"/>
      <protection locked="0"/>
    </xf>
    <xf numFmtId="0" fontId="31" fillId="2" borderId="89" xfId="2" applyFont="1" applyFill="1" applyBorder="1" applyAlignment="1" applyProtection="1">
      <alignment horizontal="center" vertical="center"/>
      <protection locked="0"/>
    </xf>
    <xf numFmtId="0" fontId="31" fillId="2" borderId="96" xfId="2" applyFont="1" applyFill="1" applyBorder="1" applyAlignment="1" applyProtection="1">
      <alignment horizontal="center" vertical="center"/>
      <protection locked="0"/>
    </xf>
    <xf numFmtId="0" fontId="31" fillId="2" borderId="95" xfId="2" applyFont="1" applyFill="1" applyBorder="1" applyAlignment="1" applyProtection="1">
      <alignment horizontal="center" vertical="center"/>
      <protection locked="0"/>
    </xf>
    <xf numFmtId="177" fontId="38" fillId="0" borderId="50" xfId="2" applyNumberFormat="1" applyFont="1" applyBorder="1" applyAlignment="1" applyProtection="1">
      <alignment horizontal="right" vertical="center"/>
      <protection locked="0"/>
    </xf>
    <xf numFmtId="0" fontId="6" fillId="2" borderId="0" xfId="2" applyFont="1" applyFill="1" applyAlignment="1" applyProtection="1">
      <alignment horizontal="left" vertical="center"/>
      <protection locked="0"/>
    </xf>
    <xf numFmtId="177" fontId="34" fillId="9" borderId="112" xfId="2" applyNumberFormat="1" applyFont="1" applyFill="1" applyBorder="1" applyAlignment="1" applyProtection="1">
      <alignment horizontal="right" vertical="center"/>
      <protection locked="0"/>
    </xf>
    <xf numFmtId="38" fontId="34" fillId="9" borderId="166" xfId="3" applyFont="1" applyFill="1" applyBorder="1" applyAlignment="1" applyProtection="1">
      <alignment horizontal="center" vertical="center"/>
      <protection locked="0"/>
    </xf>
    <xf numFmtId="38" fontId="34" fillId="9" borderId="112" xfId="3" applyFont="1" applyFill="1" applyBorder="1" applyAlignment="1" applyProtection="1">
      <alignment horizontal="center" vertical="center"/>
      <protection locked="0"/>
    </xf>
    <xf numFmtId="38" fontId="34" fillId="9" borderId="61" xfId="3" applyFont="1" applyFill="1" applyBorder="1" applyAlignment="1" applyProtection="1">
      <alignment horizontal="center" vertical="center"/>
      <protection locked="0"/>
    </xf>
    <xf numFmtId="0" fontId="58" fillId="2" borderId="166" xfId="2" applyFont="1" applyFill="1" applyBorder="1" applyAlignment="1" applyProtection="1">
      <alignment horizontal="center" vertical="center" textRotation="255" wrapText="1" shrinkToFit="1"/>
      <protection locked="0"/>
    </xf>
    <xf numFmtId="0" fontId="58" fillId="2" borderId="112" xfId="2" applyFont="1" applyFill="1" applyBorder="1" applyAlignment="1" applyProtection="1">
      <alignment horizontal="center" vertical="center" textRotation="255" wrapText="1" shrinkToFit="1"/>
      <protection locked="0"/>
    </xf>
    <xf numFmtId="0" fontId="58" fillId="2" borderId="169" xfId="2" applyFont="1" applyFill="1" applyBorder="1" applyAlignment="1" applyProtection="1">
      <alignment horizontal="center" vertical="center" textRotation="255" wrapText="1" shrinkToFit="1"/>
      <protection locked="0"/>
    </xf>
    <xf numFmtId="0" fontId="58" fillId="2" borderId="92" xfId="2" applyFont="1" applyFill="1" applyBorder="1" applyAlignment="1" applyProtection="1">
      <alignment horizontal="center" vertical="center" textRotation="255" wrapText="1" shrinkToFit="1"/>
      <protection locked="0"/>
    </xf>
    <xf numFmtId="38" fontId="31" fillId="0" borderId="9" xfId="3" applyFont="1" applyFill="1" applyBorder="1" applyAlignment="1" applyProtection="1">
      <alignment horizontal="right" vertical="center"/>
      <protection locked="0"/>
    </xf>
    <xf numFmtId="38" fontId="31" fillId="0" borderId="71" xfId="3" applyFont="1" applyFill="1" applyBorder="1" applyAlignment="1" applyProtection="1">
      <alignment horizontal="right" vertical="center"/>
      <protection locked="0"/>
    </xf>
    <xf numFmtId="0" fontId="31" fillId="2" borderId="4" xfId="2" applyFont="1" applyFill="1" applyBorder="1" applyAlignment="1" applyProtection="1">
      <alignment horizontal="center" vertical="center"/>
      <protection locked="0"/>
    </xf>
    <xf numFmtId="0" fontId="31" fillId="2" borderId="101" xfId="2" applyFont="1" applyFill="1" applyBorder="1" applyAlignment="1" applyProtection="1">
      <alignment horizontal="center" vertical="center"/>
      <protection locked="0"/>
    </xf>
    <xf numFmtId="0" fontId="32" fillId="10" borderId="38" xfId="0" applyFont="1" applyFill="1" applyBorder="1" applyAlignment="1" applyProtection="1">
      <alignment horizontal="center" vertical="top" wrapText="1"/>
      <protection locked="0"/>
    </xf>
    <xf numFmtId="0" fontId="32" fillId="10" borderId="24" xfId="0" applyFont="1" applyFill="1" applyBorder="1" applyAlignment="1" applyProtection="1">
      <alignment horizontal="center" vertical="top" wrapText="1"/>
      <protection locked="0"/>
    </xf>
    <xf numFmtId="0" fontId="32" fillId="10" borderId="0" xfId="0" applyFont="1" applyFill="1" applyAlignment="1" applyProtection="1">
      <alignment horizontal="center" vertical="top" wrapText="1"/>
      <protection locked="0"/>
    </xf>
    <xf numFmtId="0" fontId="32" fillId="10" borderId="22" xfId="0" applyFont="1" applyFill="1" applyBorder="1" applyAlignment="1" applyProtection="1">
      <alignment horizontal="center" vertical="top" wrapText="1"/>
      <protection locked="0"/>
    </xf>
    <xf numFmtId="0" fontId="32" fillId="10" borderId="2" xfId="0" applyFont="1" applyFill="1" applyBorder="1" applyAlignment="1" applyProtection="1">
      <alignment horizontal="center" vertical="top" wrapText="1"/>
      <protection locked="0"/>
    </xf>
    <xf numFmtId="0" fontId="32" fillId="10" borderId="33" xfId="0" applyFont="1" applyFill="1" applyBorder="1" applyAlignment="1" applyProtection="1">
      <alignment horizontal="center" vertical="top" wrapText="1"/>
      <protection locked="0"/>
    </xf>
    <xf numFmtId="0" fontId="31" fillId="2" borderId="74" xfId="2" applyFont="1" applyFill="1" applyBorder="1" applyAlignment="1" applyProtection="1">
      <alignment horizontal="center" vertical="center"/>
      <protection locked="0"/>
    </xf>
    <xf numFmtId="0" fontId="31" fillId="2" borderId="31" xfId="2" applyFont="1" applyFill="1" applyBorder="1" applyAlignment="1" applyProtection="1">
      <alignment horizontal="center" vertical="center"/>
      <protection locked="0"/>
    </xf>
    <xf numFmtId="0" fontId="31" fillId="2" borderId="53" xfId="2" applyFont="1" applyFill="1" applyBorder="1" applyAlignment="1" applyProtection="1">
      <alignment horizontal="center" vertical="center" justifyLastLine="1"/>
      <protection locked="0"/>
    </xf>
    <xf numFmtId="0" fontId="31" fillId="2" borderId="84" xfId="2" applyFont="1" applyFill="1" applyBorder="1" applyAlignment="1" applyProtection="1">
      <alignment horizontal="center" vertical="center" justifyLastLine="1"/>
      <protection locked="0"/>
    </xf>
    <xf numFmtId="38" fontId="31" fillId="0" borderId="23" xfId="3" applyFont="1" applyFill="1" applyBorder="1" applyAlignment="1" applyProtection="1">
      <alignment horizontal="right" vertical="center"/>
      <protection locked="0"/>
    </xf>
    <xf numFmtId="38" fontId="31" fillId="0" borderId="38" xfId="3" applyFont="1" applyFill="1" applyBorder="1" applyAlignment="1" applyProtection="1">
      <alignment horizontal="right" vertical="center"/>
      <protection locked="0"/>
    </xf>
    <xf numFmtId="176" fontId="57" fillId="4" borderId="0" xfId="2" applyNumberFormat="1" applyFont="1" applyFill="1" applyAlignment="1" applyProtection="1">
      <alignment horizontal="left" vertical="top" wrapText="1"/>
      <protection locked="0"/>
    </xf>
    <xf numFmtId="0" fontId="31" fillId="2" borderId="97" xfId="2" applyFont="1" applyFill="1" applyBorder="1" applyAlignment="1" applyProtection="1">
      <alignment horizontal="center" vertical="center"/>
      <protection locked="0"/>
    </xf>
    <xf numFmtId="0" fontId="31" fillId="2" borderId="93" xfId="2" applyFont="1" applyFill="1" applyBorder="1" applyAlignment="1" applyProtection="1">
      <alignment horizontal="center" vertical="center"/>
      <protection locked="0"/>
    </xf>
    <xf numFmtId="0" fontId="31" fillId="2" borderId="94" xfId="2" applyFont="1" applyFill="1" applyBorder="1" applyAlignment="1" applyProtection="1">
      <alignment horizontal="center" vertical="center"/>
      <protection locked="0"/>
    </xf>
    <xf numFmtId="177" fontId="34" fillId="9" borderId="2" xfId="2" applyNumberFormat="1" applyFont="1" applyFill="1" applyBorder="1" applyAlignment="1" applyProtection="1">
      <alignment horizontal="right" vertical="center"/>
      <protection locked="0"/>
    </xf>
    <xf numFmtId="0" fontId="58" fillId="30" borderId="151" xfId="2" applyFont="1" applyFill="1" applyBorder="1" applyAlignment="1" applyProtection="1">
      <alignment horizontal="center" vertical="center" textRotation="255" wrapText="1" shrinkToFit="1"/>
      <protection locked="0"/>
    </xf>
    <xf numFmtId="0" fontId="58" fillId="30" borderId="103" xfId="2" applyFont="1" applyFill="1" applyBorder="1" applyAlignment="1" applyProtection="1">
      <alignment horizontal="center" vertical="center" textRotation="255" wrapText="1" shrinkToFit="1"/>
      <protection locked="0"/>
    </xf>
    <xf numFmtId="0" fontId="58" fillId="30" borderId="166" xfId="2" applyFont="1" applyFill="1" applyBorder="1" applyAlignment="1" applyProtection="1">
      <alignment horizontal="center" vertical="center" textRotation="255" wrapText="1" shrinkToFit="1"/>
      <protection locked="0"/>
    </xf>
    <xf numFmtId="0" fontId="58" fillId="30" borderId="112" xfId="2" applyFont="1" applyFill="1" applyBorder="1" applyAlignment="1" applyProtection="1">
      <alignment horizontal="center" vertical="center" textRotation="255" wrapText="1" shrinkToFit="1"/>
      <protection locked="0"/>
    </xf>
    <xf numFmtId="0" fontId="58" fillId="30" borderId="169" xfId="2" applyFont="1" applyFill="1" applyBorder="1" applyAlignment="1" applyProtection="1">
      <alignment horizontal="center" vertical="center" textRotation="255" wrapText="1" shrinkToFit="1"/>
      <protection locked="0"/>
    </xf>
    <xf numFmtId="0" fontId="58" fillId="30" borderId="92" xfId="2" applyFont="1" applyFill="1" applyBorder="1" applyAlignment="1" applyProtection="1">
      <alignment horizontal="center" vertical="center" textRotation="255" wrapText="1" shrinkToFit="1"/>
      <protection locked="0"/>
    </xf>
    <xf numFmtId="0" fontId="30" fillId="4" borderId="61" xfId="2" applyFont="1" applyFill="1" applyBorder="1" applyAlignment="1" applyProtection="1">
      <alignment horizontal="center" vertical="center"/>
      <protection locked="0"/>
    </xf>
    <xf numFmtId="0" fontId="30" fillId="4" borderId="12" xfId="2" applyFont="1" applyFill="1" applyBorder="1" applyAlignment="1" applyProtection="1">
      <alignment horizontal="center" vertical="center"/>
      <protection locked="0"/>
    </xf>
    <xf numFmtId="0" fontId="30" fillId="4" borderId="57" xfId="2" applyFont="1" applyFill="1" applyBorder="1" applyAlignment="1" applyProtection="1">
      <alignment horizontal="center" vertical="center"/>
      <protection locked="0"/>
    </xf>
    <xf numFmtId="176" fontId="31" fillId="2" borderId="74" xfId="2" applyNumberFormat="1" applyFont="1" applyFill="1" applyBorder="1" applyAlignment="1" applyProtection="1">
      <alignment horizontal="center" vertical="center"/>
      <protection locked="0"/>
    </xf>
    <xf numFmtId="0" fontId="44" fillId="2" borderId="3" xfId="2" applyFont="1" applyFill="1" applyBorder="1" applyAlignment="1" applyProtection="1">
      <alignment horizontal="center" vertical="center"/>
      <protection locked="0"/>
    </xf>
    <xf numFmtId="0" fontId="44" fillId="2" borderId="73" xfId="2" applyFont="1" applyFill="1" applyBorder="1" applyAlignment="1" applyProtection="1">
      <alignment horizontal="center" vertical="center"/>
      <protection locked="0"/>
    </xf>
    <xf numFmtId="0" fontId="44" fillId="2" borderId="31" xfId="2" applyFont="1" applyFill="1" applyBorder="1" applyAlignment="1" applyProtection="1">
      <alignment horizontal="center" vertical="center"/>
      <protection locked="0"/>
    </xf>
    <xf numFmtId="0" fontId="44" fillId="2" borderId="0" xfId="2" applyFont="1" applyFill="1" applyAlignment="1" applyProtection="1">
      <alignment horizontal="center" vertical="center"/>
      <protection locked="0"/>
    </xf>
    <xf numFmtId="0" fontId="44" fillId="2" borderId="59" xfId="2" applyFont="1" applyFill="1" applyBorder="1" applyAlignment="1" applyProtection="1">
      <alignment horizontal="center" vertical="center"/>
      <protection locked="0"/>
    </xf>
    <xf numFmtId="0" fontId="31" fillId="2" borderId="90" xfId="2" applyFont="1" applyFill="1" applyBorder="1" applyAlignment="1" applyProtection="1">
      <alignment horizontal="center" vertical="center"/>
      <protection locked="0"/>
    </xf>
    <xf numFmtId="178" fontId="38" fillId="3" borderId="87" xfId="3" applyNumberFormat="1" applyFont="1" applyFill="1" applyBorder="1" applyAlignment="1" applyProtection="1">
      <alignment horizontal="right" vertical="center"/>
      <protection locked="0"/>
    </xf>
    <xf numFmtId="178" fontId="38" fillId="3" borderId="41" xfId="3" applyNumberFormat="1" applyFont="1" applyFill="1" applyBorder="1" applyAlignment="1" applyProtection="1">
      <alignment horizontal="right" vertical="center"/>
      <protection locked="0"/>
    </xf>
    <xf numFmtId="0" fontId="57" fillId="4" borderId="0" xfId="2" applyFont="1" applyFill="1" applyAlignment="1" applyProtection="1">
      <alignment horizontal="left" vertical="top" wrapText="1"/>
      <protection locked="0"/>
    </xf>
    <xf numFmtId="0" fontId="13" fillId="4" borderId="10" xfId="2" applyFont="1" applyFill="1" applyBorder="1" applyAlignment="1" applyProtection="1">
      <alignment horizontal="left" vertical="top" wrapText="1"/>
      <protection locked="0"/>
    </xf>
    <xf numFmtId="0" fontId="13" fillId="4" borderId="2" xfId="2" applyFont="1" applyFill="1" applyBorder="1" applyAlignment="1" applyProtection="1">
      <alignment horizontal="left" vertical="top" wrapText="1"/>
      <protection locked="0"/>
    </xf>
    <xf numFmtId="0" fontId="13" fillId="4" borderId="33" xfId="2" applyFont="1" applyFill="1" applyBorder="1" applyAlignment="1" applyProtection="1">
      <alignment horizontal="left" vertical="top" wrapText="1"/>
      <protection locked="0"/>
    </xf>
    <xf numFmtId="0" fontId="59" fillId="4" borderId="0" xfId="2" applyFont="1" applyFill="1" applyAlignment="1" applyProtection="1">
      <alignment horizontal="right" vertical="center" wrapText="1"/>
      <protection locked="0"/>
    </xf>
    <xf numFmtId="0" fontId="59" fillId="4" borderId="0" xfId="2" applyFont="1" applyFill="1" applyAlignment="1" applyProtection="1">
      <alignment horizontal="right" vertical="center"/>
      <protection locked="0"/>
    </xf>
    <xf numFmtId="0" fontId="32" fillId="0" borderId="38" xfId="0" applyFont="1" applyBorder="1" applyAlignment="1" applyProtection="1">
      <alignment horizontal="center" vertical="top" wrapText="1"/>
      <protection locked="0"/>
    </xf>
    <xf numFmtId="0" fontId="32" fillId="0" borderId="24" xfId="0" applyFont="1" applyBorder="1" applyAlignment="1" applyProtection="1">
      <alignment horizontal="center" vertical="top" wrapText="1"/>
      <protection locked="0"/>
    </xf>
    <xf numFmtId="0" fontId="32" fillId="0" borderId="0" xfId="0" applyFont="1" applyAlignment="1" applyProtection="1">
      <alignment horizontal="center" vertical="top" wrapText="1"/>
      <protection locked="0"/>
    </xf>
    <xf numFmtId="0" fontId="32" fillId="0" borderId="22" xfId="0" applyFont="1" applyBorder="1" applyAlignment="1" applyProtection="1">
      <alignment horizontal="center" vertical="top" wrapText="1"/>
      <protection locked="0"/>
    </xf>
    <xf numFmtId="0" fontId="32" fillId="0" borderId="2" xfId="0" applyFont="1" applyBorder="1" applyAlignment="1" applyProtection="1">
      <alignment horizontal="center" vertical="top" wrapText="1"/>
      <protection locked="0"/>
    </xf>
    <xf numFmtId="0" fontId="32" fillId="0" borderId="33" xfId="0" applyFont="1" applyBorder="1" applyAlignment="1" applyProtection="1">
      <alignment horizontal="center" vertical="top" wrapText="1"/>
      <protection locked="0"/>
    </xf>
    <xf numFmtId="0" fontId="31" fillId="2" borderId="44" xfId="2" applyFont="1" applyFill="1" applyBorder="1" applyAlignment="1" applyProtection="1">
      <alignment horizontal="center" vertical="center"/>
      <protection locked="0"/>
    </xf>
    <xf numFmtId="0" fontId="31" fillId="2" borderId="22" xfId="2" applyFont="1" applyFill="1" applyBorder="1" applyAlignment="1" applyProtection="1">
      <alignment horizontal="center" vertical="center"/>
      <protection locked="0"/>
    </xf>
    <xf numFmtId="0" fontId="31" fillId="4" borderId="7" xfId="2" applyFont="1" applyFill="1" applyBorder="1" applyAlignment="1" applyProtection="1">
      <alignment horizontal="right" vertical="center" shrinkToFit="1"/>
      <protection locked="0"/>
    </xf>
    <xf numFmtId="0" fontId="31" fillId="4" borderId="4" xfId="2" applyFont="1" applyFill="1" applyBorder="1" applyAlignment="1" applyProtection="1">
      <alignment horizontal="right" vertical="center" shrinkToFit="1"/>
      <protection locked="0"/>
    </xf>
    <xf numFmtId="0" fontId="31" fillId="4" borderId="23" xfId="2" applyFont="1" applyFill="1" applyBorder="1" applyAlignment="1" applyProtection="1">
      <alignment horizontal="right" vertical="center" shrinkToFit="1"/>
      <protection locked="0"/>
    </xf>
    <xf numFmtId="0" fontId="31" fillId="4" borderId="38" xfId="2" applyFont="1" applyFill="1" applyBorder="1" applyAlignment="1" applyProtection="1">
      <alignment horizontal="right" vertical="center" shrinkToFit="1"/>
      <protection locked="0"/>
    </xf>
    <xf numFmtId="0" fontId="31" fillId="4" borderId="39" xfId="2" applyFont="1" applyFill="1" applyBorder="1" applyAlignment="1" applyProtection="1">
      <alignment horizontal="right" vertical="center" shrinkToFit="1"/>
      <protection locked="0"/>
    </xf>
    <xf numFmtId="0" fontId="31" fillId="4" borderId="101" xfId="2" applyFont="1" applyFill="1" applyBorder="1" applyAlignment="1" applyProtection="1">
      <alignment horizontal="right" vertical="center" shrinkToFit="1"/>
      <protection locked="0"/>
    </xf>
    <xf numFmtId="0" fontId="24" fillId="14" borderId="12" xfId="0" applyFont="1" applyFill="1" applyBorder="1" applyAlignment="1" applyProtection="1">
      <alignment horizontal="left" vertical="center" shrinkToFit="1"/>
      <protection locked="0"/>
    </xf>
    <xf numFmtId="0" fontId="24" fillId="14" borderId="57" xfId="0" applyFont="1" applyFill="1" applyBorder="1" applyAlignment="1" applyProtection="1">
      <alignment horizontal="left" vertical="center" shrinkToFit="1"/>
      <protection locked="0"/>
    </xf>
    <xf numFmtId="0" fontId="52" fillId="13" borderId="12" xfId="0" applyFont="1" applyFill="1" applyBorder="1" applyAlignment="1" applyProtection="1">
      <alignment horizontal="left" vertical="center" shrinkToFit="1"/>
      <protection locked="0"/>
    </xf>
    <xf numFmtId="0" fontId="52" fillId="13" borderId="57" xfId="0" applyFont="1" applyFill="1" applyBorder="1" applyAlignment="1" applyProtection="1">
      <alignment horizontal="left" vertical="center" shrinkToFit="1"/>
      <protection locked="0"/>
    </xf>
    <xf numFmtId="0" fontId="31" fillId="4" borderId="83" xfId="2" applyFont="1" applyFill="1" applyBorder="1" applyAlignment="1" applyProtection="1">
      <alignment horizontal="center" vertical="center" shrinkToFit="1"/>
      <protection locked="0"/>
    </xf>
    <xf numFmtId="0" fontId="31" fillId="4" borderId="150" xfId="2" applyFont="1" applyFill="1" applyBorder="1" applyAlignment="1" applyProtection="1">
      <alignment horizontal="center" vertical="center" shrinkToFit="1"/>
      <protection locked="0"/>
    </xf>
    <xf numFmtId="0" fontId="31" fillId="4" borderId="187" xfId="2" applyFont="1" applyFill="1" applyBorder="1" applyAlignment="1" applyProtection="1">
      <alignment horizontal="center" vertical="center" shrinkToFit="1"/>
      <protection locked="0"/>
    </xf>
    <xf numFmtId="0" fontId="31" fillId="2" borderId="103" xfId="2" applyFont="1" applyFill="1" applyBorder="1" applyAlignment="1" applyProtection="1">
      <alignment horizontal="center" vertical="center" wrapText="1" shrinkToFit="1"/>
      <protection locked="0"/>
    </xf>
    <xf numFmtId="38" fontId="62" fillId="9" borderId="103" xfId="3" applyFont="1" applyFill="1" applyBorder="1" applyAlignment="1" applyProtection="1">
      <alignment horizontal="right" vertical="center" shrinkToFit="1"/>
      <protection locked="0"/>
    </xf>
    <xf numFmtId="38" fontId="62" fillId="9" borderId="87" xfId="3" applyFont="1" applyFill="1" applyBorder="1" applyAlignment="1" applyProtection="1">
      <alignment horizontal="right" vertical="center" shrinkToFit="1"/>
      <protection locked="0"/>
    </xf>
    <xf numFmtId="0" fontId="31" fillId="29" borderId="65" xfId="2" applyFont="1" applyFill="1" applyBorder="1" applyAlignment="1" applyProtection="1">
      <alignment horizontal="center" vertical="center"/>
      <protection locked="0"/>
    </xf>
    <xf numFmtId="0" fontId="31" fillId="29" borderId="45" xfId="2" applyFont="1" applyFill="1" applyBorder="1" applyAlignment="1" applyProtection="1">
      <alignment horizontal="center" vertical="center"/>
      <protection locked="0"/>
    </xf>
    <xf numFmtId="0" fontId="31" fillId="29" borderId="124" xfId="2" applyFont="1" applyFill="1" applyBorder="1" applyAlignment="1" applyProtection="1">
      <alignment horizontal="center" vertical="center"/>
      <protection locked="0"/>
    </xf>
    <xf numFmtId="0" fontId="37" fillId="0" borderId="65" xfId="2" applyFont="1" applyBorder="1" applyAlignment="1" applyProtection="1">
      <alignment horizontal="right" vertical="center"/>
      <protection locked="0"/>
    </xf>
    <xf numFmtId="0" fontId="37" fillId="0" borderId="45" xfId="2" applyFont="1" applyBorder="1" applyAlignment="1" applyProtection="1">
      <alignment horizontal="right" vertical="center"/>
      <protection locked="0"/>
    </xf>
    <xf numFmtId="0" fontId="37" fillId="0" borderId="125" xfId="2" applyFont="1" applyBorder="1" applyAlignment="1" applyProtection="1">
      <alignment horizontal="right" vertical="center"/>
      <protection locked="0"/>
    </xf>
    <xf numFmtId="0" fontId="30" fillId="4" borderId="38" xfId="2" applyFont="1" applyFill="1" applyBorder="1" applyAlignment="1" applyProtection="1">
      <alignment horizontal="center" vertical="center"/>
      <protection locked="0"/>
    </xf>
    <xf numFmtId="0" fontId="30" fillId="4" borderId="39" xfId="2" applyFont="1" applyFill="1" applyBorder="1" applyAlignment="1" applyProtection="1">
      <alignment horizontal="center" vertical="center"/>
      <protection locked="0"/>
    </xf>
    <xf numFmtId="0" fontId="31" fillId="4" borderId="92" xfId="2" applyFont="1" applyFill="1" applyBorder="1" applyAlignment="1" applyProtection="1">
      <alignment horizontal="center" vertical="center" wrapText="1"/>
      <protection locked="0"/>
    </xf>
    <xf numFmtId="0" fontId="31" fillId="4" borderId="93" xfId="2" applyFont="1" applyFill="1" applyBorder="1" applyAlignment="1" applyProtection="1">
      <alignment horizontal="center" vertical="center" wrapText="1"/>
      <protection locked="0"/>
    </xf>
    <xf numFmtId="0" fontId="31" fillId="4" borderId="94" xfId="2" applyFont="1" applyFill="1" applyBorder="1" applyAlignment="1" applyProtection="1">
      <alignment horizontal="center" vertical="center" wrapText="1"/>
      <protection locked="0"/>
    </xf>
    <xf numFmtId="0" fontId="31" fillId="4" borderId="42" xfId="2" applyFont="1" applyFill="1" applyBorder="1" applyAlignment="1" applyProtection="1">
      <alignment horizontal="center" vertical="center" shrinkToFit="1"/>
      <protection locked="0"/>
    </xf>
    <xf numFmtId="0" fontId="31" fillId="4" borderId="103" xfId="2" applyFont="1" applyFill="1" applyBorder="1" applyAlignment="1" applyProtection="1">
      <alignment horizontal="center" vertical="center" shrinkToFit="1"/>
      <protection locked="0"/>
    </xf>
    <xf numFmtId="178" fontId="38" fillId="3" borderId="26" xfId="3" applyNumberFormat="1" applyFont="1" applyFill="1" applyBorder="1" applyAlignment="1" applyProtection="1">
      <alignment horizontal="right" vertical="center"/>
      <protection locked="0"/>
    </xf>
    <xf numFmtId="178" fontId="38" fillId="3" borderId="69" xfId="3" applyNumberFormat="1" applyFont="1" applyFill="1" applyBorder="1" applyAlignment="1" applyProtection="1">
      <alignment horizontal="right" vertical="center"/>
      <protection locked="0"/>
    </xf>
    <xf numFmtId="0" fontId="31" fillId="2" borderId="0" xfId="2" applyFont="1" applyFill="1" applyAlignment="1" applyProtection="1">
      <alignment horizontal="left" vertical="center" shrinkToFit="1"/>
      <protection locked="0"/>
    </xf>
    <xf numFmtId="0" fontId="24" fillId="4" borderId="35" xfId="0" applyFont="1" applyFill="1" applyBorder="1" applyAlignment="1" applyProtection="1">
      <alignment horizontal="left" vertical="center" shrinkToFit="1"/>
      <protection locked="0"/>
    </xf>
    <xf numFmtId="0" fontId="24" fillId="4" borderId="53" xfId="0" applyFont="1" applyFill="1" applyBorder="1" applyAlignment="1" applyProtection="1">
      <alignment horizontal="left" vertical="center" shrinkToFit="1"/>
      <protection locked="0"/>
    </xf>
    <xf numFmtId="0" fontId="24" fillId="4" borderId="84" xfId="0" applyFont="1" applyFill="1" applyBorder="1" applyAlignment="1" applyProtection="1">
      <alignment horizontal="left" vertical="center" shrinkToFit="1"/>
      <protection locked="0"/>
    </xf>
    <xf numFmtId="179" fontId="57" fillId="6" borderId="0" xfId="2" applyNumberFormat="1" applyFont="1" applyFill="1" applyAlignment="1" applyProtection="1">
      <alignment horizontal="left" vertical="center"/>
      <protection locked="0"/>
    </xf>
    <xf numFmtId="49" fontId="57" fillId="6" borderId="0" xfId="2" applyNumberFormat="1" applyFont="1" applyFill="1" applyAlignment="1" applyProtection="1">
      <alignment horizontal="right" vertical="center"/>
      <protection locked="0"/>
    </xf>
    <xf numFmtId="49" fontId="80" fillId="6" borderId="0" xfId="2" applyNumberFormat="1" applyFont="1" applyFill="1" applyAlignment="1" applyProtection="1">
      <alignment horizontal="right" vertical="center"/>
      <protection locked="0"/>
    </xf>
    <xf numFmtId="179" fontId="80" fillId="6" borderId="0" xfId="2" applyNumberFormat="1" applyFont="1" applyFill="1" applyAlignment="1" applyProtection="1">
      <alignment horizontal="left" vertical="center"/>
      <protection locked="0"/>
    </xf>
    <xf numFmtId="179" fontId="80" fillId="6" borderId="0" xfId="2" applyNumberFormat="1" applyFont="1" applyFill="1" applyAlignment="1" applyProtection="1">
      <alignment horizontal="left" vertical="center" shrinkToFit="1"/>
      <protection locked="0"/>
    </xf>
    <xf numFmtId="0" fontId="7" fillId="14" borderId="92" xfId="2" applyFont="1" applyFill="1" applyBorder="1" applyAlignment="1" applyProtection="1">
      <alignment horizontal="center" vertical="center" wrapText="1"/>
      <protection locked="0"/>
    </xf>
    <xf numFmtId="0" fontId="7" fillId="14" borderId="93" xfId="2" applyFont="1" applyFill="1" applyBorder="1" applyAlignment="1" applyProtection="1">
      <alignment horizontal="center" vertical="center" wrapText="1"/>
      <protection locked="0"/>
    </xf>
    <xf numFmtId="0" fontId="7" fillId="14" borderId="94" xfId="2" applyFont="1" applyFill="1" applyBorder="1" applyAlignment="1" applyProtection="1">
      <alignment horizontal="center" vertical="center" wrapText="1"/>
      <protection locked="0"/>
    </xf>
    <xf numFmtId="0" fontId="7" fillId="31" borderId="92" xfId="2" applyFont="1" applyFill="1" applyBorder="1" applyAlignment="1" applyProtection="1">
      <alignment horizontal="center" vertical="center" wrapText="1"/>
      <protection locked="0"/>
    </xf>
    <xf numFmtId="0" fontId="7" fillId="31" borderId="93" xfId="2" applyFont="1" applyFill="1" applyBorder="1" applyAlignment="1" applyProtection="1">
      <alignment horizontal="center" vertical="center" wrapText="1"/>
      <protection locked="0"/>
    </xf>
    <xf numFmtId="0" fontId="7" fillId="31" borderId="94" xfId="2" applyFont="1" applyFill="1" applyBorder="1" applyAlignment="1" applyProtection="1">
      <alignment horizontal="center" vertical="center" wrapText="1"/>
      <protection locked="0"/>
    </xf>
    <xf numFmtId="179" fontId="7" fillId="15" borderId="102" xfId="2" applyNumberFormat="1" applyFont="1" applyFill="1" applyBorder="1" applyAlignment="1" applyProtection="1">
      <alignment horizontal="center" vertical="center" wrapText="1"/>
      <protection locked="0"/>
    </xf>
    <xf numFmtId="0" fontId="45" fillId="2" borderId="0" xfId="2" applyFont="1" applyFill="1" applyProtection="1">
      <alignment vertical="center"/>
      <protection locked="0"/>
    </xf>
    <xf numFmtId="0" fontId="45" fillId="10" borderId="0" xfId="0" applyFont="1" applyFill="1" applyProtection="1">
      <alignment vertical="center"/>
      <protection locked="0"/>
    </xf>
    <xf numFmtId="0" fontId="57" fillId="4" borderId="0" xfId="2" applyFont="1" applyFill="1" applyAlignment="1" applyProtection="1">
      <alignment vertical="top" wrapText="1"/>
      <protection locked="0"/>
    </xf>
    <xf numFmtId="0" fontId="45" fillId="2" borderId="0" xfId="2" applyFont="1" applyFill="1" applyAlignment="1" applyProtection="1">
      <alignment horizontal="left" vertical="center" wrapText="1"/>
      <protection locked="0"/>
    </xf>
    <xf numFmtId="0" fontId="57" fillId="4" borderId="0" xfId="2" quotePrefix="1" applyFont="1" applyFill="1" applyAlignment="1" applyProtection="1">
      <alignment horizontal="right" vertical="top"/>
      <protection locked="0"/>
    </xf>
    <xf numFmtId="0" fontId="31" fillId="30" borderId="69" xfId="2" applyFont="1" applyFill="1" applyBorder="1" applyAlignment="1" applyProtection="1">
      <alignment horizontal="center" vertical="center" justifyLastLine="1"/>
      <protection locked="0"/>
    </xf>
    <xf numFmtId="0" fontId="31" fillId="30" borderId="100" xfId="2" applyFont="1" applyFill="1" applyBorder="1" applyAlignment="1" applyProtection="1">
      <alignment horizontal="center" vertical="center" justifyLastLine="1"/>
      <protection locked="0"/>
    </xf>
    <xf numFmtId="0" fontId="31" fillId="30" borderId="71" xfId="2" applyFont="1" applyFill="1" applyBorder="1" applyAlignment="1" applyProtection="1">
      <alignment horizontal="center" vertical="center"/>
      <protection locked="0"/>
    </xf>
    <xf numFmtId="0" fontId="31" fillId="30" borderId="85" xfId="2" applyFont="1" applyFill="1" applyBorder="1" applyAlignment="1" applyProtection="1">
      <alignment horizontal="center" vertical="center"/>
      <protection locked="0"/>
    </xf>
    <xf numFmtId="0" fontId="6" fillId="4" borderId="0" xfId="2" applyFont="1" applyFill="1" applyAlignment="1" applyProtection="1">
      <alignment horizontal="left" vertical="center"/>
      <protection locked="0"/>
    </xf>
    <xf numFmtId="0" fontId="31" fillId="4" borderId="93" xfId="2" applyFont="1" applyFill="1" applyBorder="1" applyAlignment="1" applyProtection="1">
      <alignment horizontal="center" vertical="center"/>
      <protection locked="0"/>
    </xf>
    <xf numFmtId="0" fontId="31" fillId="4" borderId="94" xfId="2" applyFont="1" applyFill="1" applyBorder="1" applyAlignment="1" applyProtection="1">
      <alignment horizontal="center" vertical="center"/>
      <protection locked="0"/>
    </xf>
    <xf numFmtId="38" fontId="34" fillId="10" borderId="34" xfId="3" applyFont="1" applyFill="1" applyBorder="1" applyAlignment="1" applyProtection="1">
      <alignment horizontal="center" vertical="center" wrapText="1"/>
      <protection locked="0"/>
    </xf>
    <xf numFmtId="38" fontId="34" fillId="10" borderId="3" xfId="3" applyFont="1" applyFill="1" applyBorder="1" applyAlignment="1" applyProtection="1">
      <alignment horizontal="center" vertical="center" wrapText="1"/>
      <protection locked="0"/>
    </xf>
    <xf numFmtId="38" fontId="34" fillId="10" borderId="44" xfId="3" applyFont="1" applyFill="1" applyBorder="1" applyAlignment="1" applyProtection="1">
      <alignment horizontal="center" vertical="center" wrapText="1"/>
      <protection locked="0"/>
    </xf>
    <xf numFmtId="38" fontId="34" fillId="10" borderId="10" xfId="3" applyFont="1" applyFill="1" applyBorder="1" applyAlignment="1" applyProtection="1">
      <alignment horizontal="center" vertical="center" wrapText="1"/>
      <protection locked="0"/>
    </xf>
    <xf numFmtId="38" fontId="34" fillId="10" borderId="2" xfId="3" applyFont="1" applyFill="1" applyBorder="1" applyAlignment="1" applyProtection="1">
      <alignment horizontal="center" vertical="center" wrapText="1"/>
      <protection locked="0"/>
    </xf>
    <xf numFmtId="38" fontId="34" fillId="10" borderId="33" xfId="3" applyFont="1" applyFill="1" applyBorder="1" applyAlignment="1" applyProtection="1">
      <alignment horizontal="center" vertical="center" wrapText="1"/>
      <protection locked="0"/>
    </xf>
    <xf numFmtId="38" fontId="21" fillId="0" borderId="119" xfId="3" applyFont="1" applyFill="1" applyBorder="1" applyAlignment="1" applyProtection="1">
      <alignment horizontal="center" vertical="center" wrapText="1"/>
      <protection locked="0"/>
    </xf>
    <xf numFmtId="38" fontId="38" fillId="0" borderId="155" xfId="3" applyFont="1" applyFill="1" applyBorder="1" applyAlignment="1" applyProtection="1">
      <alignment horizontal="center" vertical="center" wrapText="1"/>
      <protection locked="0"/>
    </xf>
    <xf numFmtId="38" fontId="38" fillId="0" borderId="156" xfId="3" applyFont="1" applyFill="1" applyBorder="1" applyAlignment="1" applyProtection="1">
      <alignment horizontal="center" vertical="center" wrapText="1"/>
      <protection locked="0"/>
    </xf>
    <xf numFmtId="38" fontId="38" fillId="0" borderId="157" xfId="3" applyFont="1" applyFill="1" applyBorder="1" applyAlignment="1" applyProtection="1">
      <alignment horizontal="center" vertical="center" wrapText="1"/>
      <protection locked="0"/>
    </xf>
    <xf numFmtId="38" fontId="21" fillId="0" borderId="159" xfId="3" applyFont="1" applyFill="1" applyBorder="1" applyAlignment="1" applyProtection="1">
      <alignment horizontal="center" vertical="center" wrapText="1"/>
      <protection locked="0"/>
    </xf>
    <xf numFmtId="38" fontId="38" fillId="0" borderId="160" xfId="3" applyFont="1" applyFill="1" applyBorder="1" applyAlignment="1" applyProtection="1">
      <alignment horizontal="center" vertical="center" wrapText="1"/>
      <protection locked="0"/>
    </xf>
    <xf numFmtId="38" fontId="38" fillId="0" borderId="161" xfId="3" applyFont="1" applyFill="1" applyBorder="1" applyAlignment="1" applyProtection="1">
      <alignment horizontal="center" vertical="center" wrapText="1"/>
      <protection locked="0"/>
    </xf>
    <xf numFmtId="38" fontId="38" fillId="0" borderId="162" xfId="3" applyFont="1" applyFill="1" applyBorder="1" applyAlignment="1" applyProtection="1">
      <alignment horizontal="center" vertical="center" wrapText="1"/>
      <protection locked="0"/>
    </xf>
    <xf numFmtId="0" fontId="18" fillId="0" borderId="0" xfId="1" applyFont="1" applyAlignment="1" applyProtection="1">
      <alignment horizontal="left" vertical="top" wrapText="1"/>
      <protection locked="0"/>
    </xf>
    <xf numFmtId="0" fontId="45" fillId="10" borderId="0" xfId="2" applyFont="1" applyFill="1" applyAlignment="1" applyProtection="1">
      <alignment horizontal="left" vertical="top" wrapText="1"/>
      <protection locked="0"/>
    </xf>
    <xf numFmtId="0" fontId="31" fillId="0" borderId="167" xfId="2" applyFont="1" applyBorder="1" applyAlignment="1" applyProtection="1">
      <alignment horizontal="center" vertical="center" wrapText="1"/>
      <protection locked="0"/>
    </xf>
    <xf numFmtId="0" fontId="31" fillId="0" borderId="132" xfId="2" applyFont="1" applyBorder="1" applyAlignment="1" applyProtection="1">
      <alignment horizontal="center" vertical="center" wrapText="1"/>
      <protection locked="0"/>
    </xf>
    <xf numFmtId="0" fontId="31" fillId="0" borderId="31" xfId="2" applyFont="1" applyBorder="1" applyAlignment="1" applyProtection="1">
      <alignment horizontal="center" vertical="center" wrapText="1"/>
      <protection locked="0"/>
    </xf>
    <xf numFmtId="0" fontId="31" fillId="0" borderId="0" xfId="2" applyFont="1" applyAlignment="1" applyProtection="1">
      <alignment horizontal="center" vertical="center" wrapText="1"/>
      <protection locked="0"/>
    </xf>
    <xf numFmtId="0" fontId="31" fillId="10" borderId="152" xfId="2" applyFont="1" applyFill="1" applyBorder="1" applyAlignment="1" applyProtection="1">
      <alignment horizontal="center" vertical="center" wrapText="1"/>
      <protection locked="0"/>
    </xf>
    <xf numFmtId="0" fontId="31" fillId="10" borderId="153" xfId="2" applyFont="1" applyFill="1" applyBorder="1" applyAlignment="1" applyProtection="1">
      <alignment horizontal="center" vertical="center" wrapText="1"/>
      <protection locked="0"/>
    </xf>
    <xf numFmtId="0" fontId="31" fillId="10" borderId="154" xfId="2" applyFont="1" applyFill="1" applyBorder="1" applyAlignment="1" applyProtection="1">
      <alignment horizontal="center" vertical="center" wrapText="1"/>
      <protection locked="0"/>
    </xf>
    <xf numFmtId="0" fontId="6" fillId="10" borderId="23" xfId="2" applyFont="1" applyFill="1" applyBorder="1" applyAlignment="1" applyProtection="1">
      <alignment horizontal="center" vertical="center" wrapText="1"/>
      <protection locked="0"/>
    </xf>
    <xf numFmtId="0" fontId="6" fillId="10" borderId="38" xfId="2" applyFont="1" applyFill="1" applyBorder="1" applyAlignment="1" applyProtection="1">
      <alignment horizontal="center" vertical="center" wrapText="1"/>
      <protection locked="0"/>
    </xf>
    <xf numFmtId="0" fontId="6" fillId="10" borderId="31" xfId="2" applyFont="1" applyFill="1" applyBorder="1" applyAlignment="1" applyProtection="1">
      <alignment horizontal="center" vertical="center" wrapText="1"/>
      <protection locked="0"/>
    </xf>
    <xf numFmtId="0" fontId="6" fillId="10" borderId="0" xfId="2" applyFont="1" applyFill="1" applyAlignment="1" applyProtection="1">
      <alignment horizontal="center" vertical="center" wrapText="1"/>
      <protection locked="0"/>
    </xf>
    <xf numFmtId="0" fontId="29" fillId="10" borderId="31" xfId="2" applyFont="1" applyFill="1" applyBorder="1" applyAlignment="1" applyProtection="1">
      <alignment horizontal="right" vertical="center" wrapText="1"/>
      <protection locked="0"/>
    </xf>
    <xf numFmtId="0" fontId="29" fillId="10" borderId="0" xfId="2" applyFont="1" applyFill="1" applyAlignment="1" applyProtection="1">
      <alignment horizontal="right" vertical="center" wrapText="1"/>
      <protection locked="0"/>
    </xf>
    <xf numFmtId="0" fontId="4" fillId="0" borderId="57" xfId="0" applyFont="1" applyBorder="1" applyAlignment="1" applyProtection="1">
      <alignment horizontal="left" vertical="center" wrapText="1" shrinkToFit="1"/>
      <protection locked="0"/>
    </xf>
    <xf numFmtId="0" fontId="4" fillId="0" borderId="112" xfId="0" applyFont="1" applyBorder="1" applyAlignment="1" applyProtection="1">
      <alignment horizontal="left" vertical="center" wrapText="1" shrinkToFit="1"/>
      <protection locked="0"/>
    </xf>
    <xf numFmtId="0" fontId="90" fillId="34" borderId="65" xfId="2" applyFont="1" applyFill="1" applyBorder="1" applyAlignment="1" applyProtection="1">
      <alignment horizontal="center" vertical="center" wrapText="1"/>
      <protection locked="0"/>
    </xf>
    <xf numFmtId="0" fontId="90" fillId="34" borderId="45" xfId="2" applyFont="1" applyFill="1" applyBorder="1" applyAlignment="1" applyProtection="1">
      <alignment horizontal="center" vertical="center" wrapText="1"/>
      <protection locked="0"/>
    </xf>
    <xf numFmtId="0" fontId="90" fillId="34" borderId="58" xfId="2" applyFont="1" applyFill="1" applyBorder="1" applyAlignment="1" applyProtection="1">
      <alignment horizontal="center" vertical="center" wrapText="1"/>
      <protection locked="0"/>
    </xf>
    <xf numFmtId="0" fontId="4" fillId="19" borderId="40" xfId="2" applyFont="1" applyFill="1" applyBorder="1" applyAlignment="1" applyProtection="1">
      <alignment horizontal="center" vertical="center"/>
      <protection locked="0"/>
    </xf>
    <xf numFmtId="0" fontId="4" fillId="19" borderId="41" xfId="2" applyFont="1" applyFill="1" applyBorder="1" applyAlignment="1" applyProtection="1">
      <alignment horizontal="center" vertical="center"/>
      <protection locked="0"/>
    </xf>
    <xf numFmtId="0" fontId="90" fillId="0" borderId="65" xfId="2" applyFont="1" applyBorder="1" applyAlignment="1" applyProtection="1">
      <alignment horizontal="center" vertical="center" wrapText="1"/>
      <protection locked="0"/>
    </xf>
    <xf numFmtId="0" fontId="90" fillId="0" borderId="45" xfId="2" applyFont="1" applyBorder="1" applyAlignment="1" applyProtection="1">
      <alignment horizontal="center" vertical="center" wrapText="1"/>
      <protection locked="0"/>
    </xf>
    <xf numFmtId="0" fontId="90" fillId="0" borderId="58" xfId="2" applyFont="1" applyBorder="1" applyAlignment="1" applyProtection="1">
      <alignment horizontal="center" vertical="center" wrapText="1"/>
      <protection locked="0"/>
    </xf>
    <xf numFmtId="0" fontId="38" fillId="0" borderId="65" xfId="2" applyFont="1" applyBorder="1" applyAlignment="1" applyProtection="1">
      <alignment horizontal="center" vertical="center" shrinkToFit="1"/>
      <protection locked="0"/>
    </xf>
    <xf numFmtId="0" fontId="38" fillId="0" borderId="58" xfId="2" applyFont="1" applyBorder="1" applyAlignment="1" applyProtection="1">
      <alignment horizontal="center" vertical="center" shrinkToFit="1"/>
      <protection locked="0"/>
    </xf>
    <xf numFmtId="0" fontId="4" fillId="21" borderId="78" xfId="2" applyFont="1" applyFill="1" applyBorder="1" applyAlignment="1" applyProtection="1">
      <alignment horizontal="left" vertical="center" wrapText="1"/>
      <protection locked="0"/>
    </xf>
    <xf numFmtId="0" fontId="4" fillId="21" borderId="12" xfId="2" applyFont="1" applyFill="1" applyBorder="1" applyAlignment="1" applyProtection="1">
      <alignment horizontal="left" vertical="center" wrapText="1"/>
      <protection locked="0"/>
    </xf>
    <xf numFmtId="0" fontId="4" fillId="21" borderId="57" xfId="2" applyFont="1" applyFill="1" applyBorder="1" applyAlignment="1" applyProtection="1">
      <alignment horizontal="left" vertical="center" wrapText="1"/>
      <protection locked="0"/>
    </xf>
    <xf numFmtId="0" fontId="90" fillId="26" borderId="168" xfId="2" applyFont="1" applyFill="1" applyBorder="1" applyAlignment="1" applyProtection="1">
      <alignment horizontal="center" vertical="center" wrapText="1"/>
      <protection locked="0"/>
    </xf>
    <xf numFmtId="0" fontId="90" fillId="26" borderId="126" xfId="2" applyFont="1" applyFill="1" applyBorder="1" applyAlignment="1" applyProtection="1">
      <alignment horizontal="center" vertical="center" wrapText="1"/>
      <protection locked="0"/>
    </xf>
    <xf numFmtId="0" fontId="18" fillId="0" borderId="0" xfId="2" applyFont="1" applyAlignment="1" applyProtection="1">
      <alignment horizontal="left" vertical="center" wrapText="1"/>
      <protection locked="0"/>
    </xf>
    <xf numFmtId="0" fontId="31" fillId="31" borderId="7" xfId="2" applyFont="1" applyFill="1" applyBorder="1" applyAlignment="1" applyProtection="1">
      <alignment horizontal="center" vertical="center" wrapText="1"/>
      <protection locked="0"/>
    </xf>
    <xf numFmtId="0" fontId="31" fillId="31" borderId="4" xfId="2" applyFont="1" applyFill="1" applyBorder="1" applyAlignment="1" applyProtection="1">
      <alignment horizontal="center" vertical="center" wrapText="1"/>
      <protection locked="0"/>
    </xf>
    <xf numFmtId="0" fontId="31" fillId="31" borderId="101" xfId="2" applyFont="1" applyFill="1" applyBorder="1" applyAlignment="1" applyProtection="1">
      <alignment horizontal="center" vertical="center" wrapText="1"/>
      <protection locked="0"/>
    </xf>
    <xf numFmtId="179" fontId="57" fillId="6" borderId="0" xfId="2" applyNumberFormat="1" applyFont="1" applyFill="1" applyAlignment="1" applyProtection="1">
      <alignment horizontal="left" vertical="center" wrapText="1"/>
      <protection locked="0"/>
    </xf>
    <xf numFmtId="179" fontId="57" fillId="6" borderId="0" xfId="2" applyNumberFormat="1" applyFont="1" applyFill="1" applyAlignment="1" applyProtection="1">
      <alignment horizontal="right" vertical="top"/>
      <protection locked="0"/>
    </xf>
    <xf numFmtId="179" fontId="57" fillId="6" borderId="0" xfId="2" applyNumberFormat="1" applyFont="1" applyFill="1" applyAlignment="1" applyProtection="1">
      <alignment horizontal="left" vertical="top" wrapText="1" shrinkToFit="1"/>
      <protection locked="0"/>
    </xf>
    <xf numFmtId="179" fontId="57" fillId="6" borderId="0" xfId="2" applyNumberFormat="1" applyFont="1" applyFill="1" applyAlignment="1" applyProtection="1">
      <alignment horizontal="left" vertical="top" shrinkToFit="1"/>
      <protection locked="0"/>
    </xf>
    <xf numFmtId="179" fontId="57" fillId="6" borderId="0" xfId="2" applyNumberFormat="1" applyFont="1" applyFill="1" applyAlignment="1" applyProtection="1">
      <alignment horizontal="left" vertical="center" shrinkToFit="1"/>
      <protection locked="0"/>
    </xf>
    <xf numFmtId="49" fontId="57" fillId="6" borderId="0" xfId="2" applyNumberFormat="1" applyFont="1" applyFill="1" applyAlignment="1" applyProtection="1">
      <alignment horizontal="right" vertical="top"/>
      <protection locked="0"/>
    </xf>
    <xf numFmtId="0" fontId="6" fillId="6" borderId="0" xfId="2" applyFont="1" applyFill="1" applyAlignment="1" applyProtection="1">
      <alignment vertical="center" shrinkToFit="1"/>
      <protection locked="0"/>
    </xf>
    <xf numFmtId="0" fontId="97" fillId="6" borderId="0" xfId="0" applyFont="1" applyFill="1" applyAlignment="1" applyProtection="1">
      <alignment vertical="center" shrinkToFit="1"/>
      <protection locked="0"/>
    </xf>
    <xf numFmtId="0" fontId="21" fillId="14" borderId="23" xfId="2" applyFont="1" applyFill="1" applyBorder="1" applyAlignment="1" applyProtection="1">
      <alignment horizontal="center" vertical="center"/>
      <protection locked="0"/>
    </xf>
    <xf numFmtId="0" fontId="21" fillId="14" borderId="38" xfId="2" applyFont="1" applyFill="1" applyBorder="1" applyAlignment="1" applyProtection="1">
      <alignment horizontal="center" vertical="center"/>
      <protection locked="0"/>
    </xf>
    <xf numFmtId="0" fontId="21" fillId="14" borderId="39" xfId="2" applyFont="1" applyFill="1" applyBorder="1" applyAlignment="1" applyProtection="1">
      <alignment horizontal="center" vertical="center"/>
      <protection locked="0"/>
    </xf>
    <xf numFmtId="0" fontId="57" fillId="0" borderId="0" xfId="2" applyFont="1" applyAlignment="1" applyProtection="1">
      <alignment horizontal="right" vertical="top" wrapText="1"/>
      <protection locked="0"/>
    </xf>
    <xf numFmtId="0" fontId="57" fillId="0" borderId="0" xfId="2" applyFont="1" applyAlignment="1" applyProtection="1">
      <alignment horizontal="left" vertical="top" wrapText="1"/>
      <protection locked="0"/>
    </xf>
    <xf numFmtId="0" fontId="21" fillId="14" borderId="31" xfId="2" applyFont="1" applyFill="1" applyBorder="1" applyAlignment="1" applyProtection="1">
      <alignment horizontal="center" vertical="center"/>
      <protection locked="0"/>
    </xf>
    <xf numFmtId="0" fontId="21" fillId="14" borderId="0" xfId="2" applyFont="1" applyFill="1" applyAlignment="1" applyProtection="1">
      <alignment horizontal="center" vertical="center"/>
      <protection locked="0"/>
    </xf>
    <xf numFmtId="0" fontId="4" fillId="14" borderId="23" xfId="2" applyFont="1" applyFill="1" applyBorder="1" applyAlignment="1" applyProtection="1">
      <alignment horizontal="center" vertical="center"/>
      <protection locked="0"/>
    </xf>
    <xf numFmtId="0" fontId="4" fillId="14" borderId="38" xfId="2" applyFont="1" applyFill="1" applyBorder="1" applyAlignment="1" applyProtection="1">
      <alignment horizontal="center" vertical="center"/>
      <protection locked="0"/>
    </xf>
    <xf numFmtId="0" fontId="4" fillId="14" borderId="39" xfId="2" applyFont="1" applyFill="1" applyBorder="1" applyAlignment="1" applyProtection="1">
      <alignment horizontal="center" vertical="center"/>
      <protection locked="0"/>
    </xf>
    <xf numFmtId="0" fontId="4" fillId="14" borderId="31" xfId="2" applyFont="1" applyFill="1" applyBorder="1" applyAlignment="1" applyProtection="1">
      <alignment horizontal="center" vertical="center"/>
      <protection locked="0"/>
    </xf>
    <xf numFmtId="0" fontId="4" fillId="14" borderId="0" xfId="2" applyFont="1" applyFill="1" applyAlignment="1" applyProtection="1">
      <alignment horizontal="center" vertical="center"/>
      <protection locked="0"/>
    </xf>
    <xf numFmtId="0" fontId="4" fillId="14" borderId="42" xfId="2" applyFont="1" applyFill="1" applyBorder="1" applyAlignment="1" applyProtection="1">
      <alignment horizontal="center" vertical="center"/>
      <protection locked="0"/>
    </xf>
    <xf numFmtId="0" fontId="31" fillId="14" borderId="0" xfId="2" applyFont="1" applyFill="1" applyAlignment="1" applyProtection="1">
      <alignment horizontal="center" vertical="center" wrapText="1"/>
      <protection locked="0"/>
    </xf>
    <xf numFmtId="0" fontId="31" fillId="14" borderId="59" xfId="2" applyFont="1" applyFill="1" applyBorder="1" applyAlignment="1" applyProtection="1">
      <alignment horizontal="center" vertical="center" wrapText="1"/>
      <protection locked="0"/>
    </xf>
    <xf numFmtId="0" fontId="31" fillId="14" borderId="2" xfId="2" applyFont="1" applyFill="1" applyBorder="1" applyAlignment="1" applyProtection="1">
      <alignment horizontal="center" vertical="center" wrapText="1"/>
      <protection locked="0"/>
    </xf>
    <xf numFmtId="0" fontId="31" fillId="14" borderId="52" xfId="2" applyFont="1" applyFill="1" applyBorder="1" applyAlignment="1" applyProtection="1">
      <alignment horizontal="center" vertical="center" wrapText="1"/>
      <protection locked="0"/>
    </xf>
    <xf numFmtId="0" fontId="4" fillId="0" borderId="128" xfId="2" applyFont="1" applyBorder="1" applyAlignment="1" applyProtection="1">
      <alignment horizontal="center" vertical="center" shrinkToFit="1"/>
      <protection locked="0"/>
    </xf>
    <xf numFmtId="179" fontId="7" fillId="24" borderId="102" xfId="2" applyNumberFormat="1" applyFont="1" applyFill="1" applyBorder="1" applyAlignment="1" applyProtection="1">
      <alignment horizontal="center" vertical="center" wrapText="1"/>
      <protection locked="0"/>
    </xf>
    <xf numFmtId="179" fontId="7" fillId="16" borderId="102" xfId="2" applyNumberFormat="1" applyFont="1" applyFill="1" applyBorder="1" applyAlignment="1" applyProtection="1">
      <alignment horizontal="center" vertical="center" wrapText="1"/>
      <protection locked="0"/>
    </xf>
    <xf numFmtId="179" fontId="7" fillId="28" borderId="102" xfId="2" applyNumberFormat="1" applyFont="1" applyFill="1" applyBorder="1" applyAlignment="1" applyProtection="1">
      <alignment horizontal="center" vertical="center" wrapText="1"/>
      <protection locked="0"/>
    </xf>
    <xf numFmtId="179" fontId="7" fillId="27" borderId="102" xfId="2" applyNumberFormat="1" applyFont="1" applyFill="1" applyBorder="1" applyAlignment="1" applyProtection="1">
      <alignment horizontal="center" vertical="center" wrapText="1"/>
      <protection locked="0"/>
    </xf>
    <xf numFmtId="179" fontId="7" fillId="27" borderId="102" xfId="2" applyNumberFormat="1" applyFont="1" applyFill="1" applyBorder="1" applyAlignment="1" applyProtection="1">
      <alignment horizontal="center" vertical="center"/>
      <protection locked="0"/>
    </xf>
    <xf numFmtId="0" fontId="4" fillId="9" borderId="168" xfId="2" applyFont="1" applyFill="1" applyBorder="1" applyAlignment="1" applyProtection="1">
      <alignment horizontal="center" vertical="center" wrapText="1"/>
      <protection locked="0"/>
    </xf>
    <xf numFmtId="179" fontId="31" fillId="6" borderId="61" xfId="2" applyNumberFormat="1" applyFont="1" applyFill="1" applyBorder="1" applyAlignment="1" applyProtection="1">
      <alignment horizontal="center" vertical="center"/>
      <protection locked="0"/>
    </xf>
    <xf numFmtId="179" fontId="31" fillId="6" borderId="12" xfId="2" applyNumberFormat="1" applyFont="1" applyFill="1" applyBorder="1" applyAlignment="1" applyProtection="1">
      <alignment horizontal="center" vertical="center"/>
      <protection locked="0"/>
    </xf>
    <xf numFmtId="179" fontId="31" fillId="6" borderId="57" xfId="2" applyNumberFormat="1" applyFont="1" applyFill="1" applyBorder="1" applyAlignment="1" applyProtection="1">
      <alignment horizontal="center" vertical="center"/>
      <protection locked="0"/>
    </xf>
    <xf numFmtId="179" fontId="31" fillId="6" borderId="32" xfId="2" applyNumberFormat="1" applyFont="1" applyFill="1" applyBorder="1" applyAlignment="1" applyProtection="1">
      <alignment horizontal="center" vertical="center"/>
      <protection locked="0"/>
    </xf>
    <xf numFmtId="179" fontId="7" fillId="6" borderId="61" xfId="2" applyNumberFormat="1" applyFont="1" applyFill="1" applyBorder="1" applyAlignment="1" applyProtection="1">
      <alignment horizontal="left" vertical="center" wrapText="1"/>
      <protection locked="0"/>
    </xf>
    <xf numFmtId="179" fontId="7" fillId="6" borderId="12" xfId="2" applyNumberFormat="1" applyFont="1" applyFill="1" applyBorder="1" applyAlignment="1" applyProtection="1">
      <alignment horizontal="left" vertical="center" wrapText="1"/>
      <protection locked="0"/>
    </xf>
    <xf numFmtId="179" fontId="31" fillId="32" borderId="170" xfId="2" applyNumberFormat="1" applyFont="1" applyFill="1" applyBorder="1" applyAlignment="1" applyProtection="1">
      <alignment horizontal="center" vertical="center"/>
      <protection locked="0"/>
    </xf>
    <xf numFmtId="179" fontId="31" fillId="32" borderId="171" xfId="2" applyNumberFormat="1" applyFont="1" applyFill="1" applyBorder="1" applyAlignment="1" applyProtection="1">
      <alignment horizontal="center" vertical="center"/>
      <protection locked="0"/>
    </xf>
    <xf numFmtId="179" fontId="31" fillId="32" borderId="178" xfId="2" applyNumberFormat="1" applyFont="1" applyFill="1" applyBorder="1" applyAlignment="1" applyProtection="1">
      <alignment horizontal="center" vertical="center"/>
      <protection locked="0"/>
    </xf>
    <xf numFmtId="179" fontId="31" fillId="32" borderId="179" xfId="2" applyNumberFormat="1" applyFont="1" applyFill="1" applyBorder="1" applyAlignment="1" applyProtection="1">
      <alignment horizontal="center" vertical="center"/>
      <protection locked="0"/>
    </xf>
    <xf numFmtId="179" fontId="31" fillId="6" borderId="95" xfId="2" applyNumberFormat="1" applyFont="1" applyFill="1" applyBorder="1" applyAlignment="1" applyProtection="1">
      <alignment horizontal="center" vertical="center"/>
      <protection locked="0"/>
    </xf>
    <xf numFmtId="179" fontId="31" fillId="6" borderId="89" xfId="2" applyNumberFormat="1" applyFont="1" applyFill="1" applyBorder="1" applyAlignment="1" applyProtection="1">
      <alignment horizontal="center" vertical="center"/>
      <protection locked="0"/>
    </xf>
    <xf numFmtId="179" fontId="31" fillId="6" borderId="96" xfId="2" applyNumberFormat="1" applyFont="1" applyFill="1" applyBorder="1" applyAlignment="1" applyProtection="1">
      <alignment horizontal="center" vertical="center"/>
      <protection locked="0"/>
    </xf>
    <xf numFmtId="179" fontId="31" fillId="6" borderId="90" xfId="2" applyNumberFormat="1" applyFont="1" applyFill="1" applyBorder="1" applyAlignment="1" applyProtection="1">
      <alignment horizontal="center" vertical="center"/>
      <protection locked="0"/>
    </xf>
    <xf numFmtId="179" fontId="31" fillId="0" borderId="61" xfId="2" applyNumberFormat="1" applyFont="1" applyBorder="1" applyAlignment="1" applyProtection="1">
      <alignment horizontal="center" vertical="center"/>
      <protection locked="0"/>
    </xf>
    <xf numFmtId="179" fontId="31" fillId="0" borderId="12" xfId="2" applyNumberFormat="1" applyFont="1" applyBorder="1" applyAlignment="1" applyProtection="1">
      <alignment horizontal="center" vertical="center"/>
      <protection locked="0"/>
    </xf>
    <xf numFmtId="179" fontId="31" fillId="0" borderId="57" xfId="2" applyNumberFormat="1" applyFont="1" applyBorder="1" applyAlignment="1" applyProtection="1">
      <alignment horizontal="center" vertical="center"/>
      <protection locked="0"/>
    </xf>
    <xf numFmtId="0" fontId="48" fillId="10" borderId="112" xfId="2" applyFont="1" applyFill="1" applyBorder="1" applyAlignment="1" applyProtection="1">
      <alignment horizontal="center" vertical="center" textRotation="255"/>
      <protection locked="0"/>
    </xf>
    <xf numFmtId="179" fontId="31" fillId="6" borderId="61" xfId="2" applyNumberFormat="1" applyFont="1" applyFill="1" applyBorder="1" applyAlignment="1" applyProtection="1">
      <alignment horizontal="left" vertical="center"/>
      <protection locked="0"/>
    </xf>
    <xf numFmtId="179" fontId="31" fillId="6" borderId="12" xfId="2" applyNumberFormat="1" applyFont="1" applyFill="1" applyBorder="1" applyAlignment="1" applyProtection="1">
      <alignment horizontal="left" vertical="center"/>
      <protection locked="0"/>
    </xf>
    <xf numFmtId="179" fontId="31" fillId="6" borderId="88" xfId="2" applyNumberFormat="1" applyFont="1" applyFill="1" applyBorder="1" applyAlignment="1" applyProtection="1">
      <alignment horizontal="center" vertical="center"/>
      <protection locked="0"/>
    </xf>
    <xf numFmtId="179" fontId="7" fillId="6" borderId="61" xfId="2" applyNumberFormat="1" applyFont="1" applyFill="1" applyBorder="1" applyAlignment="1" applyProtection="1">
      <alignment horizontal="left" vertical="center"/>
      <protection locked="0"/>
    </xf>
    <xf numFmtId="179" fontId="7" fillId="6" borderId="12" xfId="2" applyNumberFormat="1" applyFont="1" applyFill="1" applyBorder="1" applyAlignment="1" applyProtection="1">
      <alignment horizontal="left" vertical="center"/>
      <protection locked="0"/>
    </xf>
    <xf numFmtId="179" fontId="31" fillId="6" borderId="16" xfId="2" applyNumberFormat="1" applyFont="1" applyFill="1" applyBorder="1" applyAlignment="1" applyProtection="1">
      <alignment horizontal="center" vertical="center"/>
      <protection locked="0"/>
    </xf>
    <xf numFmtId="179" fontId="31" fillId="6" borderId="92" xfId="2" applyNumberFormat="1" applyFont="1" applyFill="1" applyBorder="1" applyAlignment="1" applyProtection="1">
      <alignment horizontal="center" vertical="center"/>
      <protection locked="0"/>
    </xf>
    <xf numFmtId="179" fontId="31" fillId="6" borderId="93" xfId="2" applyNumberFormat="1" applyFont="1" applyFill="1" applyBorder="1" applyAlignment="1" applyProtection="1">
      <alignment horizontal="center" vertical="center"/>
      <protection locked="0"/>
    </xf>
    <xf numFmtId="179" fontId="31" fillId="6" borderId="94" xfId="2" applyNumberFormat="1" applyFont="1" applyFill="1" applyBorder="1" applyAlignment="1" applyProtection="1">
      <alignment horizontal="center" vertical="center"/>
      <protection locked="0"/>
    </xf>
    <xf numFmtId="179" fontId="31" fillId="6" borderId="104" xfId="2" applyNumberFormat="1" applyFont="1" applyFill="1" applyBorder="1" applyAlignment="1" applyProtection="1">
      <alignment horizontal="center" vertical="center"/>
      <protection locked="0"/>
    </xf>
    <xf numFmtId="179" fontId="31" fillId="6" borderId="61" xfId="2" applyNumberFormat="1" applyFont="1" applyFill="1" applyBorder="1" applyAlignment="1" applyProtection="1">
      <alignment horizontal="left" vertical="center" wrapText="1"/>
      <protection locked="0"/>
    </xf>
    <xf numFmtId="179" fontId="31" fillId="6" borderId="97" xfId="2" applyNumberFormat="1" applyFont="1" applyFill="1" applyBorder="1" applyAlignment="1" applyProtection="1">
      <alignment horizontal="center" vertical="center"/>
      <protection locked="0"/>
    </xf>
    <xf numFmtId="179" fontId="7" fillId="6" borderId="61" xfId="2" applyNumberFormat="1" applyFont="1" applyFill="1" applyBorder="1" applyAlignment="1" applyProtection="1">
      <alignment horizontal="left" vertical="center" shrinkToFit="1"/>
      <protection locked="0"/>
    </xf>
    <xf numFmtId="179" fontId="7" fillId="6" borderId="12" xfId="2" applyNumberFormat="1" applyFont="1" applyFill="1" applyBorder="1" applyAlignment="1" applyProtection="1">
      <alignment horizontal="left" vertical="center" shrinkToFit="1"/>
      <protection locked="0"/>
    </xf>
    <xf numFmtId="179" fontId="7" fillId="6" borderId="61" xfId="2" applyNumberFormat="1" applyFont="1" applyFill="1" applyBorder="1" applyAlignment="1" applyProtection="1">
      <alignment horizontal="left" vertical="center" wrapText="1" shrinkToFit="1"/>
      <protection locked="0"/>
    </xf>
    <xf numFmtId="0" fontId="69" fillId="9" borderId="12" xfId="2" applyFont="1" applyFill="1" applyBorder="1" applyAlignment="1" applyProtection="1">
      <alignment horizontal="center" vertical="center"/>
      <protection locked="0"/>
    </xf>
    <xf numFmtId="0" fontId="69" fillId="9" borderId="57" xfId="2" applyFont="1" applyFill="1" applyBorder="1" applyAlignment="1" applyProtection="1">
      <alignment horizontal="center" vertical="center"/>
      <protection locked="0"/>
    </xf>
    <xf numFmtId="0" fontId="18" fillId="10" borderId="0" xfId="2" applyFont="1" applyFill="1" applyAlignment="1" applyProtection="1">
      <alignment horizontal="left" vertical="center" wrapText="1"/>
      <protection locked="0"/>
    </xf>
    <xf numFmtId="0" fontId="51" fillId="0" borderId="0" xfId="0" applyFont="1" applyAlignment="1" applyProtection="1">
      <alignment horizontal="right" vertical="center"/>
      <protection locked="0"/>
    </xf>
    <xf numFmtId="180" fontId="51" fillId="0" borderId="3" xfId="0" applyNumberFormat="1" applyFont="1" applyBorder="1" applyAlignment="1" applyProtection="1">
      <alignment horizontal="right" vertical="center"/>
      <protection locked="0"/>
    </xf>
    <xf numFmtId="38" fontId="43" fillId="0" borderId="0" xfId="3" applyFont="1" applyFill="1" applyAlignment="1" applyProtection="1">
      <alignment horizontal="center" vertical="center"/>
      <protection locked="0"/>
    </xf>
    <xf numFmtId="0" fontId="98" fillId="0" borderId="0" xfId="0" applyFont="1" applyAlignment="1" applyProtection="1">
      <alignment horizontal="left" vertical="top" wrapText="1"/>
      <protection locked="0"/>
    </xf>
    <xf numFmtId="0" fontId="7" fillId="0" borderId="6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8" fillId="0" borderId="65"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58" fillId="0" borderId="124" xfId="0" applyFont="1" applyBorder="1" applyAlignment="1" applyProtection="1">
      <alignment horizontal="center" vertical="center"/>
      <protection locked="0"/>
    </xf>
    <xf numFmtId="0" fontId="58" fillId="0" borderId="125" xfId="0" applyFont="1" applyBorder="1" applyAlignment="1" applyProtection="1">
      <alignment horizontal="center" vertical="center"/>
      <protection locked="0"/>
    </xf>
    <xf numFmtId="0" fontId="58" fillId="0" borderId="58" xfId="0" applyFont="1" applyBorder="1" applyAlignment="1" applyProtection="1">
      <alignment horizontal="center" vertical="center"/>
      <protection locked="0"/>
    </xf>
    <xf numFmtId="0" fontId="30" fillId="10" borderId="0" xfId="2" applyFont="1" applyFill="1" applyAlignment="1" applyProtection="1">
      <alignment horizontal="left" vertical="top" wrapText="1"/>
      <protection locked="0"/>
    </xf>
    <xf numFmtId="0" fontId="30" fillId="10" borderId="0" xfId="2" applyFont="1" applyFill="1" applyAlignment="1" applyProtection="1">
      <alignment horizontal="left" vertical="top"/>
      <protection locked="0"/>
    </xf>
    <xf numFmtId="0" fontId="47" fillId="10" borderId="0" xfId="2" applyFont="1" applyFill="1" applyAlignment="1" applyProtection="1">
      <alignment horizontal="left" vertical="top" wrapText="1"/>
      <protection locked="0"/>
    </xf>
    <xf numFmtId="0" fontId="53" fillId="0" borderId="61"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wrapText="1"/>
      <protection locked="0"/>
    </xf>
    <xf numFmtId="0" fontId="53" fillId="0" borderId="57" xfId="0" applyFont="1" applyBorder="1" applyAlignment="1" applyProtection="1">
      <alignment horizontal="center" vertical="center" wrapText="1"/>
      <protection locked="0"/>
    </xf>
    <xf numFmtId="0" fontId="48" fillId="0" borderId="23" xfId="0" applyFont="1" applyBorder="1" applyAlignment="1" applyProtection="1">
      <alignment horizontal="center" vertical="center"/>
      <protection locked="0"/>
    </xf>
    <xf numFmtId="0" fontId="48" fillId="0" borderId="38" xfId="0" applyFont="1" applyBorder="1" applyAlignment="1" applyProtection="1">
      <alignment horizontal="center" vertical="center"/>
      <protection locked="0"/>
    </xf>
    <xf numFmtId="0" fontId="48" fillId="0" borderId="39" xfId="0" applyFont="1" applyBorder="1" applyAlignment="1" applyProtection="1">
      <alignment horizontal="center" vertical="center"/>
      <protection locked="0"/>
    </xf>
    <xf numFmtId="0" fontId="48" fillId="0" borderId="23" xfId="0" applyFont="1" applyBorder="1" applyAlignment="1" applyProtection="1">
      <alignment horizontal="center" vertical="center" wrapText="1"/>
      <protection locked="0"/>
    </xf>
    <xf numFmtId="0" fontId="48" fillId="0" borderId="38" xfId="0" applyFont="1" applyBorder="1" applyAlignment="1" applyProtection="1">
      <alignment horizontal="center" vertical="center" wrapText="1"/>
      <protection locked="0"/>
    </xf>
    <xf numFmtId="0" fontId="48" fillId="0" borderId="39" xfId="0" applyFont="1" applyBorder="1" applyAlignment="1" applyProtection="1">
      <alignment horizontal="center" vertical="center" wrapText="1"/>
      <protection locked="0"/>
    </xf>
    <xf numFmtId="0" fontId="4" fillId="10" borderId="114" xfId="2" applyFont="1" applyFill="1" applyBorder="1" applyAlignment="1" applyProtection="1">
      <alignment horizontal="center" vertical="center"/>
      <protection locked="0"/>
    </xf>
    <xf numFmtId="0" fontId="4" fillId="10" borderId="12" xfId="2" applyFont="1" applyFill="1" applyBorder="1" applyAlignment="1" applyProtection="1">
      <alignment horizontal="center" vertical="center"/>
      <protection locked="0"/>
    </xf>
    <xf numFmtId="0" fontId="4" fillId="10" borderId="57" xfId="2" applyFont="1" applyFill="1" applyBorder="1" applyAlignment="1" applyProtection="1">
      <alignment horizontal="center" vertical="center"/>
      <protection locked="0"/>
    </xf>
    <xf numFmtId="0" fontId="48" fillId="0" borderId="12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48" fillId="0" borderId="124" xfId="0" applyFont="1" applyBorder="1" applyAlignment="1" applyProtection="1">
      <alignment horizontal="center" vertical="center"/>
      <protection locked="0"/>
    </xf>
    <xf numFmtId="0" fontId="48" fillId="0" borderId="58" xfId="0" applyFont="1" applyBorder="1" applyAlignment="1" applyProtection="1">
      <alignment horizontal="center" vertical="center"/>
      <protection locked="0"/>
    </xf>
    <xf numFmtId="0" fontId="57" fillId="0" borderId="0" xfId="0" applyFont="1" applyAlignment="1" applyProtection="1">
      <alignment horizontal="left" vertical="top" wrapText="1"/>
      <protection locked="0"/>
    </xf>
    <xf numFmtId="0" fontId="9" fillId="6" borderId="0" xfId="2" applyFont="1" applyFill="1" applyAlignment="1" applyProtection="1">
      <alignment horizontal="left" vertical="center" shrinkToFit="1"/>
      <protection locked="0"/>
    </xf>
    <xf numFmtId="0" fontId="48" fillId="0" borderId="117" xfId="0" applyFont="1" applyBorder="1" applyAlignment="1" applyProtection="1">
      <alignment horizontal="center" vertical="center" wrapText="1"/>
      <protection locked="0"/>
    </xf>
    <xf numFmtId="0" fontId="48" fillId="0" borderId="102" xfId="0" applyFont="1" applyBorder="1" applyAlignment="1" applyProtection="1">
      <alignment horizontal="center" vertical="center" wrapText="1"/>
      <protection locked="0"/>
    </xf>
    <xf numFmtId="0" fontId="48" fillId="0" borderId="92" xfId="0" applyFont="1" applyBorder="1" applyAlignment="1" applyProtection="1">
      <alignment horizontal="center" vertical="center"/>
      <protection locked="0"/>
    </xf>
    <xf numFmtId="0" fontId="48" fillId="0" borderId="93" xfId="0" applyFont="1" applyBorder="1" applyAlignment="1" applyProtection="1">
      <alignment horizontal="center" vertical="center"/>
      <protection locked="0"/>
    </xf>
    <xf numFmtId="0" fontId="48" fillId="0" borderId="94" xfId="0" applyFont="1" applyBorder="1" applyAlignment="1" applyProtection="1">
      <alignment horizontal="center" vertical="center"/>
      <protection locked="0"/>
    </xf>
    <xf numFmtId="0" fontId="48" fillId="0" borderId="106" xfId="0" applyFont="1" applyBorder="1" applyAlignment="1" applyProtection="1">
      <alignment horizontal="center" vertical="center"/>
      <protection locked="0"/>
    </xf>
    <xf numFmtId="0" fontId="48" fillId="0" borderId="108" xfId="0" applyFont="1" applyBorder="1" applyAlignment="1" applyProtection="1">
      <alignment horizontal="center" vertical="center"/>
      <protection locked="0"/>
    </xf>
    <xf numFmtId="0" fontId="48" fillId="0" borderId="108"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0" fontId="51" fillId="0" borderId="87" xfId="0" applyFont="1" applyBorder="1" applyAlignment="1" applyProtection="1">
      <alignment horizontal="center" vertical="center" wrapText="1"/>
      <protection locked="0"/>
    </xf>
    <xf numFmtId="0" fontId="51" fillId="0" borderId="41" xfId="0" applyFont="1" applyBorder="1" applyAlignment="1" applyProtection="1">
      <alignment horizontal="center" vertical="center" wrapText="1"/>
      <protection locked="0"/>
    </xf>
    <xf numFmtId="0" fontId="48" fillId="0" borderId="102" xfId="0" applyFont="1" applyBorder="1" applyAlignment="1" applyProtection="1">
      <alignment horizontal="center" vertical="center"/>
      <protection locked="0"/>
    </xf>
    <xf numFmtId="0" fontId="7" fillId="0" borderId="61" xfId="2" applyFont="1" applyBorder="1" applyAlignment="1" applyProtection="1">
      <alignment horizontal="right" vertical="center"/>
      <protection locked="0"/>
    </xf>
    <xf numFmtId="0" fontId="7" fillId="0" borderId="12" xfId="2" applyFont="1" applyBorder="1" applyAlignment="1" applyProtection="1">
      <alignment horizontal="right" vertical="center"/>
      <protection locked="0"/>
    </xf>
    <xf numFmtId="0" fontId="7" fillId="0" borderId="32" xfId="2" applyFont="1" applyBorder="1" applyAlignment="1" applyProtection="1">
      <alignment horizontal="right" vertical="center"/>
      <protection locked="0"/>
    </xf>
    <xf numFmtId="0" fontId="31" fillId="6" borderId="112" xfId="2" applyFont="1" applyFill="1" applyBorder="1" applyAlignment="1" applyProtection="1">
      <alignment horizontal="right" vertical="center"/>
      <protection locked="0"/>
    </xf>
    <xf numFmtId="0" fontId="31" fillId="6" borderId="127" xfId="2" applyFont="1" applyFill="1" applyBorder="1" applyAlignment="1" applyProtection="1">
      <alignment horizontal="right" vertical="center"/>
      <protection locked="0"/>
    </xf>
    <xf numFmtId="0" fontId="31" fillId="6" borderId="97" xfId="2" applyFont="1" applyFill="1" applyBorder="1" applyAlignment="1" applyProtection="1">
      <alignment horizontal="center" vertical="center" wrapText="1"/>
      <protection locked="0"/>
    </xf>
    <xf numFmtId="0" fontId="31" fillId="6" borderId="93" xfId="2" applyFont="1" applyFill="1" applyBorder="1" applyAlignment="1" applyProtection="1">
      <alignment horizontal="center" vertical="center" wrapText="1"/>
      <protection locked="0"/>
    </xf>
    <xf numFmtId="0" fontId="31" fillId="6" borderId="104" xfId="2" applyFont="1" applyFill="1" applyBorder="1" applyAlignment="1" applyProtection="1">
      <alignment horizontal="center" vertical="center" wrapText="1"/>
      <protection locked="0"/>
    </xf>
    <xf numFmtId="0" fontId="98" fillId="0" borderId="0" xfId="0" applyFont="1" applyAlignment="1" applyProtection="1">
      <alignment horizontal="left" vertical="center" wrapText="1"/>
      <protection locked="0"/>
    </xf>
    <xf numFmtId="0" fontId="9" fillId="6" borderId="102" xfId="2" applyFont="1" applyFill="1" applyBorder="1" applyAlignment="1" applyProtection="1">
      <alignment horizontal="center" vertical="center" wrapText="1"/>
      <protection locked="0"/>
    </xf>
    <xf numFmtId="0" fontId="7" fillId="6" borderId="112" xfId="2" applyFont="1" applyFill="1" applyBorder="1" applyAlignment="1" applyProtection="1">
      <alignment horizontal="center" vertical="center" wrapText="1"/>
      <protection locked="0"/>
    </xf>
    <xf numFmtId="0" fontId="7" fillId="0" borderId="112" xfId="2" applyFont="1" applyBorder="1" applyAlignment="1" applyProtection="1">
      <alignment horizontal="right" vertical="center"/>
      <protection locked="0"/>
    </xf>
    <xf numFmtId="0" fontId="7" fillId="0" borderId="127" xfId="2" applyFont="1" applyBorder="1" applyAlignment="1" applyProtection="1">
      <alignment horizontal="right" vertical="center"/>
      <protection locked="0"/>
    </xf>
    <xf numFmtId="0" fontId="31" fillId="6" borderId="16" xfId="2" applyFont="1" applyFill="1" applyBorder="1" applyAlignment="1" applyProtection="1">
      <alignment horizontal="center" vertical="center" wrapText="1"/>
      <protection locked="0"/>
    </xf>
    <xf numFmtId="0" fontId="31" fillId="6" borderId="12" xfId="2" applyFont="1" applyFill="1" applyBorder="1" applyAlignment="1" applyProtection="1">
      <alignment horizontal="center" vertical="center" wrapText="1"/>
      <protection locked="0"/>
    </xf>
    <xf numFmtId="0" fontId="31" fillId="6" borderId="32" xfId="2" applyFont="1" applyFill="1" applyBorder="1" applyAlignment="1" applyProtection="1">
      <alignment horizontal="center" vertical="center" wrapText="1"/>
      <protection locked="0"/>
    </xf>
    <xf numFmtId="0" fontId="18" fillId="0" borderId="0" xfId="2" applyFont="1" applyAlignment="1" applyProtection="1">
      <alignment horizontal="left" vertical="top" wrapText="1"/>
      <protection locked="0"/>
    </xf>
    <xf numFmtId="0" fontId="31" fillId="6" borderId="88" xfId="2" applyFont="1" applyFill="1" applyBorder="1" applyAlignment="1" applyProtection="1">
      <alignment horizontal="center" vertical="center" wrapText="1"/>
      <protection locked="0"/>
    </xf>
    <xf numFmtId="0" fontId="31" fillId="6" borderId="89" xfId="2" applyFont="1" applyFill="1" applyBorder="1" applyAlignment="1" applyProtection="1">
      <alignment horizontal="center" vertical="center" wrapText="1"/>
      <protection locked="0"/>
    </xf>
    <xf numFmtId="0" fontId="31" fillId="6" borderId="90" xfId="2" applyFont="1" applyFill="1" applyBorder="1" applyAlignment="1" applyProtection="1">
      <alignment horizontal="center" vertical="center" wrapText="1"/>
      <protection locked="0"/>
    </xf>
    <xf numFmtId="0" fontId="7" fillId="26" borderId="166" xfId="2" applyFont="1" applyFill="1" applyBorder="1" applyAlignment="1" applyProtection="1">
      <alignment horizontal="center" vertical="center" wrapText="1"/>
      <protection locked="0"/>
    </xf>
    <xf numFmtId="0" fontId="7" fillId="26" borderId="112" xfId="2" applyFont="1" applyFill="1" applyBorder="1" applyAlignment="1" applyProtection="1">
      <alignment horizontal="center" vertical="center" wrapText="1"/>
      <protection locked="0"/>
    </xf>
    <xf numFmtId="0" fontId="7" fillId="26" borderId="127" xfId="2" applyFont="1" applyFill="1" applyBorder="1" applyAlignment="1" applyProtection="1">
      <alignment horizontal="center" vertical="center" wrapText="1"/>
      <protection locked="0"/>
    </xf>
    <xf numFmtId="0" fontId="7" fillId="6" borderId="57" xfId="2" applyFont="1" applyFill="1" applyBorder="1" applyAlignment="1" applyProtection="1">
      <alignment horizontal="left" vertical="center" wrapText="1"/>
      <protection locked="0"/>
    </xf>
    <xf numFmtId="0" fontId="7" fillId="6" borderId="112" xfId="2" applyFont="1" applyFill="1" applyBorder="1" applyAlignment="1" applyProtection="1">
      <alignment horizontal="left" vertical="center" wrapText="1"/>
      <protection locked="0"/>
    </xf>
    <xf numFmtId="0" fontId="7" fillId="26" borderId="168" xfId="2" applyFont="1" applyFill="1" applyBorder="1" applyAlignment="1" applyProtection="1">
      <alignment horizontal="center" vertical="center" wrapText="1"/>
      <protection locked="0"/>
    </xf>
    <xf numFmtId="0" fontId="7" fillId="26" borderId="177" xfId="2" applyFont="1" applyFill="1" applyBorder="1" applyAlignment="1" applyProtection="1">
      <alignment horizontal="center" vertical="center" wrapText="1"/>
      <protection locked="0"/>
    </xf>
    <xf numFmtId="0" fontId="7" fillId="26" borderId="126" xfId="2" applyFont="1" applyFill="1" applyBorder="1" applyAlignment="1" applyProtection="1">
      <alignment horizontal="center" vertical="center" wrapText="1"/>
      <protection locked="0"/>
    </xf>
    <xf numFmtId="0" fontId="31" fillId="33" borderId="174" xfId="2" applyFont="1" applyFill="1" applyBorder="1" applyAlignment="1" applyProtection="1">
      <alignment horizontal="center" vertical="center" wrapText="1"/>
      <protection locked="0"/>
    </xf>
    <xf numFmtId="0" fontId="31" fillId="33" borderId="175" xfId="2" applyFont="1" applyFill="1" applyBorder="1" applyAlignment="1" applyProtection="1">
      <alignment horizontal="center" vertical="center" wrapText="1"/>
      <protection locked="0"/>
    </xf>
    <xf numFmtId="0" fontId="31" fillId="33" borderId="176" xfId="2" applyFont="1" applyFill="1" applyBorder="1" applyAlignment="1" applyProtection="1">
      <alignment horizontal="center" vertical="center" wrapText="1"/>
      <protection locked="0"/>
    </xf>
    <xf numFmtId="0" fontId="7" fillId="26" borderId="169" xfId="2" applyFont="1" applyFill="1" applyBorder="1" applyAlignment="1" applyProtection="1">
      <alignment horizontal="center" vertical="center" wrapText="1"/>
      <protection locked="0"/>
    </xf>
    <xf numFmtId="0" fontId="7" fillId="26" borderId="117" xfId="2" applyFont="1" applyFill="1" applyBorder="1" applyAlignment="1" applyProtection="1">
      <alignment horizontal="center" vertical="center" wrapText="1"/>
      <protection locked="0"/>
    </xf>
    <xf numFmtId="0" fontId="7" fillId="26" borderId="128" xfId="2" applyFont="1" applyFill="1" applyBorder="1" applyAlignment="1" applyProtection="1">
      <alignment horizontal="center" vertical="center" wrapText="1"/>
      <protection locked="0"/>
    </xf>
    <xf numFmtId="0" fontId="13" fillId="6" borderId="0" xfId="2" applyFont="1" applyFill="1" applyAlignment="1" applyProtection="1">
      <alignment horizontal="right" vertical="top" wrapText="1"/>
      <protection locked="0"/>
    </xf>
    <xf numFmtId="0" fontId="13" fillId="6" borderId="0" xfId="2" applyFont="1" applyFill="1" applyAlignment="1" applyProtection="1">
      <alignment horizontal="right" vertical="top"/>
      <protection locked="0"/>
    </xf>
    <xf numFmtId="0" fontId="57" fillId="6" borderId="0" xfId="2" applyFont="1" applyFill="1" applyAlignment="1" applyProtection="1">
      <alignment horizontal="left" vertical="top" wrapText="1"/>
      <protection locked="0"/>
    </xf>
    <xf numFmtId="0" fontId="57" fillId="6" borderId="0" xfId="2" applyFont="1" applyFill="1" applyAlignment="1" applyProtection="1">
      <alignment horizontal="left" vertical="top"/>
      <protection locked="0"/>
    </xf>
    <xf numFmtId="0" fontId="9" fillId="6" borderId="0" xfId="2" applyFont="1" applyFill="1" applyAlignment="1" applyProtection="1">
      <alignment horizontal="left" vertical="center" wrapText="1"/>
      <protection locked="0"/>
    </xf>
    <xf numFmtId="0" fontId="7" fillId="26" borderId="148" xfId="2" applyFont="1" applyFill="1" applyBorder="1" applyAlignment="1" applyProtection="1">
      <alignment horizontal="center" vertical="center" wrapText="1"/>
      <protection locked="0"/>
    </xf>
    <xf numFmtId="0" fontId="7" fillId="26" borderId="102" xfId="2" applyFont="1" applyFill="1" applyBorder="1" applyAlignment="1" applyProtection="1">
      <alignment horizontal="center" vertical="center" wrapText="1"/>
      <protection locked="0"/>
    </xf>
    <xf numFmtId="0" fontId="7" fillId="26" borderId="164" xfId="2" applyFont="1" applyFill="1" applyBorder="1" applyAlignment="1" applyProtection="1">
      <alignment horizontal="center" vertical="center" wrapText="1"/>
      <protection locked="0"/>
    </xf>
    <xf numFmtId="0" fontId="7" fillId="6" borderId="16" xfId="2" applyFont="1" applyFill="1" applyBorder="1" applyAlignment="1" applyProtection="1">
      <alignment horizontal="left" vertical="center" wrapText="1"/>
      <protection locked="0"/>
    </xf>
    <xf numFmtId="0" fontId="7" fillId="6" borderId="12" xfId="2" applyFont="1" applyFill="1" applyBorder="1" applyAlignment="1" applyProtection="1">
      <alignment horizontal="left" vertical="center" wrapText="1"/>
      <protection locked="0"/>
    </xf>
    <xf numFmtId="0" fontId="7" fillId="26" borderId="78" xfId="2" applyFont="1" applyFill="1" applyBorder="1" applyAlignment="1" applyProtection="1">
      <alignment horizontal="left" vertical="center" wrapText="1"/>
      <protection locked="0"/>
    </xf>
    <xf numFmtId="0" fontId="7" fillId="26" borderId="12" xfId="2" applyFont="1" applyFill="1" applyBorder="1" applyAlignment="1" applyProtection="1">
      <alignment horizontal="left" vertical="center" wrapText="1"/>
      <protection locked="0"/>
    </xf>
    <xf numFmtId="0" fontId="7" fillId="26" borderId="57" xfId="2" applyFont="1" applyFill="1" applyBorder="1" applyAlignment="1" applyProtection="1">
      <alignment horizontal="left" vertical="center" wrapText="1"/>
      <protection locked="0"/>
    </xf>
    <xf numFmtId="0" fontId="72" fillId="0" borderId="0" xfId="2" applyFont="1" applyAlignment="1" applyProtection="1">
      <alignment horizontal="center" vertical="center" wrapText="1" shrinkToFit="1"/>
      <protection locked="0"/>
    </xf>
    <xf numFmtId="0" fontId="6" fillId="7" borderId="0" xfId="2" applyFont="1" applyFill="1" applyAlignment="1" applyProtection="1">
      <alignment horizontal="left" vertical="center" shrinkToFit="1"/>
      <protection locked="0"/>
    </xf>
    <xf numFmtId="0" fontId="27" fillId="6" borderId="0" xfId="2" applyFont="1" applyFill="1" applyAlignment="1" applyProtection="1">
      <alignment horizontal="left" vertical="top"/>
      <protection locked="0"/>
    </xf>
    <xf numFmtId="0" fontId="62" fillId="6" borderId="34" xfId="2" applyFont="1" applyFill="1" applyBorder="1" applyAlignment="1" applyProtection="1">
      <alignment horizontal="center" vertical="center" wrapText="1"/>
      <protection locked="0"/>
    </xf>
    <xf numFmtId="0" fontId="62" fillId="6" borderId="44" xfId="2" applyFont="1" applyFill="1" applyBorder="1" applyAlignment="1" applyProtection="1">
      <alignment horizontal="center" vertical="center" wrapText="1"/>
      <protection locked="0"/>
    </xf>
    <xf numFmtId="0" fontId="62" fillId="6" borderId="6" xfId="2" applyFont="1" applyFill="1" applyBorder="1" applyAlignment="1" applyProtection="1">
      <alignment horizontal="center" vertical="center" wrapText="1"/>
      <protection locked="0"/>
    </xf>
    <xf numFmtId="0" fontId="62" fillId="6" borderId="22" xfId="2" applyFont="1" applyFill="1" applyBorder="1" applyAlignment="1" applyProtection="1">
      <alignment horizontal="center" vertical="center" wrapText="1"/>
      <protection locked="0"/>
    </xf>
    <xf numFmtId="0" fontId="62" fillId="6" borderId="10" xfId="2" applyFont="1" applyFill="1" applyBorder="1" applyAlignment="1" applyProtection="1">
      <alignment horizontal="center" vertical="center" wrapText="1"/>
      <protection locked="0"/>
    </xf>
    <xf numFmtId="0" fontId="62" fillId="6" borderId="33" xfId="2" applyFont="1" applyFill="1" applyBorder="1" applyAlignment="1" applyProtection="1">
      <alignment horizontal="center" vertical="center" wrapText="1"/>
      <protection locked="0"/>
    </xf>
    <xf numFmtId="0" fontId="31" fillId="6" borderId="38" xfId="2" applyFont="1" applyFill="1" applyBorder="1" applyAlignment="1" applyProtection="1">
      <alignment horizontal="left" vertical="center"/>
      <protection locked="0"/>
    </xf>
    <xf numFmtId="0" fontId="31" fillId="6" borderId="39" xfId="2" applyFont="1" applyFill="1" applyBorder="1" applyAlignment="1" applyProtection="1">
      <alignment horizontal="left" vertical="center"/>
      <protection locked="0"/>
    </xf>
    <xf numFmtId="0" fontId="59" fillId="6" borderId="0" xfId="2" applyFont="1" applyFill="1" applyAlignment="1" applyProtection="1">
      <alignment horizontal="left" vertical="top" wrapText="1"/>
      <protection locked="0"/>
    </xf>
    <xf numFmtId="0" fontId="31" fillId="6" borderId="0" xfId="2" applyFont="1" applyFill="1" applyAlignment="1" applyProtection="1">
      <alignment horizontal="left" vertical="center"/>
      <protection locked="0"/>
    </xf>
    <xf numFmtId="0" fontId="31" fillId="6" borderId="59" xfId="2" applyFont="1" applyFill="1" applyBorder="1" applyAlignment="1" applyProtection="1">
      <alignment horizontal="left" vertical="center"/>
      <protection locked="0"/>
    </xf>
    <xf numFmtId="0" fontId="31" fillId="0" borderId="16" xfId="2" applyFont="1" applyBorder="1" applyAlignment="1" applyProtection="1">
      <alignment horizontal="center" vertical="center" wrapText="1"/>
      <protection locked="0"/>
    </xf>
    <xf numFmtId="0" fontId="31" fillId="0" borderId="32" xfId="2" applyFont="1" applyBorder="1" applyAlignment="1" applyProtection="1">
      <alignment horizontal="center" vertical="center" wrapText="1"/>
      <protection locked="0"/>
    </xf>
    <xf numFmtId="0" fontId="31" fillId="0" borderId="16" xfId="2" applyFont="1" applyBorder="1" applyAlignment="1" applyProtection="1">
      <alignment horizontal="left" vertical="center"/>
      <protection locked="0"/>
    </xf>
    <xf numFmtId="0" fontId="31" fillId="0" borderId="12" xfId="2" applyFont="1" applyBorder="1" applyAlignment="1" applyProtection="1">
      <alignment horizontal="left" vertical="center"/>
      <protection locked="0"/>
    </xf>
    <xf numFmtId="0" fontId="31" fillId="0" borderId="57" xfId="2" applyFont="1" applyBorder="1" applyAlignment="1" applyProtection="1">
      <alignment horizontal="left" vertical="center"/>
      <protection locked="0"/>
    </xf>
    <xf numFmtId="0" fontId="72" fillId="22" borderId="0" xfId="2" applyFont="1" applyFill="1" applyAlignment="1" applyProtection="1">
      <alignment horizontal="center" vertical="center" wrapText="1" shrinkToFit="1"/>
      <protection locked="0"/>
    </xf>
    <xf numFmtId="0" fontId="31" fillId="6" borderId="41" xfId="2" applyFont="1" applyFill="1" applyBorder="1" applyAlignment="1" applyProtection="1">
      <alignment horizontal="left" vertical="center"/>
      <protection locked="0"/>
    </xf>
    <xf numFmtId="0" fontId="31" fillId="6" borderId="42" xfId="2" applyFont="1" applyFill="1" applyBorder="1" applyAlignment="1" applyProtection="1">
      <alignment horizontal="left" vertical="center"/>
      <protection locked="0"/>
    </xf>
    <xf numFmtId="0" fontId="62" fillId="26" borderId="34" xfId="2" applyFont="1" applyFill="1" applyBorder="1" applyAlignment="1" applyProtection="1">
      <alignment horizontal="center" vertical="center" wrapText="1"/>
      <protection locked="0"/>
    </xf>
    <xf numFmtId="0" fontId="62" fillId="26" borderId="44" xfId="2" applyFont="1" applyFill="1" applyBorder="1" applyAlignment="1" applyProtection="1">
      <alignment horizontal="center" vertical="center" wrapText="1"/>
      <protection locked="0"/>
    </xf>
    <xf numFmtId="0" fontId="62" fillId="26" borderId="6" xfId="2" applyFont="1" applyFill="1" applyBorder="1" applyAlignment="1" applyProtection="1">
      <alignment horizontal="center" vertical="center" wrapText="1"/>
      <protection locked="0"/>
    </xf>
    <xf numFmtId="0" fontId="62" fillId="26" borderId="22" xfId="2" applyFont="1" applyFill="1" applyBorder="1" applyAlignment="1" applyProtection="1">
      <alignment horizontal="center" vertical="center" wrapText="1"/>
      <protection locked="0"/>
    </xf>
    <xf numFmtId="0" fontId="62" fillId="26" borderId="10" xfId="2" applyFont="1" applyFill="1" applyBorder="1" applyAlignment="1" applyProtection="1">
      <alignment horizontal="center" vertical="center" wrapText="1"/>
      <protection locked="0"/>
    </xf>
    <xf numFmtId="0" fontId="62" fillId="26" borderId="33" xfId="2" applyFont="1" applyFill="1" applyBorder="1" applyAlignment="1" applyProtection="1">
      <alignment horizontal="center" vertical="center" wrapText="1"/>
      <protection locked="0"/>
    </xf>
    <xf numFmtId="0" fontId="31" fillId="0" borderId="88" xfId="2" applyFont="1" applyBorder="1" applyAlignment="1" applyProtection="1">
      <alignment horizontal="center" vertical="center"/>
      <protection locked="0"/>
    </xf>
    <xf numFmtId="0" fontId="31" fillId="0" borderId="90" xfId="2" applyFont="1" applyBorder="1" applyAlignment="1" applyProtection="1">
      <alignment horizontal="center" vertical="center"/>
      <protection locked="0"/>
    </xf>
    <xf numFmtId="0" fontId="7" fillId="0" borderId="16" xfId="2" applyFont="1" applyBorder="1" applyAlignment="1" applyProtection="1">
      <alignment horizontal="left" vertical="center"/>
      <protection locked="0"/>
    </xf>
    <xf numFmtId="0" fontId="7" fillId="0" borderId="12" xfId="2" applyFont="1" applyBorder="1" applyAlignment="1" applyProtection="1">
      <alignment horizontal="left" vertical="center"/>
      <protection locked="0"/>
    </xf>
    <xf numFmtId="0" fontId="7" fillId="0" borderId="57" xfId="2" applyFont="1" applyBorder="1" applyAlignment="1" applyProtection="1">
      <alignment horizontal="left" vertical="center"/>
      <protection locked="0"/>
    </xf>
    <xf numFmtId="0" fontId="21" fillId="0" borderId="102" xfId="2" applyFont="1" applyBorder="1" applyAlignment="1" applyProtection="1">
      <alignment horizontal="center" vertical="center" shrinkToFit="1"/>
      <protection locked="0"/>
    </xf>
    <xf numFmtId="0" fontId="21" fillId="0" borderId="23" xfId="2" applyFont="1" applyBorder="1" applyAlignment="1" applyProtection="1">
      <alignment horizontal="center" vertical="center" shrinkToFit="1"/>
      <protection locked="0"/>
    </xf>
    <xf numFmtId="0" fontId="21" fillId="0" borderId="64" xfId="2" applyFont="1" applyBorder="1" applyAlignment="1" applyProtection="1">
      <alignment horizontal="center" vertical="center" shrinkToFit="1"/>
      <protection locked="0"/>
    </xf>
    <xf numFmtId="0" fontId="21" fillId="0" borderId="31" xfId="2" applyFont="1" applyBorder="1" applyAlignment="1" applyProtection="1">
      <alignment horizontal="center" vertical="center" shrinkToFit="1"/>
      <protection locked="0"/>
    </xf>
    <xf numFmtId="0" fontId="21" fillId="0" borderId="103" xfId="2" applyFont="1" applyBorder="1" applyAlignment="1" applyProtection="1">
      <alignment horizontal="center" vertical="center" shrinkToFit="1"/>
      <protection locked="0"/>
    </xf>
    <xf numFmtId="0" fontId="21" fillId="0" borderId="87" xfId="2" applyFont="1" applyBorder="1" applyAlignment="1" applyProtection="1">
      <alignment horizontal="center" vertical="center" shrinkToFit="1"/>
      <protection locked="0"/>
    </xf>
    <xf numFmtId="0" fontId="6" fillId="0" borderId="34"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72"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134"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173" xfId="2" applyFont="1" applyBorder="1" applyAlignment="1" applyProtection="1">
      <alignment horizontal="center" vertical="center"/>
      <protection locked="0"/>
    </xf>
    <xf numFmtId="0" fontId="4" fillId="0" borderId="137" xfId="2" applyFont="1" applyBorder="1" applyAlignment="1" applyProtection="1">
      <alignment horizontal="center" vertical="center"/>
      <protection locked="0"/>
    </xf>
    <xf numFmtId="0" fontId="4" fillId="0" borderId="141" xfId="2" applyFont="1" applyBorder="1" applyAlignment="1" applyProtection="1">
      <alignment horizontal="center" vertical="center"/>
      <protection locked="0"/>
    </xf>
    <xf numFmtId="0" fontId="4" fillId="0" borderId="144" xfId="2" applyFont="1" applyBorder="1" applyAlignment="1" applyProtection="1">
      <alignment horizontal="center" vertical="center"/>
      <protection locked="0"/>
    </xf>
    <xf numFmtId="0" fontId="4" fillId="0" borderId="135" xfId="2" applyFont="1" applyBorder="1" applyAlignment="1" applyProtection="1">
      <alignment horizontal="center" vertical="center"/>
      <protection locked="0"/>
    </xf>
    <xf numFmtId="0" fontId="4" fillId="0" borderId="139" xfId="2" applyFont="1" applyBorder="1" applyAlignment="1" applyProtection="1">
      <alignment horizontal="center" vertical="center"/>
      <protection locked="0"/>
    </xf>
    <xf numFmtId="0" fontId="4" fillId="0" borderId="136" xfId="2" applyFont="1" applyBorder="1" applyAlignment="1" applyProtection="1">
      <alignment horizontal="center" vertical="center"/>
      <protection locked="0"/>
    </xf>
    <xf numFmtId="0" fontId="4" fillId="10" borderId="142" xfId="2" applyFont="1" applyFill="1" applyBorder="1" applyAlignment="1" applyProtection="1">
      <alignment horizontal="center" vertical="center"/>
      <protection locked="0"/>
    </xf>
    <xf numFmtId="0" fontId="4" fillId="10" borderId="137" xfId="2" applyFont="1" applyFill="1" applyBorder="1" applyAlignment="1" applyProtection="1">
      <alignment horizontal="center" vertical="center"/>
      <protection locked="0"/>
    </xf>
    <xf numFmtId="0" fontId="4" fillId="10" borderId="138" xfId="2" applyFont="1" applyFill="1" applyBorder="1" applyAlignment="1" applyProtection="1">
      <alignment horizontal="center" vertical="center"/>
      <protection locked="0"/>
    </xf>
    <xf numFmtId="0" fontId="4" fillId="10" borderId="145" xfId="2" applyFont="1" applyFill="1" applyBorder="1" applyAlignment="1" applyProtection="1">
      <alignment horizontal="center" vertical="center"/>
      <protection locked="0"/>
    </xf>
    <xf numFmtId="0" fontId="4" fillId="10" borderId="144" xfId="2" applyFont="1" applyFill="1" applyBorder="1" applyAlignment="1" applyProtection="1">
      <alignment horizontal="center" vertical="center"/>
      <protection locked="0"/>
    </xf>
    <xf numFmtId="0" fontId="4" fillId="10" borderId="146" xfId="2" applyFont="1" applyFill="1" applyBorder="1" applyAlignment="1" applyProtection="1">
      <alignment horizontal="center" vertical="center"/>
      <protection locked="0"/>
    </xf>
    <xf numFmtId="0" fontId="4" fillId="10" borderId="143" xfId="2" applyFont="1" applyFill="1" applyBorder="1" applyAlignment="1" applyProtection="1">
      <alignment horizontal="center" vertical="center"/>
      <protection locked="0"/>
    </xf>
    <xf numFmtId="0" fontId="4" fillId="10" borderId="139" xfId="2" applyFont="1" applyFill="1" applyBorder="1" applyAlignment="1" applyProtection="1">
      <alignment horizontal="center" vertical="center"/>
      <protection locked="0"/>
    </xf>
    <xf numFmtId="0" fontId="4" fillId="10" borderId="140" xfId="2" applyFont="1" applyFill="1" applyBorder="1" applyAlignment="1" applyProtection="1">
      <alignment horizontal="center" vertical="center"/>
      <protection locked="0"/>
    </xf>
    <xf numFmtId="0" fontId="7" fillId="6" borderId="0" xfId="2" applyFont="1" applyFill="1" applyAlignment="1" applyProtection="1">
      <alignment horizontal="left" vertical="center" wrapText="1"/>
      <protection locked="0"/>
    </xf>
    <xf numFmtId="0" fontId="40" fillId="6" borderId="0" xfId="2" applyFont="1" applyFill="1" applyAlignment="1" applyProtection="1">
      <alignment horizontal="left" vertical="top"/>
      <protection locked="0"/>
    </xf>
    <xf numFmtId="0" fontId="6" fillId="7" borderId="0" xfId="2" applyFont="1" applyFill="1" applyAlignment="1" applyProtection="1">
      <alignment horizontal="left" vertical="top" shrinkToFit="1"/>
      <protection locked="0"/>
    </xf>
    <xf numFmtId="0" fontId="6" fillId="7" borderId="23" xfId="2" applyFont="1" applyFill="1" applyBorder="1" applyAlignment="1" applyProtection="1">
      <alignment horizontal="center" vertical="center" shrinkToFit="1"/>
      <protection locked="0"/>
    </xf>
    <xf numFmtId="0" fontId="6" fillId="7" borderId="38" xfId="2" applyFont="1" applyFill="1" applyBorder="1" applyAlignment="1" applyProtection="1">
      <alignment horizontal="center" vertical="center" shrinkToFit="1"/>
      <protection locked="0"/>
    </xf>
    <xf numFmtId="0" fontId="6" fillId="7" borderId="39" xfId="2" applyFont="1" applyFill="1" applyBorder="1" applyAlignment="1" applyProtection="1">
      <alignment horizontal="center" vertical="center" shrinkToFit="1"/>
      <protection locked="0"/>
    </xf>
    <xf numFmtId="0" fontId="6" fillId="7" borderId="31" xfId="2" applyFont="1" applyFill="1" applyBorder="1" applyAlignment="1" applyProtection="1">
      <alignment horizontal="center" vertical="center" shrinkToFit="1"/>
      <protection locked="0"/>
    </xf>
    <xf numFmtId="0" fontId="6" fillId="7" borderId="0" xfId="2" applyFont="1" applyFill="1" applyAlignment="1" applyProtection="1">
      <alignment horizontal="center" vertical="center" shrinkToFit="1"/>
      <protection locked="0"/>
    </xf>
    <xf numFmtId="0" fontId="6" fillId="7" borderId="59" xfId="2" applyFont="1" applyFill="1" applyBorder="1" applyAlignment="1" applyProtection="1">
      <alignment horizontal="center" vertical="center" shrinkToFit="1"/>
      <protection locked="0"/>
    </xf>
    <xf numFmtId="0" fontId="4" fillId="10" borderId="38" xfId="2" applyFont="1" applyFill="1" applyBorder="1" applyAlignment="1" applyProtection="1">
      <alignment horizontal="center" vertical="center" wrapText="1"/>
      <protection locked="0"/>
    </xf>
    <xf numFmtId="0" fontId="4" fillId="10" borderId="121" xfId="2" applyFont="1" applyFill="1" applyBorder="1" applyAlignment="1" applyProtection="1">
      <alignment horizontal="center" vertical="center" wrapText="1"/>
      <protection locked="0"/>
    </xf>
    <xf numFmtId="0" fontId="4" fillId="10" borderId="0" xfId="2" applyFont="1" applyFill="1" applyAlignment="1" applyProtection="1">
      <alignment horizontal="center" vertical="center" wrapText="1"/>
      <protection locked="0"/>
    </xf>
    <xf numFmtId="0" fontId="4" fillId="10" borderId="134" xfId="2" applyFont="1" applyFill="1" applyBorder="1" applyAlignment="1" applyProtection="1">
      <alignment horizontal="center" vertical="center" wrapText="1"/>
      <protection locked="0"/>
    </xf>
    <xf numFmtId="0" fontId="4" fillId="10" borderId="129" xfId="2" applyFont="1" applyFill="1" applyBorder="1" applyAlignment="1" applyProtection="1">
      <alignment horizontal="center" vertical="center" wrapText="1"/>
      <protection locked="0"/>
    </xf>
    <xf numFmtId="0" fontId="4" fillId="10" borderId="39" xfId="2" applyFont="1" applyFill="1" applyBorder="1" applyAlignment="1" applyProtection="1">
      <alignment horizontal="center" vertical="center" wrapText="1"/>
      <protection locked="0"/>
    </xf>
    <xf numFmtId="0" fontId="4" fillId="10" borderId="135" xfId="2" applyFont="1" applyFill="1" applyBorder="1" applyAlignment="1" applyProtection="1">
      <alignment horizontal="center" vertical="center" wrapText="1"/>
      <protection locked="0"/>
    </xf>
    <xf numFmtId="0" fontId="4" fillId="10" borderId="59" xfId="2" applyFont="1" applyFill="1" applyBorder="1" applyAlignment="1" applyProtection="1">
      <alignment horizontal="center" vertical="center" wrapText="1"/>
      <protection locked="0"/>
    </xf>
    <xf numFmtId="0" fontId="64" fillId="10" borderId="23" xfId="2" applyFont="1" applyFill="1" applyBorder="1" applyAlignment="1" applyProtection="1">
      <alignment horizontal="center" vertical="center" wrapText="1"/>
      <protection locked="0"/>
    </xf>
    <xf numFmtId="0" fontId="64" fillId="10" borderId="38" xfId="2" applyFont="1" applyFill="1" applyBorder="1" applyAlignment="1" applyProtection="1">
      <alignment horizontal="center" vertical="center" wrapText="1"/>
      <protection locked="0"/>
    </xf>
    <xf numFmtId="0" fontId="64" fillId="10" borderId="39" xfId="2" applyFont="1" applyFill="1" applyBorder="1" applyAlignment="1" applyProtection="1">
      <alignment horizontal="center" vertical="center" wrapText="1"/>
      <protection locked="0"/>
    </xf>
    <xf numFmtId="0" fontId="64" fillId="10" borderId="31" xfId="2" applyFont="1" applyFill="1" applyBorder="1" applyAlignment="1" applyProtection="1">
      <alignment horizontal="center" vertical="center" wrapText="1"/>
      <protection locked="0"/>
    </xf>
    <xf numFmtId="0" fontId="64" fillId="10" borderId="0" xfId="2" applyFont="1" applyFill="1" applyAlignment="1" applyProtection="1">
      <alignment horizontal="center" vertical="center" wrapText="1"/>
      <protection locked="0"/>
    </xf>
    <xf numFmtId="0" fontId="64" fillId="10" borderId="59" xfId="2" applyFont="1" applyFill="1" applyBorder="1" applyAlignment="1" applyProtection="1">
      <alignment horizontal="center" vertical="center" wrapText="1"/>
      <protection locked="0"/>
    </xf>
    <xf numFmtId="0" fontId="9" fillId="7" borderId="0" xfId="2" applyFont="1" applyFill="1" applyAlignment="1" applyProtection="1">
      <alignment horizontal="left" vertical="center"/>
      <protection locked="0"/>
    </xf>
    <xf numFmtId="0" fontId="21" fillId="0" borderId="38" xfId="0" applyFont="1" applyBorder="1" applyAlignment="1" applyProtection="1">
      <alignment horizontal="center" vertical="center" wrapText="1" shrinkToFit="1"/>
      <protection locked="0"/>
    </xf>
    <xf numFmtId="0" fontId="21" fillId="0" borderId="39" xfId="0" applyFont="1" applyBorder="1" applyAlignment="1" applyProtection="1">
      <alignment horizontal="center" vertical="center" wrapText="1" shrinkToFit="1"/>
      <protection locked="0"/>
    </xf>
    <xf numFmtId="0" fontId="21" fillId="0" borderId="0" xfId="0" applyFont="1" applyAlignment="1" applyProtection="1">
      <alignment horizontal="center" vertical="center" wrapText="1" shrinkToFit="1"/>
      <protection locked="0"/>
    </xf>
    <xf numFmtId="0" fontId="21" fillId="0" borderId="59" xfId="0" applyFont="1" applyBorder="1" applyAlignment="1" applyProtection="1">
      <alignment horizontal="center" vertical="center" wrapText="1" shrinkToFit="1"/>
      <protection locked="0"/>
    </xf>
    <xf numFmtId="0" fontId="21" fillId="0" borderId="102" xfId="0" applyFont="1" applyBorder="1" applyAlignment="1" applyProtection="1">
      <alignment horizontal="center" vertical="center" shrinkToFit="1"/>
      <protection locked="0"/>
    </xf>
    <xf numFmtId="0" fontId="21" fillId="0" borderId="61" xfId="2" applyFont="1" applyBorder="1" applyAlignment="1" applyProtection="1">
      <alignment horizontal="center" vertical="center" shrinkToFit="1"/>
      <protection locked="0"/>
    </xf>
    <xf numFmtId="0" fontId="21" fillId="0" borderId="12" xfId="2" applyFont="1" applyBorder="1" applyAlignment="1" applyProtection="1">
      <alignment horizontal="center" vertical="center" shrinkToFit="1"/>
      <protection locked="0"/>
    </xf>
    <xf numFmtId="0" fontId="21" fillId="0" borderId="32" xfId="2" applyFont="1" applyBorder="1" applyAlignment="1" applyProtection="1">
      <alignment horizontal="center" vertical="center" shrinkToFit="1"/>
      <protection locked="0"/>
    </xf>
    <xf numFmtId="0" fontId="4" fillId="21" borderId="16" xfId="2" applyFont="1" applyFill="1" applyBorder="1" applyAlignment="1" applyProtection="1">
      <alignment horizontal="center" vertical="center" wrapText="1"/>
      <protection locked="0"/>
    </xf>
    <xf numFmtId="0" fontId="4" fillId="21" borderId="12" xfId="2" applyFont="1" applyFill="1" applyBorder="1" applyAlignment="1" applyProtection="1">
      <alignment horizontal="center" vertical="center" wrapText="1"/>
      <protection locked="0"/>
    </xf>
    <xf numFmtId="0" fontId="4" fillId="21" borderId="120" xfId="2" applyFont="1" applyFill="1" applyBorder="1" applyAlignment="1" applyProtection="1">
      <alignment horizontal="center" vertical="center" wrapText="1"/>
      <protection locked="0"/>
    </xf>
    <xf numFmtId="0" fontId="4" fillId="10" borderId="114" xfId="2" applyFont="1" applyFill="1" applyBorder="1" applyAlignment="1" applyProtection="1">
      <alignment horizontal="center" vertical="center" wrapText="1"/>
      <protection locked="0"/>
    </xf>
    <xf numFmtId="0" fontId="4" fillId="10" borderId="12" xfId="2" applyFont="1" applyFill="1" applyBorder="1" applyAlignment="1" applyProtection="1">
      <alignment horizontal="center" vertical="center" wrapText="1"/>
      <protection locked="0"/>
    </xf>
    <xf numFmtId="0" fontId="4" fillId="10" borderId="32" xfId="2" applyFont="1" applyFill="1" applyBorder="1" applyAlignment="1" applyProtection="1">
      <alignment horizontal="center" vertical="center" wrapText="1"/>
      <protection locked="0"/>
    </xf>
    <xf numFmtId="0" fontId="4" fillId="21" borderId="97" xfId="2" applyFont="1" applyFill="1" applyBorder="1" applyAlignment="1" applyProtection="1">
      <alignment horizontal="center" vertical="center" wrapText="1"/>
      <protection locked="0"/>
    </xf>
    <xf numFmtId="0" fontId="4" fillId="21" borderId="93" xfId="2" applyFont="1" applyFill="1" applyBorder="1" applyAlignment="1" applyProtection="1">
      <alignment horizontal="center" vertical="center" wrapText="1"/>
      <protection locked="0"/>
    </xf>
    <xf numFmtId="0" fontId="4" fillId="21" borderId="123" xfId="2" applyFont="1" applyFill="1" applyBorder="1" applyAlignment="1" applyProtection="1">
      <alignment horizontal="center" vertical="center" wrapText="1"/>
      <protection locked="0"/>
    </xf>
    <xf numFmtId="0" fontId="4" fillId="10" borderId="130" xfId="2" applyFont="1" applyFill="1" applyBorder="1" applyAlignment="1" applyProtection="1">
      <alignment horizontal="center" vertical="center" wrapText="1"/>
      <protection locked="0"/>
    </xf>
    <xf numFmtId="0" fontId="4" fillId="10" borderId="93" xfId="2" applyFont="1" applyFill="1" applyBorder="1" applyAlignment="1" applyProtection="1">
      <alignment horizontal="center" vertical="center" wrapText="1"/>
      <protection locked="0"/>
    </xf>
    <xf numFmtId="0" fontId="4" fillId="10" borderId="104" xfId="2" applyFont="1" applyFill="1" applyBorder="1" applyAlignment="1" applyProtection="1">
      <alignment horizontal="center" vertical="center" wrapText="1"/>
      <protection locked="0"/>
    </xf>
    <xf numFmtId="0" fontId="103" fillId="0" borderId="65" xfId="2" applyFont="1" applyBorder="1" applyAlignment="1" applyProtection="1">
      <alignment horizontal="center" vertical="center" wrapText="1"/>
      <protection locked="0"/>
    </xf>
    <xf numFmtId="0" fontId="103" fillId="0" borderId="58" xfId="2" applyFont="1" applyBorder="1" applyAlignment="1" applyProtection="1">
      <alignment horizontal="center" vertical="center" wrapText="1"/>
      <protection locked="0"/>
    </xf>
    <xf numFmtId="0" fontId="31" fillId="6" borderId="6" xfId="2" applyFont="1" applyFill="1" applyBorder="1" applyAlignment="1" applyProtection="1">
      <alignment horizontal="left" vertical="top" wrapText="1"/>
      <protection locked="0"/>
    </xf>
    <xf numFmtId="0" fontId="31" fillId="6" borderId="0" xfId="2" applyFont="1" applyFill="1" applyAlignment="1" applyProtection="1">
      <alignment horizontal="left" vertical="top" wrapText="1"/>
      <protection locked="0"/>
    </xf>
    <xf numFmtId="0" fontId="9" fillId="10" borderId="61" xfId="2" applyFont="1" applyFill="1" applyBorder="1" applyAlignment="1" applyProtection="1">
      <alignment horizontal="center" vertical="center" wrapText="1"/>
      <protection locked="0"/>
    </xf>
    <xf numFmtId="0" fontId="9" fillId="10" borderId="12" xfId="2" applyFont="1" applyFill="1" applyBorder="1" applyAlignment="1" applyProtection="1">
      <alignment horizontal="center" vertical="center" wrapText="1"/>
      <protection locked="0"/>
    </xf>
    <xf numFmtId="0" fontId="9" fillId="10" borderId="57" xfId="2" applyFont="1" applyFill="1" applyBorder="1" applyAlignment="1" applyProtection="1">
      <alignment horizontal="center" vertical="center" wrapText="1"/>
      <protection locked="0"/>
    </xf>
    <xf numFmtId="0" fontId="4" fillId="10" borderId="92" xfId="2" applyFont="1" applyFill="1" applyBorder="1" applyAlignment="1" applyProtection="1">
      <alignment horizontal="center" vertical="center" wrapText="1"/>
      <protection locked="0"/>
    </xf>
    <xf numFmtId="0" fontId="4" fillId="21" borderId="88" xfId="2" applyFont="1" applyFill="1" applyBorder="1" applyAlignment="1" applyProtection="1">
      <alignment horizontal="center" vertical="center" wrapText="1"/>
      <protection locked="0"/>
    </xf>
    <xf numFmtId="0" fontId="4" fillId="21" borderId="89" xfId="2" applyFont="1" applyFill="1" applyBorder="1" applyAlignment="1" applyProtection="1">
      <alignment horizontal="center" vertical="center" wrapText="1"/>
      <protection locked="0"/>
    </xf>
    <xf numFmtId="0" fontId="4" fillId="21" borderId="122" xfId="2" applyFont="1" applyFill="1" applyBorder="1" applyAlignment="1" applyProtection="1">
      <alignment horizontal="center" vertical="center" wrapText="1"/>
      <protection locked="0"/>
    </xf>
    <xf numFmtId="0" fontId="4" fillId="10" borderId="131" xfId="2" applyFont="1" applyFill="1" applyBorder="1" applyAlignment="1" applyProtection="1">
      <alignment horizontal="center" vertical="center" wrapText="1"/>
      <protection locked="0"/>
    </xf>
    <xf numFmtId="0" fontId="4" fillId="10" borderId="89" xfId="2" applyFont="1" applyFill="1" applyBorder="1" applyAlignment="1" applyProtection="1">
      <alignment horizontal="center" vertical="center" wrapText="1"/>
      <protection locked="0"/>
    </xf>
    <xf numFmtId="0" fontId="4" fillId="10" borderId="90" xfId="2" applyFont="1" applyFill="1" applyBorder="1" applyAlignment="1" applyProtection="1">
      <alignment horizontal="center" vertical="center" wrapText="1"/>
      <protection locked="0"/>
    </xf>
    <xf numFmtId="0" fontId="18" fillId="10" borderId="0" xfId="2" applyFont="1" applyFill="1" applyAlignment="1" applyProtection="1">
      <alignment horizontal="left" vertical="center"/>
      <protection locked="0"/>
    </xf>
    <xf numFmtId="0" fontId="4" fillId="0" borderId="31"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182" fontId="4" fillId="0" borderId="65" xfId="2" applyNumberFormat="1" applyFont="1" applyBorder="1" applyAlignment="1" applyProtection="1">
      <alignment horizontal="center" vertical="center"/>
      <protection locked="0"/>
    </xf>
    <xf numFmtId="182" fontId="4" fillId="0" borderId="45" xfId="2" applyNumberFormat="1" applyFont="1" applyBorder="1" applyAlignment="1" applyProtection="1">
      <alignment horizontal="center" vertical="center"/>
      <protection locked="0"/>
    </xf>
    <xf numFmtId="182" fontId="4" fillId="0" borderId="58" xfId="2" applyNumberFormat="1" applyFont="1" applyBorder="1" applyAlignment="1" applyProtection="1">
      <alignment horizontal="center" vertical="center"/>
      <protection locked="0"/>
    </xf>
    <xf numFmtId="179" fontId="45" fillId="6" borderId="0" xfId="2" applyNumberFormat="1" applyFont="1" applyFill="1" applyAlignment="1" applyProtection="1">
      <alignment horizontal="right" vertical="top" wrapText="1"/>
      <protection locked="0"/>
    </xf>
    <xf numFmtId="179" fontId="45" fillId="6" borderId="0" xfId="2" applyNumberFormat="1" applyFont="1" applyFill="1" applyAlignment="1" applyProtection="1">
      <alignment horizontal="left" vertical="top" wrapText="1"/>
      <protection locked="0"/>
    </xf>
    <xf numFmtId="0" fontId="7" fillId="0" borderId="0" xfId="2" applyFont="1" applyAlignment="1" applyProtection="1">
      <alignment horizontal="left" vertical="center" wrapText="1"/>
      <protection locked="0"/>
    </xf>
    <xf numFmtId="0" fontId="7" fillId="0" borderId="22" xfId="2" applyFont="1" applyBorder="1" applyAlignment="1" applyProtection="1">
      <alignment horizontal="left" vertical="center" wrapText="1"/>
      <protection locked="0"/>
    </xf>
    <xf numFmtId="0" fontId="58" fillId="0" borderId="34" xfId="2" applyFont="1" applyBorder="1" applyAlignment="1" applyProtection="1">
      <alignment horizontal="center" vertical="center"/>
      <protection locked="0"/>
    </xf>
    <xf numFmtId="0" fontId="58" fillId="0" borderId="44" xfId="2" applyFont="1" applyBorder="1" applyAlignment="1" applyProtection="1">
      <alignment horizontal="center" vertical="center"/>
      <protection locked="0"/>
    </xf>
    <xf numFmtId="0" fontId="80" fillId="0" borderId="0" xfId="2" applyFont="1" applyAlignment="1" applyProtection="1">
      <alignment horizontal="left" vertical="top" wrapText="1"/>
      <protection locked="0"/>
    </xf>
    <xf numFmtId="0" fontId="6" fillId="6" borderId="41" xfId="2" applyFont="1" applyFill="1" applyBorder="1" applyAlignment="1" applyProtection="1">
      <alignment horizontal="left" vertical="center" shrinkToFit="1"/>
      <protection locked="0"/>
    </xf>
    <xf numFmtId="179" fontId="27" fillId="6" borderId="41" xfId="2" applyNumberFormat="1" applyFont="1" applyFill="1" applyBorder="1" applyAlignment="1" applyProtection="1">
      <alignment horizontal="left" vertical="center" wrapText="1"/>
      <protection locked="0"/>
    </xf>
    <xf numFmtId="179" fontId="27" fillId="6" borderId="41" xfId="2" applyNumberFormat="1" applyFont="1" applyFill="1" applyBorder="1" applyAlignment="1" applyProtection="1">
      <alignment horizontal="left" vertical="center"/>
      <protection locked="0"/>
    </xf>
    <xf numFmtId="0" fontId="9" fillId="25" borderId="87" xfId="2" applyFont="1" applyFill="1" applyBorder="1" applyAlignment="1" applyProtection="1">
      <alignment horizontal="center" vertical="center" wrapText="1"/>
      <protection locked="0"/>
    </xf>
    <xf numFmtId="0" fontId="9" fillId="25" borderId="41" xfId="2" applyFont="1" applyFill="1" applyBorder="1" applyAlignment="1" applyProtection="1">
      <alignment horizontal="center" vertical="center" wrapText="1"/>
      <protection locked="0"/>
    </xf>
    <xf numFmtId="0" fontId="9" fillId="25" borderId="0" xfId="2" applyFont="1" applyFill="1" applyAlignment="1" applyProtection="1">
      <alignment horizontal="center" vertical="center" wrapText="1"/>
      <protection locked="0"/>
    </xf>
    <xf numFmtId="0" fontId="71" fillId="23" borderId="23" xfId="0" applyFont="1" applyFill="1" applyBorder="1" applyAlignment="1" applyProtection="1">
      <alignment horizontal="center" vertical="center" wrapText="1"/>
      <protection locked="0"/>
    </xf>
    <xf numFmtId="0" fontId="71" fillId="23" borderId="38" xfId="0" applyFont="1" applyFill="1" applyBorder="1" applyAlignment="1" applyProtection="1">
      <alignment horizontal="center" vertical="center" wrapText="1"/>
      <protection locked="0"/>
    </xf>
    <xf numFmtId="0" fontId="71" fillId="23" borderId="31" xfId="0" applyFont="1" applyFill="1" applyBorder="1" applyAlignment="1" applyProtection="1">
      <alignment horizontal="center" vertical="center" wrapText="1"/>
      <protection locked="0"/>
    </xf>
    <xf numFmtId="0" fontId="71" fillId="23" borderId="0" xfId="0" applyFont="1" applyFill="1" applyAlignment="1" applyProtection="1">
      <alignment horizontal="center" vertical="center" wrapText="1"/>
      <protection locked="0"/>
    </xf>
    <xf numFmtId="0" fontId="9" fillId="0" borderId="129" xfId="2" applyFont="1" applyBorder="1" applyAlignment="1" applyProtection="1">
      <alignment horizontal="center" vertical="center" wrapText="1" shrinkToFit="1"/>
      <protection locked="0"/>
    </xf>
    <xf numFmtId="0" fontId="9" fillId="0" borderId="38" xfId="2" applyFont="1" applyBorder="1" applyAlignment="1" applyProtection="1">
      <alignment horizontal="center" vertical="center" wrapText="1" shrinkToFit="1"/>
      <protection locked="0"/>
    </xf>
    <xf numFmtId="0" fontId="9" fillId="0" borderId="135" xfId="2" applyFont="1" applyBorder="1" applyAlignment="1" applyProtection="1">
      <alignment horizontal="center" vertical="center" wrapText="1" shrinkToFit="1"/>
      <protection locked="0"/>
    </xf>
    <xf numFmtId="0" fontId="9" fillId="0" borderId="0" xfId="2" applyFont="1" applyAlignment="1" applyProtection="1">
      <alignment horizontal="center" vertical="center" wrapText="1" shrinkToFit="1"/>
      <protection locked="0"/>
    </xf>
    <xf numFmtId="0" fontId="4" fillId="25" borderId="61" xfId="2" applyFont="1" applyFill="1" applyBorder="1" applyAlignment="1" applyProtection="1">
      <alignment horizontal="center" vertical="center" shrinkToFit="1"/>
      <protection locked="0"/>
    </xf>
    <xf numFmtId="0" fontId="4" fillId="25" borderId="12" xfId="2" applyFont="1" applyFill="1" applyBorder="1" applyAlignment="1" applyProtection="1">
      <alignment horizontal="center" vertical="center" shrinkToFit="1"/>
      <protection locked="0"/>
    </xf>
    <xf numFmtId="0" fontId="4" fillId="25" borderId="38" xfId="2" applyFont="1" applyFill="1" applyBorder="1" applyAlignment="1" applyProtection="1">
      <alignment horizontal="center" vertical="center" shrinkToFit="1"/>
      <protection locked="0"/>
    </xf>
    <xf numFmtId="0" fontId="9" fillId="0" borderId="23" xfId="2" applyFont="1" applyBorder="1" applyAlignment="1" applyProtection="1">
      <alignment horizontal="center" vertical="center" wrapText="1" shrinkToFit="1"/>
      <protection locked="0"/>
    </xf>
    <xf numFmtId="0" fontId="9" fillId="0" borderId="39" xfId="2" applyFont="1" applyBorder="1" applyAlignment="1" applyProtection="1">
      <alignment horizontal="center" vertical="center" wrapText="1" shrinkToFit="1"/>
      <protection locked="0"/>
    </xf>
    <xf numFmtId="0" fontId="9" fillId="0" borderId="31" xfId="2" applyFont="1" applyBorder="1" applyAlignment="1" applyProtection="1">
      <alignment horizontal="center" vertical="center" wrapText="1" shrinkToFit="1"/>
      <protection locked="0"/>
    </xf>
    <xf numFmtId="0" fontId="9" fillId="0" borderId="59" xfId="2" applyFont="1" applyBorder="1" applyAlignment="1" applyProtection="1">
      <alignment horizontal="center" vertical="center" wrapText="1" shrinkToFit="1"/>
      <protection locked="0"/>
    </xf>
    <xf numFmtId="0" fontId="9" fillId="6" borderId="31" xfId="2" applyFont="1" applyFill="1" applyBorder="1" applyAlignment="1" applyProtection="1">
      <alignment horizontal="center" vertical="center" wrapText="1"/>
      <protection locked="0"/>
    </xf>
    <xf numFmtId="0" fontId="9" fillId="6" borderId="0" xfId="2" applyFont="1" applyFill="1" applyAlignment="1" applyProtection="1">
      <alignment horizontal="center" vertical="center" wrapText="1"/>
      <protection locked="0"/>
    </xf>
    <xf numFmtId="0" fontId="9" fillId="6" borderId="59" xfId="2" applyFont="1" applyFill="1" applyBorder="1" applyAlignment="1" applyProtection="1">
      <alignment horizontal="center" vertical="center" wrapText="1"/>
      <protection locked="0"/>
    </xf>
    <xf numFmtId="0" fontId="21" fillId="0" borderId="38"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92" xfId="0" applyFont="1" applyBorder="1" applyAlignment="1" applyProtection="1">
      <alignment horizontal="center" vertical="center" shrinkToFit="1"/>
      <protection locked="0"/>
    </xf>
    <xf numFmtId="0" fontId="21" fillId="0" borderId="93" xfId="0" applyFont="1" applyBorder="1" applyAlignment="1" applyProtection="1">
      <alignment horizontal="center" vertical="center" shrinkToFit="1"/>
      <protection locked="0"/>
    </xf>
    <xf numFmtId="0" fontId="21" fillId="0" borderId="94" xfId="0" applyFont="1" applyBorder="1" applyAlignment="1" applyProtection="1">
      <alignment horizontal="center" vertical="center" shrinkToFit="1"/>
      <protection locked="0"/>
    </xf>
    <xf numFmtId="0" fontId="21" fillId="0" borderId="92" xfId="0" applyFont="1" applyBorder="1" applyAlignment="1" applyProtection="1">
      <alignment horizontal="center" vertical="center" wrapText="1" shrinkToFit="1"/>
      <protection locked="0"/>
    </xf>
    <xf numFmtId="0" fontId="21" fillId="0" borderId="93" xfId="0" applyFont="1" applyBorder="1" applyAlignment="1" applyProtection="1">
      <alignment horizontal="center" vertical="center" wrapText="1" shrinkToFit="1"/>
      <protection locked="0"/>
    </xf>
    <xf numFmtId="0" fontId="21" fillId="0" borderId="94" xfId="0" applyFont="1" applyBorder="1" applyAlignment="1" applyProtection="1">
      <alignment horizontal="center" vertical="center" wrapText="1" shrinkToFit="1"/>
      <protection locked="0"/>
    </xf>
    <xf numFmtId="0" fontId="21" fillId="0" borderId="65" xfId="0" applyFont="1" applyBorder="1" applyAlignment="1" applyProtection="1">
      <alignment horizontal="center" vertical="center" shrinkToFit="1"/>
      <protection locked="0"/>
    </xf>
    <xf numFmtId="0" fontId="21" fillId="0" borderId="45"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30" fillId="9" borderId="65" xfId="0" applyFont="1" applyFill="1" applyBorder="1" applyAlignment="1" applyProtection="1">
      <alignment horizontal="center" vertical="center" shrinkToFit="1"/>
      <protection locked="0"/>
    </xf>
    <xf numFmtId="0" fontId="30" fillId="9" borderId="45" xfId="0" applyFont="1" applyFill="1" applyBorder="1" applyAlignment="1" applyProtection="1">
      <alignment horizontal="center" vertical="center" shrinkToFit="1"/>
      <protection locked="0"/>
    </xf>
    <xf numFmtId="0" fontId="30" fillId="9" borderId="58" xfId="0" applyFont="1" applyFill="1" applyBorder="1" applyAlignment="1" applyProtection="1">
      <alignment horizontal="center" vertical="center" shrinkToFit="1"/>
      <protection locked="0"/>
    </xf>
    <xf numFmtId="0" fontId="4" fillId="0" borderId="106" xfId="2" applyFont="1" applyBorder="1" applyAlignment="1" applyProtection="1">
      <alignment horizontal="center" vertical="center"/>
      <protection locked="0"/>
    </xf>
    <xf numFmtId="0" fontId="4" fillId="0" borderId="108" xfId="2" applyFont="1" applyBorder="1" applyAlignment="1" applyProtection="1">
      <alignment horizontal="center" vertical="center"/>
      <protection locked="0"/>
    </xf>
    <xf numFmtId="0" fontId="4" fillId="0" borderId="107" xfId="2" applyFont="1" applyBorder="1" applyAlignment="1" applyProtection="1">
      <alignment horizontal="center" vertical="center"/>
      <protection locked="0"/>
    </xf>
    <xf numFmtId="0" fontId="57" fillId="10" borderId="0" xfId="2" applyFont="1" applyFill="1" applyAlignment="1" applyProtection="1">
      <alignment horizontal="left" vertical="top" wrapText="1"/>
      <protection locked="0"/>
    </xf>
    <xf numFmtId="0" fontId="57" fillId="0" borderId="3" xfId="0" applyFont="1" applyBorder="1" applyAlignment="1" applyProtection="1">
      <alignment horizontal="right" vertical="top" wrapText="1" shrinkToFit="1"/>
      <protection locked="0"/>
    </xf>
    <xf numFmtId="0" fontId="57" fillId="0" borderId="0" xfId="0" applyFont="1" applyAlignment="1" applyProtection="1">
      <alignment horizontal="left" vertical="top" wrapText="1" shrinkToFit="1"/>
      <protection locked="0"/>
    </xf>
    <xf numFmtId="49" fontId="57" fillId="0" borderId="0" xfId="2" applyNumberFormat="1" applyFont="1" applyAlignment="1" applyProtection="1">
      <alignment horizontal="right" vertical="top" wrapText="1"/>
      <protection locked="0"/>
    </xf>
    <xf numFmtId="0" fontId="4" fillId="0" borderId="38" xfId="2" applyFont="1" applyBorder="1" applyAlignment="1" applyProtection="1">
      <alignment horizontal="center" vertical="center" wrapText="1"/>
      <protection locked="0"/>
    </xf>
    <xf numFmtId="0" fontId="4" fillId="0" borderId="39" xfId="2" applyFont="1" applyBorder="1" applyAlignment="1" applyProtection="1">
      <alignment horizontal="center" vertical="center" wrapText="1"/>
      <protection locked="0"/>
    </xf>
    <xf numFmtId="0" fontId="4" fillId="0" borderId="2" xfId="2" applyFont="1" applyBorder="1" applyAlignment="1" applyProtection="1">
      <alignment horizontal="center" vertical="center" wrapText="1"/>
      <protection locked="0"/>
    </xf>
    <xf numFmtId="0" fontId="4" fillId="0" borderId="52" xfId="2" applyFont="1" applyBorder="1" applyAlignment="1" applyProtection="1">
      <alignment horizontal="center" vertical="center" wrapText="1"/>
      <protection locked="0"/>
    </xf>
    <xf numFmtId="0" fontId="4" fillId="0" borderId="92" xfId="2" applyFont="1" applyBorder="1" applyAlignment="1" applyProtection="1">
      <alignment horizontal="center" vertical="center" wrapText="1"/>
      <protection locked="0"/>
    </xf>
    <xf numFmtId="0" fontId="4" fillId="0" borderId="93" xfId="2" applyFont="1" applyBorder="1" applyAlignment="1" applyProtection="1">
      <alignment horizontal="center" vertical="center" wrapText="1"/>
      <protection locked="0"/>
    </xf>
    <xf numFmtId="0" fontId="4" fillId="0" borderId="94" xfId="2" applyFont="1" applyBorder="1" applyAlignment="1" applyProtection="1">
      <alignment horizontal="center" vertical="center" wrapText="1"/>
      <protection locked="0"/>
    </xf>
    <xf numFmtId="0" fontId="57" fillId="0" borderId="3" xfId="2" applyFont="1" applyBorder="1" applyAlignment="1" applyProtection="1">
      <alignment horizontal="right" vertical="top" wrapText="1"/>
      <protection locked="0"/>
    </xf>
    <xf numFmtId="0" fontId="45" fillId="0" borderId="0" xfId="0" applyFont="1" applyAlignment="1" applyProtection="1">
      <alignment horizontal="left" vertical="top" wrapText="1" shrinkToFit="1"/>
      <protection locked="0"/>
    </xf>
    <xf numFmtId="0" fontId="7" fillId="0" borderId="34" xfId="2" applyFont="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7" fillId="0" borderId="33" xfId="2" applyFont="1" applyBorder="1" applyAlignment="1" applyProtection="1">
      <alignment horizontal="center" vertical="center" wrapText="1"/>
      <protection locked="0"/>
    </xf>
    <xf numFmtId="0" fontId="4" fillId="0" borderId="39" xfId="0" applyFont="1" applyBorder="1" applyAlignment="1" applyProtection="1">
      <alignment horizontal="left" vertical="center" wrapText="1" shrinkToFit="1"/>
      <protection locked="0"/>
    </xf>
    <xf numFmtId="0" fontId="4" fillId="0" borderId="102" xfId="0" applyFont="1" applyBorder="1" applyAlignment="1" applyProtection="1">
      <alignment horizontal="left" vertical="center" wrapText="1" shrinkToFit="1"/>
      <protection locked="0"/>
    </xf>
    <xf numFmtId="0" fontId="9" fillId="0" borderId="16"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0" fontId="4" fillId="21" borderId="12" xfId="0" applyFont="1" applyFill="1" applyBorder="1" applyAlignment="1" applyProtection="1">
      <alignment horizontal="left" vertical="center" wrapText="1" shrinkToFit="1"/>
      <protection locked="0"/>
    </xf>
    <xf numFmtId="0" fontId="4" fillId="21" borderId="57" xfId="0" applyFont="1" applyFill="1" applyBorder="1" applyAlignment="1" applyProtection="1">
      <alignment horizontal="left" vertical="center" wrapText="1" shrinkToFit="1"/>
      <protection locked="0"/>
    </xf>
    <xf numFmtId="179" fontId="21" fillId="6" borderId="61" xfId="2" applyNumberFormat="1" applyFont="1" applyFill="1" applyBorder="1" applyAlignment="1" applyProtection="1">
      <alignment horizontal="center" vertical="center" textRotation="255"/>
      <protection locked="0"/>
    </xf>
    <xf numFmtId="179" fontId="21" fillId="6" borderId="12" xfId="2" applyNumberFormat="1" applyFont="1" applyFill="1" applyBorder="1" applyAlignment="1" applyProtection="1">
      <alignment horizontal="center" vertical="center" textRotation="255"/>
      <protection locked="0"/>
    </xf>
    <xf numFmtId="179" fontId="21" fillId="6" borderId="57" xfId="2" applyNumberFormat="1" applyFont="1" applyFill="1" applyBorder="1" applyAlignment="1" applyProtection="1">
      <alignment horizontal="center" vertical="center" textRotation="255"/>
      <protection locked="0"/>
    </xf>
    <xf numFmtId="0" fontId="7" fillId="19" borderId="23" xfId="2" applyFont="1" applyFill="1" applyBorder="1" applyAlignment="1" applyProtection="1">
      <alignment horizontal="center" vertical="center" wrapText="1"/>
      <protection locked="0"/>
    </xf>
    <xf numFmtId="0" fontId="7" fillId="19" borderId="38" xfId="2" applyFont="1" applyFill="1" applyBorder="1" applyAlignment="1" applyProtection="1">
      <alignment horizontal="center" vertical="center" wrapText="1"/>
      <protection locked="0"/>
    </xf>
    <xf numFmtId="0" fontId="7" fillId="19" borderId="31" xfId="2" applyFont="1" applyFill="1" applyBorder="1" applyAlignment="1" applyProtection="1">
      <alignment horizontal="center" vertical="center" wrapText="1"/>
      <protection locked="0"/>
    </xf>
    <xf numFmtId="0" fontId="7" fillId="19" borderId="0" xfId="2" applyFont="1" applyFill="1" applyAlignment="1" applyProtection="1">
      <alignment horizontal="center" vertical="center" wrapText="1"/>
      <protection locked="0"/>
    </xf>
    <xf numFmtId="0" fontId="7" fillId="0" borderId="7" xfId="2" applyFont="1" applyBorder="1" applyAlignment="1" applyProtection="1">
      <alignment horizontal="center" vertical="center" shrinkToFit="1"/>
      <protection locked="0"/>
    </xf>
    <xf numFmtId="0" fontId="7" fillId="0" borderId="4" xfId="2" applyFont="1" applyBorder="1" applyAlignment="1" applyProtection="1">
      <alignment horizontal="center" vertical="center" shrinkToFit="1"/>
      <protection locked="0"/>
    </xf>
    <xf numFmtId="0" fontId="7" fillId="0" borderId="101" xfId="2" applyFont="1" applyBorder="1" applyAlignment="1" applyProtection="1">
      <alignment horizontal="center" vertical="center" shrinkToFit="1"/>
      <protection locked="0"/>
    </xf>
    <xf numFmtId="177" fontId="45" fillId="6" borderId="3" xfId="2" applyNumberFormat="1" applyFont="1" applyFill="1" applyBorder="1" applyAlignment="1" applyProtection="1">
      <alignment horizontal="right" vertical="top" shrinkToFit="1"/>
      <protection locked="0"/>
    </xf>
    <xf numFmtId="177" fontId="45" fillId="6" borderId="0" xfId="2" applyNumberFormat="1" applyFont="1" applyFill="1" applyAlignment="1" applyProtection="1">
      <alignment horizontal="left" vertical="top" shrinkToFit="1"/>
      <protection locked="0"/>
    </xf>
    <xf numFmtId="179" fontId="21" fillId="6" borderId="112" xfId="2" applyNumberFormat="1" applyFont="1" applyFill="1" applyBorder="1" applyAlignment="1" applyProtection="1">
      <alignment horizontal="center" vertical="center" textRotation="255"/>
      <protection locked="0"/>
    </xf>
    <xf numFmtId="179" fontId="31" fillId="6" borderId="65" xfId="2" applyNumberFormat="1" applyFont="1" applyFill="1" applyBorder="1" applyAlignment="1" applyProtection="1">
      <alignment horizontal="center" vertical="center"/>
      <protection locked="0"/>
    </xf>
    <xf numFmtId="179" fontId="31" fillId="6" borderId="58" xfId="2" applyNumberFormat="1" applyFont="1" applyFill="1" applyBorder="1" applyAlignment="1" applyProtection="1">
      <alignment horizontal="center" vertical="center"/>
      <protection locked="0"/>
    </xf>
    <xf numFmtId="0" fontId="4" fillId="19" borderId="47" xfId="2" applyFont="1" applyFill="1" applyBorder="1" applyAlignment="1" applyProtection="1">
      <alignment horizontal="center" vertical="center"/>
      <protection locked="0"/>
    </xf>
    <xf numFmtId="0" fontId="4" fillId="4" borderId="40" xfId="2" applyFont="1" applyFill="1" applyBorder="1" applyAlignment="1" applyProtection="1">
      <alignment horizontal="center" vertical="center"/>
      <protection locked="0"/>
    </xf>
    <xf numFmtId="0" fontId="4" fillId="4" borderId="42" xfId="2" applyFont="1" applyFill="1" applyBorder="1" applyAlignment="1" applyProtection="1">
      <alignment horizontal="center" vertical="center"/>
      <protection locked="0"/>
    </xf>
    <xf numFmtId="0" fontId="99" fillId="3" borderId="166" xfId="2" applyFont="1" applyFill="1" applyBorder="1" applyAlignment="1" applyProtection="1">
      <alignment horizontal="center" vertical="center" shrinkToFit="1"/>
      <protection locked="0"/>
    </xf>
    <xf numFmtId="0" fontId="99" fillId="3" borderId="127" xfId="2" applyFont="1" applyFill="1" applyBorder="1" applyAlignment="1" applyProtection="1">
      <alignment horizontal="center" vertical="center" shrinkToFit="1"/>
      <protection locked="0"/>
    </xf>
    <xf numFmtId="0" fontId="4" fillId="0" borderId="57" xfId="2" applyFont="1" applyBorder="1" applyAlignment="1" applyProtection="1">
      <alignment horizontal="left" vertical="center" shrinkToFit="1"/>
      <protection locked="0"/>
    </xf>
    <xf numFmtId="0" fontId="4" fillId="0" borderId="112" xfId="2" applyFont="1" applyBorder="1" applyAlignment="1" applyProtection="1">
      <alignment horizontal="left" vertical="center" shrinkToFit="1"/>
      <protection locked="0"/>
    </xf>
    <xf numFmtId="0" fontId="99" fillId="3" borderId="169" xfId="2" applyFont="1" applyFill="1" applyBorder="1" applyAlignment="1" applyProtection="1">
      <alignment horizontal="center" vertical="center" shrinkToFit="1"/>
      <protection locked="0"/>
    </xf>
    <xf numFmtId="0" fontId="99" fillId="3" borderId="128" xfId="2" applyFont="1" applyFill="1" applyBorder="1" applyAlignment="1" applyProtection="1">
      <alignment horizontal="center" vertical="center" shrinkToFit="1"/>
      <protection locked="0"/>
    </xf>
    <xf numFmtId="0" fontId="56" fillId="0" borderId="0" xfId="2" applyFont="1" applyAlignment="1" applyProtection="1">
      <alignment horizontal="center" vertical="top" shrinkToFit="1"/>
      <protection locked="0"/>
    </xf>
    <xf numFmtId="0" fontId="4" fillId="0" borderId="16" xfId="2" applyFont="1" applyBorder="1" applyAlignment="1" applyProtection="1">
      <alignment horizontal="left" vertical="center" shrinkToFit="1"/>
      <protection locked="0"/>
    </xf>
    <xf numFmtId="0" fontId="4" fillId="0" borderId="12" xfId="2" applyFont="1" applyBorder="1" applyAlignment="1" applyProtection="1">
      <alignment horizontal="left" vertical="center" shrinkToFit="1"/>
      <protection locked="0"/>
    </xf>
    <xf numFmtId="0" fontId="21" fillId="21" borderId="78" xfId="2" applyFont="1" applyFill="1" applyBorder="1" applyAlignment="1" applyProtection="1">
      <alignment horizontal="left" vertical="center" wrapText="1" shrinkToFit="1"/>
      <protection locked="0"/>
    </xf>
    <xf numFmtId="0" fontId="21" fillId="21" borderId="12" xfId="2" applyFont="1" applyFill="1" applyBorder="1" applyAlignment="1" applyProtection="1">
      <alignment horizontal="left" vertical="center" wrapText="1" shrinkToFit="1"/>
      <protection locked="0"/>
    </xf>
    <xf numFmtId="0" fontId="21" fillId="21" borderId="57" xfId="2" applyFont="1" applyFill="1" applyBorder="1" applyAlignment="1" applyProtection="1">
      <alignment horizontal="left" vertical="center" wrapText="1" shrinkToFit="1"/>
      <protection locked="0"/>
    </xf>
    <xf numFmtId="0" fontId="9" fillId="0" borderId="0" xfId="2" applyFont="1" applyAlignment="1" applyProtection="1">
      <alignment horizontal="left" vertical="center"/>
      <protection locked="0"/>
    </xf>
    <xf numFmtId="0" fontId="99" fillId="3" borderId="168" xfId="2" applyFont="1" applyFill="1" applyBorder="1" applyAlignment="1" applyProtection="1">
      <alignment horizontal="center" vertical="center" shrinkToFit="1"/>
      <protection locked="0"/>
    </xf>
    <xf numFmtId="0" fontId="99" fillId="3" borderId="126" xfId="2" applyFont="1" applyFill="1" applyBorder="1" applyAlignment="1" applyProtection="1">
      <alignment horizontal="center" vertical="center" shrinkToFit="1"/>
      <protection locked="0"/>
    </xf>
    <xf numFmtId="0" fontId="7" fillId="0" borderId="0" xfId="2" applyFont="1" applyAlignment="1" applyProtection="1">
      <alignment horizontal="left" vertical="center"/>
      <protection locked="0"/>
    </xf>
    <xf numFmtId="0" fontId="7" fillId="0" borderId="22" xfId="2" applyFont="1" applyBorder="1" applyAlignment="1" applyProtection="1">
      <alignment horizontal="left" vertical="center"/>
      <protection locked="0"/>
    </xf>
    <xf numFmtId="0" fontId="58" fillId="0" borderId="65" xfId="2" applyFont="1" applyBorder="1" applyAlignment="1" applyProtection="1">
      <alignment horizontal="center" vertical="center"/>
      <protection locked="0"/>
    </xf>
    <xf numFmtId="0" fontId="58" fillId="0" borderId="58" xfId="2" applyFont="1" applyBorder="1" applyAlignment="1" applyProtection="1">
      <alignment horizontal="center" vertical="center"/>
      <protection locked="0"/>
    </xf>
    <xf numFmtId="0" fontId="21" fillId="0" borderId="97" xfId="2" applyFont="1" applyBorder="1" applyAlignment="1" applyProtection="1">
      <alignment horizontal="center" vertical="center"/>
      <protection locked="0"/>
    </xf>
    <xf numFmtId="0" fontId="21" fillId="0" borderId="93" xfId="2" applyFont="1" applyBorder="1" applyAlignment="1" applyProtection="1">
      <alignment horizontal="center" vertical="center"/>
      <protection locked="0"/>
    </xf>
    <xf numFmtId="0" fontId="21" fillId="0" borderId="94" xfId="2" applyFont="1" applyBorder="1" applyAlignment="1" applyProtection="1">
      <alignment horizontal="center" vertical="center"/>
      <protection locked="0"/>
    </xf>
    <xf numFmtId="0" fontId="21" fillId="0" borderId="92" xfId="2" applyFont="1" applyBorder="1" applyAlignment="1" applyProtection="1">
      <alignment horizontal="center" vertical="center"/>
      <protection locked="0"/>
    </xf>
    <xf numFmtId="0" fontId="21" fillId="0" borderId="104" xfId="2" applyFont="1" applyBorder="1" applyAlignment="1" applyProtection="1">
      <alignment horizontal="center" vertical="center"/>
      <protection locked="0"/>
    </xf>
    <xf numFmtId="0" fontId="57" fillId="0" borderId="0" xfId="2" applyFont="1" applyAlignment="1" applyProtection="1">
      <alignment horizontal="right" vertical="center" wrapText="1"/>
      <protection locked="0"/>
    </xf>
    <xf numFmtId="0" fontId="57" fillId="0" borderId="0" xfId="2" applyFont="1" applyAlignment="1" applyProtection="1">
      <alignment horizontal="right" vertical="center"/>
      <protection locked="0"/>
    </xf>
    <xf numFmtId="0" fontId="57" fillId="0" borderId="0" xfId="2" applyFont="1" applyAlignment="1" applyProtection="1">
      <alignment horizontal="left" vertical="center" wrapText="1"/>
      <protection locked="0"/>
    </xf>
    <xf numFmtId="0" fontId="56" fillId="0" borderId="0" xfId="2" applyFont="1" applyAlignment="1" applyProtection="1">
      <alignment horizontal="left" vertical="center" wrapText="1" shrinkToFit="1"/>
      <protection locked="0"/>
    </xf>
    <xf numFmtId="0" fontId="82" fillId="0" borderId="0" xfId="2" applyFont="1" applyAlignment="1" applyProtection="1">
      <alignment horizontal="left" vertical="top"/>
      <protection locked="0"/>
    </xf>
    <xf numFmtId="0" fontId="4" fillId="0" borderId="102" xfId="2" applyFont="1" applyBorder="1" applyAlignment="1" applyProtection="1">
      <alignment horizontal="center" vertical="center"/>
      <protection locked="0"/>
    </xf>
    <xf numFmtId="0" fontId="4" fillId="0" borderId="0" xfId="2" applyFont="1" applyAlignment="1" applyProtection="1">
      <alignment horizontal="center" vertical="center"/>
      <protection locked="0"/>
    </xf>
    <xf numFmtId="0" fontId="4" fillId="10" borderId="0" xfId="2" applyFont="1" applyFill="1" applyAlignment="1" applyProtection="1">
      <alignment horizontal="center" vertical="center"/>
      <protection locked="0"/>
    </xf>
    <xf numFmtId="0" fontId="4" fillId="10" borderId="22" xfId="2" applyFont="1" applyFill="1" applyBorder="1" applyAlignment="1" applyProtection="1">
      <alignment horizontal="center" vertical="center"/>
      <protection locked="0"/>
    </xf>
    <xf numFmtId="0" fontId="21" fillId="0" borderId="88" xfId="2" applyFont="1" applyBorder="1" applyAlignment="1" applyProtection="1">
      <alignment horizontal="center" vertical="center"/>
      <protection locked="0"/>
    </xf>
    <xf numFmtId="0" fontId="21" fillId="0" borderId="89" xfId="2" applyFont="1" applyBorder="1" applyAlignment="1" applyProtection="1">
      <alignment horizontal="center" vertical="center"/>
      <protection locked="0"/>
    </xf>
    <xf numFmtId="0" fontId="21" fillId="0" borderId="96" xfId="2" applyFont="1" applyBorder="1" applyAlignment="1" applyProtection="1">
      <alignment horizontal="center" vertical="center"/>
      <protection locked="0"/>
    </xf>
    <xf numFmtId="0" fontId="21" fillId="0" borderId="95" xfId="2" applyFont="1" applyBorder="1" applyAlignment="1" applyProtection="1">
      <alignment horizontal="center" vertical="center"/>
      <protection locked="0"/>
    </xf>
    <xf numFmtId="0" fontId="21" fillId="0" borderId="90" xfId="2" applyFont="1" applyBorder="1" applyAlignment="1" applyProtection="1">
      <alignment horizontal="center" vertical="center"/>
      <protection locked="0"/>
    </xf>
    <xf numFmtId="0" fontId="21" fillId="21" borderId="65" xfId="2" applyFont="1" applyFill="1" applyBorder="1" applyAlignment="1" applyProtection="1">
      <alignment horizontal="left" vertical="center"/>
      <protection locked="0"/>
    </xf>
    <xf numFmtId="0" fontId="21" fillId="21" borderId="45" xfId="2" applyFont="1" applyFill="1" applyBorder="1" applyAlignment="1" applyProtection="1">
      <alignment horizontal="left" vertical="center"/>
      <protection locked="0"/>
    </xf>
    <xf numFmtId="0" fontId="21" fillId="21" borderId="58" xfId="2" applyFont="1" applyFill="1" applyBorder="1" applyAlignment="1" applyProtection="1">
      <alignment horizontal="left" vertical="center"/>
      <protection locked="0"/>
    </xf>
    <xf numFmtId="0" fontId="7" fillId="0" borderId="37" xfId="2" applyFont="1" applyBorder="1" applyAlignment="1" applyProtection="1">
      <alignment horizontal="left" vertical="center"/>
      <protection locked="0"/>
    </xf>
    <xf numFmtId="0" fontId="7" fillId="0" borderId="38" xfId="2" applyFont="1" applyBorder="1" applyAlignment="1" applyProtection="1">
      <alignment horizontal="left" vertical="center"/>
      <protection locked="0"/>
    </xf>
    <xf numFmtId="0" fontId="7" fillId="0" borderId="39" xfId="2" applyFont="1" applyBorder="1" applyAlignment="1" applyProtection="1">
      <alignment horizontal="left" vertical="center"/>
      <protection locked="0"/>
    </xf>
    <xf numFmtId="0" fontId="90" fillId="26" borderId="169" xfId="2" applyFont="1" applyFill="1" applyBorder="1" applyAlignment="1" applyProtection="1">
      <alignment horizontal="center" vertical="center" wrapText="1"/>
      <protection locked="0"/>
    </xf>
    <xf numFmtId="0" fontId="90" fillId="26" borderId="128" xfId="2" applyFont="1" applyFill="1" applyBorder="1" applyAlignment="1" applyProtection="1">
      <alignment horizontal="center" vertical="center" wrapText="1"/>
      <protection locked="0"/>
    </xf>
    <xf numFmtId="0" fontId="57" fillId="6" borderId="0" xfId="2" applyFont="1" applyFill="1" applyAlignment="1" applyProtection="1">
      <alignment horizontal="right" vertical="center"/>
      <protection locked="0"/>
    </xf>
    <xf numFmtId="0" fontId="31" fillId="0" borderId="37" xfId="2" applyFont="1" applyBorder="1" applyAlignment="1" applyProtection="1">
      <alignment horizontal="center" vertical="center" wrapText="1"/>
      <protection locked="0"/>
    </xf>
    <xf numFmtId="0" fontId="31" fillId="0" borderId="24" xfId="2" applyFont="1" applyBorder="1" applyAlignment="1" applyProtection="1">
      <alignment horizontal="center" vertical="center" wrapText="1"/>
      <protection locked="0"/>
    </xf>
    <xf numFmtId="0" fontId="31" fillId="0" borderId="10" xfId="2" applyFont="1" applyBorder="1" applyAlignment="1" applyProtection="1">
      <alignment horizontal="center" vertical="center" wrapText="1"/>
      <protection locked="0"/>
    </xf>
    <xf numFmtId="0" fontId="31" fillId="0" borderId="33" xfId="2" applyFont="1" applyBorder="1" applyAlignment="1" applyProtection="1">
      <alignment horizontal="center" vertical="center" wrapText="1"/>
      <protection locked="0"/>
    </xf>
    <xf numFmtId="0" fontId="31" fillId="6" borderId="18" xfId="2" applyFont="1" applyFill="1" applyBorder="1" applyAlignment="1" applyProtection="1">
      <alignment horizontal="left" vertical="center"/>
      <protection locked="0"/>
    </xf>
    <xf numFmtId="0" fontId="31" fillId="6" borderId="53" xfId="2" applyFont="1" applyFill="1" applyBorder="1" applyAlignment="1" applyProtection="1">
      <alignment horizontal="left" vertical="center"/>
      <protection locked="0"/>
    </xf>
    <xf numFmtId="0" fontId="31" fillId="6" borderId="84" xfId="2" applyFont="1" applyFill="1" applyBorder="1" applyAlignment="1" applyProtection="1">
      <alignment horizontal="left" vertical="center"/>
      <protection locked="0"/>
    </xf>
    <xf numFmtId="0" fontId="40" fillId="0" borderId="40" xfId="2" applyFont="1" applyBorder="1" applyAlignment="1" applyProtection="1">
      <alignment horizontal="left" vertical="center"/>
      <protection locked="0"/>
    </xf>
    <xf numFmtId="0" fontId="40" fillId="0" borderId="41" xfId="2" applyFont="1" applyBorder="1" applyAlignment="1" applyProtection="1">
      <alignment horizontal="left" vertical="center"/>
      <protection locked="0"/>
    </xf>
    <xf numFmtId="0" fontId="40" fillId="0" borderId="42" xfId="2" applyFont="1" applyBorder="1" applyAlignment="1" applyProtection="1">
      <alignment horizontal="left" vertical="center"/>
      <protection locked="0"/>
    </xf>
    <xf numFmtId="0" fontId="31" fillId="6" borderId="61" xfId="2" applyFont="1" applyFill="1" applyBorder="1" applyAlignment="1" applyProtection="1">
      <alignment horizontal="right" vertical="center"/>
      <protection locked="0"/>
    </xf>
    <xf numFmtId="0" fontId="31" fillId="6" borderId="12" xfId="2" applyFont="1" applyFill="1" applyBorder="1" applyAlignment="1" applyProtection="1">
      <alignment horizontal="right" vertical="center"/>
      <protection locked="0"/>
    </xf>
    <xf numFmtId="0" fontId="31" fillId="6" borderId="32" xfId="2" applyFont="1" applyFill="1" applyBorder="1" applyAlignment="1" applyProtection="1">
      <alignment horizontal="right" vertical="center"/>
      <protection locked="0"/>
    </xf>
    <xf numFmtId="0" fontId="58" fillId="29" borderId="151" xfId="2" applyFont="1" applyFill="1" applyBorder="1" applyAlignment="1" applyProtection="1">
      <alignment horizontal="center" vertical="center" textRotation="255" wrapText="1" shrinkToFit="1"/>
      <protection locked="0"/>
    </xf>
    <xf numFmtId="0" fontId="58" fillId="29" borderId="103" xfId="2" applyFont="1" applyFill="1" applyBorder="1" applyAlignment="1" applyProtection="1">
      <alignment horizontal="center" vertical="center" textRotation="255" wrapText="1" shrinkToFit="1"/>
      <protection locked="0"/>
    </xf>
    <xf numFmtId="0" fontId="58" fillId="29" borderId="166" xfId="2" applyFont="1" applyFill="1" applyBorder="1" applyAlignment="1" applyProtection="1">
      <alignment horizontal="center" vertical="center" textRotation="255" wrapText="1" shrinkToFit="1"/>
      <protection locked="0"/>
    </xf>
    <xf numFmtId="0" fontId="58" fillId="29" borderId="112" xfId="2" applyFont="1" applyFill="1" applyBorder="1" applyAlignment="1" applyProtection="1">
      <alignment horizontal="center" vertical="center" textRotation="255" wrapText="1" shrinkToFit="1"/>
      <protection locked="0"/>
    </xf>
    <xf numFmtId="0" fontId="58" fillId="29" borderId="169" xfId="2" applyFont="1" applyFill="1" applyBorder="1" applyAlignment="1" applyProtection="1">
      <alignment horizontal="center" vertical="center" textRotation="255" wrapText="1" shrinkToFit="1"/>
      <protection locked="0"/>
    </xf>
    <xf numFmtId="0" fontId="58" fillId="29" borderId="92" xfId="2" applyFont="1" applyFill="1" applyBorder="1" applyAlignment="1" applyProtection="1">
      <alignment horizontal="center" vertical="center" textRotation="255" wrapText="1" shrinkToFit="1"/>
      <protection locked="0"/>
    </xf>
    <xf numFmtId="0" fontId="31" fillId="2" borderId="65" xfId="2" applyFont="1" applyFill="1" applyBorder="1" applyAlignment="1" applyProtection="1">
      <alignment horizontal="center" vertical="center"/>
      <protection locked="0"/>
    </xf>
    <xf numFmtId="0" fontId="31" fillId="2" borderId="45" xfId="2" applyFont="1" applyFill="1" applyBorder="1" applyAlignment="1" applyProtection="1">
      <alignment horizontal="center" vertical="center"/>
      <protection locked="0"/>
    </xf>
    <xf numFmtId="0" fontId="31" fillId="2" borderId="124" xfId="2" applyFont="1" applyFill="1" applyBorder="1" applyAlignment="1" applyProtection="1">
      <alignment horizontal="center" vertical="center"/>
      <protection locked="0"/>
    </xf>
    <xf numFmtId="0" fontId="31" fillId="29" borderId="53" xfId="2" applyFont="1" applyFill="1" applyBorder="1" applyAlignment="1" applyProtection="1">
      <alignment horizontal="center" vertical="center" justifyLastLine="1"/>
      <protection locked="0"/>
    </xf>
    <xf numFmtId="0" fontId="31" fillId="29" borderId="84" xfId="2" applyFont="1" applyFill="1" applyBorder="1" applyAlignment="1" applyProtection="1">
      <alignment horizontal="center" vertical="center" justifyLastLine="1"/>
      <protection locked="0"/>
    </xf>
    <xf numFmtId="38" fontId="37" fillId="0" borderId="109" xfId="3" applyFont="1" applyBorder="1" applyAlignment="1" applyProtection="1">
      <alignment horizontal="right" vertical="center" shrinkToFit="1"/>
      <protection locked="0"/>
    </xf>
    <xf numFmtId="38" fontId="37" fillId="0" borderId="74" xfId="3" applyFont="1" applyBorder="1" applyAlignment="1" applyProtection="1">
      <alignment horizontal="right" vertical="center" shrinkToFit="1"/>
      <protection locked="0"/>
    </xf>
    <xf numFmtId="0" fontId="31" fillId="4" borderId="73" xfId="2" applyFont="1" applyFill="1" applyBorder="1" applyAlignment="1" applyProtection="1">
      <alignment horizontal="center" vertical="center" shrinkToFit="1"/>
      <protection locked="0"/>
    </xf>
    <xf numFmtId="0" fontId="31" fillId="4" borderId="109" xfId="2" applyFont="1" applyFill="1" applyBorder="1" applyAlignment="1" applyProtection="1">
      <alignment horizontal="center" vertical="center" shrinkToFit="1"/>
      <protection locked="0"/>
    </xf>
    <xf numFmtId="0" fontId="31" fillId="4" borderId="183" xfId="2" applyFont="1" applyFill="1" applyBorder="1" applyAlignment="1" applyProtection="1">
      <alignment horizontal="center" vertical="center" shrinkToFit="1"/>
      <protection locked="0"/>
    </xf>
    <xf numFmtId="0" fontId="31" fillId="29" borderId="71" xfId="2" applyFont="1" applyFill="1" applyBorder="1" applyAlignment="1" applyProtection="1">
      <alignment horizontal="center" vertical="center"/>
      <protection locked="0"/>
    </xf>
    <xf numFmtId="0" fontId="31" fillId="29" borderId="85" xfId="2" applyFont="1" applyFill="1" applyBorder="1" applyAlignment="1" applyProtection="1">
      <alignment horizontal="center" vertical="center"/>
      <protection locked="0"/>
    </xf>
    <xf numFmtId="0" fontId="30" fillId="4" borderId="34" xfId="2" applyFont="1" applyFill="1" applyBorder="1" applyAlignment="1" applyProtection="1">
      <alignment horizontal="center" vertical="center" shrinkToFit="1"/>
      <protection locked="0"/>
    </xf>
    <xf numFmtId="0" fontId="30" fillId="4" borderId="3" xfId="2" applyFont="1" applyFill="1" applyBorder="1" applyAlignment="1" applyProtection="1">
      <alignment horizontal="center" vertical="center" shrinkToFit="1"/>
      <protection locked="0"/>
    </xf>
    <xf numFmtId="0" fontId="30" fillId="4" borderId="44" xfId="2" applyFont="1" applyFill="1" applyBorder="1" applyAlignment="1" applyProtection="1">
      <alignment horizontal="center" vertical="center" shrinkToFit="1"/>
      <protection locked="0"/>
    </xf>
    <xf numFmtId="0" fontId="19" fillId="4" borderId="6" xfId="2" applyFont="1" applyFill="1" applyBorder="1" applyAlignment="1" applyProtection="1">
      <alignment horizontal="left" vertical="top" wrapText="1"/>
      <protection locked="0"/>
    </xf>
    <xf numFmtId="0" fontId="19" fillId="4" borderId="0" xfId="2" applyFont="1" applyFill="1" applyAlignment="1" applyProtection="1">
      <alignment horizontal="left" vertical="top" wrapText="1"/>
      <protection locked="0"/>
    </xf>
    <xf numFmtId="0" fontId="19" fillId="4" borderId="22" xfId="2" applyFont="1" applyFill="1" applyBorder="1" applyAlignment="1" applyProtection="1">
      <alignment horizontal="left" vertical="top" wrapText="1"/>
      <protection locked="0"/>
    </xf>
    <xf numFmtId="0" fontId="57" fillId="0" borderId="38" xfId="0" applyFont="1" applyBorder="1" applyAlignment="1" applyProtection="1">
      <alignment horizontal="left" vertical="top" wrapText="1" shrinkToFit="1"/>
      <protection locked="0"/>
    </xf>
    <xf numFmtId="0" fontId="4" fillId="0" borderId="126" xfId="2" applyFont="1" applyBorder="1" applyAlignment="1" applyProtection="1">
      <alignment horizontal="center" vertical="center" wrapText="1"/>
      <protection locked="0"/>
    </xf>
    <xf numFmtId="0" fontId="4" fillId="4" borderId="41" xfId="2" applyFont="1" applyFill="1" applyBorder="1" applyAlignment="1" applyProtection="1">
      <alignment horizontal="center" vertical="center"/>
      <protection locked="0"/>
    </xf>
    <xf numFmtId="0" fontId="7" fillId="19" borderId="112" xfId="2" applyFont="1" applyFill="1" applyBorder="1" applyAlignment="1" applyProtection="1">
      <alignment horizontal="center" vertical="center" wrapText="1"/>
      <protection locked="0"/>
    </xf>
    <xf numFmtId="0" fontId="7" fillId="19" borderId="112" xfId="2" applyFont="1" applyFill="1" applyBorder="1" applyAlignment="1" applyProtection="1">
      <alignment horizontal="center" vertical="center"/>
      <protection locked="0"/>
    </xf>
    <xf numFmtId="0" fontId="7" fillId="19" borderId="61" xfId="2" applyFont="1" applyFill="1" applyBorder="1" applyAlignment="1" applyProtection="1">
      <alignment horizontal="center" vertical="center"/>
      <protection locked="0"/>
    </xf>
    <xf numFmtId="0" fontId="7" fillId="19" borderId="102" xfId="2" applyFont="1" applyFill="1" applyBorder="1" applyAlignment="1" applyProtection="1">
      <alignment horizontal="center" vertical="center"/>
      <protection locked="0"/>
    </xf>
    <xf numFmtId="0" fontId="7" fillId="19" borderId="23" xfId="2" applyFont="1" applyFill="1" applyBorder="1" applyAlignment="1" applyProtection="1">
      <alignment horizontal="center" vertical="center"/>
      <protection locked="0"/>
    </xf>
    <xf numFmtId="0" fontId="7" fillId="4" borderId="188" xfId="2" applyFont="1" applyFill="1" applyBorder="1" applyAlignment="1" applyProtection="1">
      <alignment horizontal="center" vertical="center" wrapText="1"/>
      <protection locked="0"/>
    </xf>
    <xf numFmtId="0" fontId="7" fillId="4" borderId="147" xfId="2" applyFont="1" applyFill="1" applyBorder="1" applyAlignment="1" applyProtection="1">
      <alignment horizontal="center" vertical="center"/>
      <protection locked="0"/>
    </xf>
    <xf numFmtId="0" fontId="7" fillId="4" borderId="29" xfId="2" applyFont="1" applyFill="1" applyBorder="1" applyAlignment="1" applyProtection="1">
      <alignment horizontal="center" vertical="center"/>
      <protection locked="0"/>
    </xf>
    <xf numFmtId="0" fontId="7" fillId="4" borderId="181" xfId="2" applyFont="1" applyFill="1" applyBorder="1" applyAlignment="1" applyProtection="1">
      <alignment horizontal="center" vertical="center"/>
      <protection locked="0"/>
    </xf>
    <xf numFmtId="0" fontId="7" fillId="4" borderId="102" xfId="2" applyFont="1" applyFill="1" applyBorder="1" applyAlignment="1" applyProtection="1">
      <alignment horizontal="center" vertical="center"/>
      <protection locked="0"/>
    </xf>
    <xf numFmtId="0" fontId="7" fillId="4" borderId="23" xfId="2" applyFont="1" applyFill="1" applyBorder="1" applyAlignment="1" applyProtection="1">
      <alignment horizontal="center" vertical="center"/>
      <protection locked="0"/>
    </xf>
    <xf numFmtId="0" fontId="57" fillId="4" borderId="3" xfId="2" applyFont="1" applyFill="1" applyBorder="1" applyAlignment="1" applyProtection="1">
      <alignment horizontal="right" vertical="top"/>
      <protection locked="0"/>
    </xf>
    <xf numFmtId="0" fontId="34" fillId="6" borderId="0" xfId="0" applyFont="1" applyFill="1" applyAlignment="1" applyProtection="1">
      <alignment horizontal="center" vertical="center" shrinkToFit="1"/>
      <protection locked="0"/>
    </xf>
    <xf numFmtId="0" fontId="24" fillId="4" borderId="97" xfId="0" applyFont="1" applyFill="1" applyBorder="1" applyAlignment="1" applyProtection="1">
      <alignment horizontal="left" vertical="center" shrinkToFit="1"/>
      <protection locked="0"/>
    </xf>
    <xf numFmtId="0" fontId="24" fillId="4" borderId="93" xfId="0" applyFont="1" applyFill="1" applyBorder="1" applyAlignment="1" applyProtection="1">
      <alignment horizontal="left" vertical="center" shrinkToFit="1"/>
      <protection locked="0"/>
    </xf>
    <xf numFmtId="0" fontId="24" fillId="4" borderId="94" xfId="0" applyFont="1" applyFill="1" applyBorder="1" applyAlignment="1" applyProtection="1">
      <alignment horizontal="left" vertical="center" shrinkToFit="1"/>
      <protection locked="0"/>
    </xf>
    <xf numFmtId="0" fontId="24" fillId="4" borderId="37" xfId="0" applyFont="1" applyFill="1" applyBorder="1" applyAlignment="1" applyProtection="1">
      <alignment horizontal="center" vertical="center" textRotation="255" shrinkToFit="1"/>
      <protection locked="0"/>
    </xf>
    <xf numFmtId="0" fontId="24" fillId="4" borderId="38" xfId="0" applyFont="1" applyFill="1" applyBorder="1" applyAlignment="1" applyProtection="1">
      <alignment horizontal="center" vertical="center" textRotation="255" shrinkToFit="1"/>
      <protection locked="0"/>
    </xf>
    <xf numFmtId="0" fontId="24" fillId="4" borderId="6" xfId="0" applyFont="1" applyFill="1" applyBorder="1" applyAlignment="1" applyProtection="1">
      <alignment horizontal="center" vertical="center" textRotation="255" shrinkToFit="1"/>
      <protection locked="0"/>
    </xf>
    <xf numFmtId="0" fontId="24" fillId="4" borderId="0" xfId="0" applyFont="1" applyFill="1" applyAlignment="1" applyProtection="1">
      <alignment horizontal="center" vertical="center" textRotation="255" shrinkToFit="1"/>
      <protection locked="0"/>
    </xf>
    <xf numFmtId="0" fontId="24" fillId="4" borderId="40" xfId="0" applyFont="1" applyFill="1" applyBorder="1" applyAlignment="1" applyProtection="1">
      <alignment horizontal="center" vertical="center" textRotation="255" shrinkToFit="1"/>
      <protection locked="0"/>
    </xf>
    <xf numFmtId="0" fontId="24" fillId="4" borderId="41" xfId="0" applyFont="1" applyFill="1" applyBorder="1" applyAlignment="1" applyProtection="1">
      <alignment horizontal="center" vertical="center" textRotation="255" shrinkToFit="1"/>
      <protection locked="0"/>
    </xf>
    <xf numFmtId="0" fontId="24" fillId="13" borderId="88" xfId="0" applyFont="1" applyFill="1" applyBorder="1" applyAlignment="1" applyProtection="1">
      <alignment horizontal="left" vertical="center" shrinkToFit="1"/>
      <protection locked="0"/>
    </xf>
    <xf numFmtId="0" fontId="24" fillId="13" borderId="89" xfId="0" applyFont="1" applyFill="1" applyBorder="1" applyAlignment="1" applyProtection="1">
      <alignment horizontal="left" vertical="center" shrinkToFit="1"/>
      <protection locked="0"/>
    </xf>
    <xf numFmtId="0" fontId="24" fillId="13" borderId="96" xfId="0" applyFont="1" applyFill="1" applyBorder="1" applyAlignment="1" applyProtection="1">
      <alignment horizontal="left" vertical="center" shrinkToFit="1"/>
      <protection locked="0"/>
    </xf>
    <xf numFmtId="0" fontId="18" fillId="0" borderId="6" xfId="2" applyFont="1" applyBorder="1" applyAlignment="1" applyProtection="1">
      <alignment horizontal="left" vertical="center" wrapText="1"/>
      <protection locked="0"/>
    </xf>
    <xf numFmtId="38" fontId="153" fillId="9" borderId="14" xfId="3" applyFont="1" applyFill="1" applyBorder="1" applyAlignment="1" applyProtection="1">
      <alignment horizontal="center" vertical="center"/>
      <protection locked="0"/>
    </xf>
    <xf numFmtId="38" fontId="153" fillId="9" borderId="55" xfId="3" applyFont="1" applyFill="1" applyBorder="1" applyAlignment="1" applyProtection="1">
      <alignment horizontal="center" vertical="center"/>
      <protection locked="0"/>
    </xf>
    <xf numFmtId="38" fontId="153" fillId="9" borderId="77" xfId="3" applyFont="1" applyFill="1" applyBorder="1" applyAlignment="1" applyProtection="1">
      <alignment horizontal="center" vertical="center"/>
      <protection locked="0"/>
    </xf>
    <xf numFmtId="177" fontId="27" fillId="9" borderId="2" xfId="2" applyNumberFormat="1" applyFont="1" applyFill="1" applyBorder="1" applyAlignment="1" applyProtection="1">
      <alignment horizontal="center" vertical="center"/>
      <protection locked="0"/>
    </xf>
    <xf numFmtId="177" fontId="27" fillId="9" borderId="33" xfId="2" applyNumberFormat="1" applyFont="1" applyFill="1" applyBorder="1" applyAlignment="1" applyProtection="1">
      <alignment horizontal="center" vertical="center"/>
      <protection locked="0"/>
    </xf>
    <xf numFmtId="178" fontId="62" fillId="9" borderId="26" xfId="3" applyNumberFormat="1" applyFont="1" applyFill="1" applyBorder="1" applyAlignment="1" applyProtection="1">
      <alignment horizontal="right" vertical="center"/>
      <protection locked="0"/>
    </xf>
    <xf numFmtId="178" fontId="62" fillId="9" borderId="69" xfId="3" applyNumberFormat="1" applyFont="1" applyFill="1" applyBorder="1" applyAlignment="1" applyProtection="1">
      <alignment horizontal="right" vertical="center"/>
      <protection locked="0"/>
    </xf>
    <xf numFmtId="178" fontId="38" fillId="3" borderId="31" xfId="3" applyNumberFormat="1" applyFont="1" applyFill="1" applyBorder="1" applyAlignment="1" applyProtection="1">
      <alignment horizontal="right" vertical="center"/>
      <protection locked="0"/>
    </xf>
    <xf numFmtId="178" fontId="38" fillId="3" borderId="0" xfId="3" applyNumberFormat="1" applyFont="1" applyFill="1" applyBorder="1" applyAlignment="1" applyProtection="1">
      <alignment horizontal="right" vertical="center"/>
      <protection locked="0"/>
    </xf>
    <xf numFmtId="0" fontId="19" fillId="0" borderId="6" xfId="2" applyFont="1" applyBorder="1" applyAlignment="1" applyProtection="1">
      <alignment horizontal="left" vertical="center" wrapText="1"/>
      <protection locked="0"/>
    </xf>
    <xf numFmtId="0" fontId="45" fillId="4" borderId="3" xfId="2" applyFont="1" applyFill="1" applyBorder="1" applyAlignment="1" applyProtection="1">
      <alignment horizontal="left" vertical="center" wrapText="1"/>
      <protection locked="0"/>
    </xf>
    <xf numFmtId="0" fontId="21" fillId="9" borderId="65" xfId="0" applyFont="1" applyFill="1" applyBorder="1" applyAlignment="1" applyProtection="1">
      <alignment horizontal="center" vertical="center" shrinkToFit="1"/>
      <protection locked="0"/>
    </xf>
    <xf numFmtId="0" fontId="21" fillId="9" borderId="45" xfId="0" applyFont="1" applyFill="1" applyBorder="1" applyAlignment="1" applyProtection="1">
      <alignment horizontal="center" vertical="center" shrinkToFit="1"/>
      <protection locked="0"/>
    </xf>
    <xf numFmtId="0" fontId="21" fillId="9" borderId="58" xfId="0" applyFont="1" applyFill="1" applyBorder="1" applyAlignment="1" applyProtection="1">
      <alignment horizontal="center" vertical="center" shrinkToFit="1"/>
      <protection locked="0"/>
    </xf>
    <xf numFmtId="0" fontId="34" fillId="0" borderId="0" xfId="1" applyFont="1" applyAlignment="1" applyProtection="1">
      <alignment horizontal="center" vertical="center"/>
      <protection locked="0"/>
    </xf>
    <xf numFmtId="0" fontId="7" fillId="26" borderId="34" xfId="2" applyFont="1" applyFill="1" applyBorder="1" applyAlignment="1" applyProtection="1">
      <alignment horizontal="center" vertical="center" wrapText="1"/>
      <protection locked="0"/>
    </xf>
    <xf numFmtId="0" fontId="7" fillId="26" borderId="44" xfId="2" applyFont="1" applyFill="1" applyBorder="1" applyAlignment="1" applyProtection="1">
      <alignment horizontal="center" vertical="center" wrapText="1"/>
      <protection locked="0"/>
    </xf>
    <xf numFmtId="0" fontId="7" fillId="26" borderId="10" xfId="2" applyFont="1" applyFill="1" applyBorder="1" applyAlignment="1" applyProtection="1">
      <alignment horizontal="center" vertical="center" wrapText="1"/>
      <protection locked="0"/>
    </xf>
    <xf numFmtId="0" fontId="7" fillId="26" borderId="33" xfId="2" applyFont="1" applyFill="1" applyBorder="1" applyAlignment="1" applyProtection="1">
      <alignment horizontal="center" vertical="center" wrapText="1"/>
      <protection locked="0"/>
    </xf>
    <xf numFmtId="0" fontId="7" fillId="6" borderId="0" xfId="2" applyFont="1" applyFill="1" applyAlignment="1" applyProtection="1">
      <alignment horizontal="left" vertical="center"/>
      <protection locked="0"/>
    </xf>
    <xf numFmtId="0" fontId="7" fillId="6" borderId="22" xfId="2" applyFont="1" applyFill="1" applyBorder="1" applyAlignment="1" applyProtection="1">
      <alignment horizontal="left" vertical="center"/>
      <protection locked="0"/>
    </xf>
    <xf numFmtId="0" fontId="58" fillId="6" borderId="65" xfId="2" applyFont="1" applyFill="1" applyBorder="1" applyAlignment="1" applyProtection="1">
      <alignment horizontal="center" vertical="center"/>
      <protection locked="0"/>
    </xf>
    <xf numFmtId="0" fontId="58" fillId="6" borderId="58" xfId="2" applyFont="1" applyFill="1" applyBorder="1" applyAlignment="1" applyProtection="1">
      <alignment horizontal="center" vertical="center"/>
      <protection locked="0"/>
    </xf>
    <xf numFmtId="0" fontId="7" fillId="6" borderId="16" xfId="2" applyFont="1" applyFill="1" applyBorder="1" applyAlignment="1" applyProtection="1">
      <alignment horizontal="left" vertical="center"/>
      <protection locked="0"/>
    </xf>
    <xf numFmtId="0" fontId="7" fillId="6" borderId="12" xfId="2" applyFont="1" applyFill="1" applyBorder="1" applyAlignment="1" applyProtection="1">
      <alignment horizontal="left" vertical="center"/>
      <protection locked="0"/>
    </xf>
    <xf numFmtId="0" fontId="7" fillId="6" borderId="57" xfId="2" applyFont="1" applyFill="1" applyBorder="1" applyAlignment="1" applyProtection="1">
      <alignment horizontal="left" vertical="center"/>
      <protection locked="0"/>
    </xf>
    <xf numFmtId="0" fontId="7" fillId="6" borderId="22" xfId="2" applyFont="1" applyFill="1" applyBorder="1" applyAlignment="1" applyProtection="1">
      <alignment horizontal="left" vertical="center" wrapText="1"/>
      <protection locked="0"/>
    </xf>
    <xf numFmtId="0" fontId="58" fillId="6" borderId="34" xfId="2" applyFont="1" applyFill="1" applyBorder="1" applyAlignment="1" applyProtection="1">
      <alignment horizontal="center" vertical="center"/>
      <protection locked="0"/>
    </xf>
    <xf numFmtId="0" fontId="58" fillId="6" borderId="44" xfId="2" applyFont="1" applyFill="1" applyBorder="1" applyAlignment="1" applyProtection="1">
      <alignment horizontal="center" vertical="center"/>
      <protection locked="0"/>
    </xf>
    <xf numFmtId="0" fontId="7" fillId="6" borderId="37" xfId="2" applyFont="1" applyFill="1" applyBorder="1" applyAlignment="1" applyProtection="1">
      <alignment horizontal="left" vertical="center"/>
      <protection locked="0"/>
    </xf>
    <xf numFmtId="0" fontId="7" fillId="6" borderId="38" xfId="2" applyFont="1" applyFill="1" applyBorder="1" applyAlignment="1" applyProtection="1">
      <alignment horizontal="left" vertical="center"/>
      <protection locked="0"/>
    </xf>
    <xf numFmtId="0" fontId="7" fillId="6" borderId="39" xfId="2" applyFont="1" applyFill="1" applyBorder="1" applyAlignment="1" applyProtection="1">
      <alignment horizontal="left" vertical="center"/>
      <protection locked="0"/>
    </xf>
    <xf numFmtId="0" fontId="4" fillId="10" borderId="88" xfId="2" applyFont="1" applyFill="1" applyBorder="1" applyAlignment="1" applyProtection="1">
      <alignment horizontal="center" vertical="center" wrapText="1"/>
      <protection locked="0"/>
    </xf>
    <xf numFmtId="0" fontId="4" fillId="10" borderId="122" xfId="2" applyFont="1" applyFill="1" applyBorder="1" applyAlignment="1" applyProtection="1">
      <alignment horizontal="center" vertical="center" wrapText="1"/>
      <protection locked="0"/>
    </xf>
    <xf numFmtId="0" fontId="4" fillId="10" borderId="16" xfId="2" applyFont="1" applyFill="1" applyBorder="1" applyAlignment="1" applyProtection="1">
      <alignment horizontal="center" vertical="center" wrapText="1"/>
      <protection locked="0"/>
    </xf>
    <xf numFmtId="0" fontId="4" fillId="10" borderId="120" xfId="2" applyFont="1" applyFill="1" applyBorder="1" applyAlignment="1" applyProtection="1">
      <alignment horizontal="center" vertical="center" wrapText="1"/>
      <protection locked="0"/>
    </xf>
    <xf numFmtId="0" fontId="4" fillId="10" borderId="97" xfId="2" applyFont="1" applyFill="1" applyBorder="1" applyAlignment="1" applyProtection="1">
      <alignment horizontal="center" vertical="center" wrapText="1"/>
      <protection locked="0"/>
    </xf>
    <xf numFmtId="0" fontId="4" fillId="10" borderId="123" xfId="2" applyFont="1" applyFill="1" applyBorder="1" applyAlignment="1" applyProtection="1">
      <alignment horizontal="center" vertical="center" wrapText="1"/>
      <protection locked="0"/>
    </xf>
    <xf numFmtId="0" fontId="99" fillId="0" borderId="169" xfId="2" applyFont="1" applyBorder="1" applyAlignment="1" applyProtection="1">
      <alignment horizontal="center" vertical="center" wrapText="1" shrinkToFit="1"/>
      <protection locked="0"/>
    </xf>
    <xf numFmtId="0" fontId="99" fillId="0" borderId="128" xfId="2" applyFont="1" applyBorder="1" applyAlignment="1" applyProtection="1">
      <alignment horizontal="center" vertical="center" wrapText="1" shrinkToFit="1"/>
      <protection locked="0"/>
    </xf>
    <xf numFmtId="0" fontId="4" fillId="21" borderId="78" xfId="2" applyFont="1" applyFill="1" applyBorder="1" applyAlignment="1" applyProtection="1">
      <alignment horizontal="left" vertical="center" wrapText="1" shrinkToFit="1"/>
      <protection locked="0"/>
    </xf>
    <xf numFmtId="0" fontId="4" fillId="21" borderId="12" xfId="2" applyFont="1" applyFill="1" applyBorder="1" applyAlignment="1" applyProtection="1">
      <alignment horizontal="left" vertical="center" wrapText="1" shrinkToFit="1"/>
      <protection locked="0"/>
    </xf>
    <xf numFmtId="0" fontId="4" fillId="21" borderId="57" xfId="2" applyFont="1" applyFill="1" applyBorder="1" applyAlignment="1" applyProtection="1">
      <alignment horizontal="left" vertical="center" wrapText="1" shrinkToFit="1"/>
      <protection locked="0"/>
    </xf>
    <xf numFmtId="0" fontId="6" fillId="6" borderId="0" xfId="2" applyFont="1" applyFill="1" applyAlignment="1" applyProtection="1">
      <alignment horizontal="left" vertical="center" shrinkToFit="1"/>
      <protection locked="0"/>
    </xf>
    <xf numFmtId="0" fontId="23" fillId="0" borderId="0" xfId="2" applyFont="1" applyAlignment="1" applyProtection="1">
      <alignment horizontal="right" vertical="center"/>
      <protection locked="0"/>
    </xf>
    <xf numFmtId="0" fontId="9" fillId="10" borderId="130" xfId="2" applyFont="1" applyFill="1" applyBorder="1" applyAlignment="1" applyProtection="1">
      <alignment horizontal="center" vertical="center" wrapText="1"/>
      <protection locked="0"/>
    </xf>
    <xf numFmtId="0" fontId="9" fillId="10" borderId="93" xfId="2" applyFont="1" applyFill="1" applyBorder="1" applyAlignment="1" applyProtection="1">
      <alignment horizontal="center" vertical="center" wrapText="1"/>
      <protection locked="0"/>
    </xf>
    <xf numFmtId="0" fontId="9" fillId="10" borderId="94" xfId="2" applyFont="1" applyFill="1" applyBorder="1" applyAlignment="1" applyProtection="1">
      <alignment horizontal="center" vertical="center" wrapText="1"/>
      <protection locked="0"/>
    </xf>
    <xf numFmtId="0" fontId="99" fillId="10" borderId="168" xfId="2" applyFont="1" applyFill="1" applyBorder="1" applyAlignment="1" applyProtection="1">
      <alignment horizontal="center" vertical="center" wrapText="1" shrinkToFit="1"/>
      <protection locked="0"/>
    </xf>
    <xf numFmtId="0" fontId="99" fillId="10" borderId="126" xfId="2" applyFont="1" applyFill="1" applyBorder="1" applyAlignment="1" applyProtection="1">
      <alignment horizontal="center" vertical="center" wrapText="1" shrinkToFit="1"/>
      <protection locked="0"/>
    </xf>
    <xf numFmtId="0" fontId="4" fillId="10" borderId="57" xfId="2" applyFont="1" applyFill="1" applyBorder="1" applyAlignment="1" applyProtection="1">
      <alignment horizontal="left" vertical="center" shrinkToFit="1"/>
      <protection locked="0"/>
    </xf>
    <xf numFmtId="0" fontId="4" fillId="10" borderId="112" xfId="2" applyFont="1" applyFill="1" applyBorder="1" applyAlignment="1" applyProtection="1">
      <alignment horizontal="left" vertical="center" shrinkToFit="1"/>
      <protection locked="0"/>
    </xf>
    <xf numFmtId="0" fontId="99" fillId="0" borderId="166" xfId="2" applyFont="1" applyBorder="1" applyAlignment="1" applyProtection="1">
      <alignment horizontal="center" vertical="center" wrapText="1" shrinkToFit="1"/>
      <protection locked="0"/>
    </xf>
    <xf numFmtId="0" fontId="99" fillId="0" borderId="127" xfId="2" applyFont="1" applyBorder="1" applyAlignment="1" applyProtection="1">
      <alignment horizontal="center" vertical="center" wrapText="1" shrinkToFit="1"/>
      <protection locked="0"/>
    </xf>
    <xf numFmtId="0" fontId="21" fillId="21" borderId="97" xfId="2" applyFont="1" applyFill="1" applyBorder="1" applyAlignment="1" applyProtection="1">
      <alignment horizontal="center" vertical="top"/>
      <protection locked="0"/>
    </xf>
    <xf numFmtId="0" fontId="21" fillId="21" borderId="93" xfId="2" applyFont="1" applyFill="1" applyBorder="1" applyAlignment="1" applyProtection="1">
      <alignment horizontal="center" vertical="top"/>
      <protection locked="0"/>
    </xf>
    <xf numFmtId="0" fontId="21" fillId="21" borderId="94" xfId="2" applyFont="1" applyFill="1" applyBorder="1" applyAlignment="1" applyProtection="1">
      <alignment horizontal="center" vertical="top"/>
      <protection locked="0"/>
    </xf>
    <xf numFmtId="0" fontId="21" fillId="21" borderId="92" xfId="2" applyFont="1" applyFill="1" applyBorder="1" applyAlignment="1" applyProtection="1">
      <alignment horizontal="center" vertical="top"/>
      <protection locked="0"/>
    </xf>
    <xf numFmtId="0" fontId="21" fillId="21" borderId="104" xfId="2" applyFont="1" applyFill="1" applyBorder="1" applyAlignment="1" applyProtection="1">
      <alignment horizontal="center" vertical="top"/>
      <protection locked="0"/>
    </xf>
    <xf numFmtId="0" fontId="9" fillId="6" borderId="0" xfId="2" applyFont="1" applyFill="1" applyAlignment="1" applyProtection="1">
      <alignment horizontal="left" vertical="center"/>
      <protection locked="0"/>
    </xf>
    <xf numFmtId="0" fontId="21" fillId="21" borderId="88" xfId="2" applyFont="1" applyFill="1" applyBorder="1" applyAlignment="1" applyProtection="1">
      <alignment horizontal="center" vertical="top"/>
      <protection locked="0"/>
    </xf>
    <xf numFmtId="0" fontId="21" fillId="21" borderId="89" xfId="2" applyFont="1" applyFill="1" applyBorder="1" applyAlignment="1" applyProtection="1">
      <alignment horizontal="center" vertical="top"/>
      <protection locked="0"/>
    </xf>
    <xf numFmtId="0" fontId="21" fillId="21" borderId="96" xfId="2" applyFont="1" applyFill="1" applyBorder="1" applyAlignment="1" applyProtection="1">
      <alignment horizontal="center" vertical="top"/>
      <protection locked="0"/>
    </xf>
    <xf numFmtId="0" fontId="21" fillId="21" borderId="95" xfId="2" applyFont="1" applyFill="1" applyBorder="1" applyAlignment="1" applyProtection="1">
      <alignment horizontal="center" vertical="top"/>
      <protection locked="0"/>
    </xf>
    <xf numFmtId="0" fontId="21" fillId="21" borderId="90" xfId="2" applyFont="1" applyFill="1" applyBorder="1" applyAlignment="1" applyProtection="1">
      <alignment horizontal="center" vertical="top"/>
      <protection locked="0"/>
    </xf>
    <xf numFmtId="0" fontId="6" fillId="10" borderId="206" xfId="2" applyFont="1" applyFill="1" applyBorder="1" applyAlignment="1" applyProtection="1">
      <alignment horizontal="center" vertical="center"/>
      <protection locked="0"/>
    </xf>
    <xf numFmtId="0" fontId="6" fillId="10" borderId="137" xfId="2" applyFont="1" applyFill="1" applyBorder="1" applyAlignment="1" applyProtection="1">
      <alignment horizontal="center" vertical="center"/>
      <protection locked="0"/>
    </xf>
    <xf numFmtId="0" fontId="6" fillId="10" borderId="207" xfId="2" applyFont="1" applyFill="1" applyBorder="1" applyAlignment="1" applyProtection="1">
      <alignment horizontal="center" vertical="center"/>
      <protection locked="0"/>
    </xf>
    <xf numFmtId="0" fontId="6" fillId="10" borderId="144" xfId="2" applyFont="1" applyFill="1" applyBorder="1" applyAlignment="1" applyProtection="1">
      <alignment horizontal="center" vertical="center"/>
      <protection locked="0"/>
    </xf>
    <xf numFmtId="0" fontId="6" fillId="10" borderId="208" xfId="2" applyFont="1" applyFill="1" applyBorder="1" applyAlignment="1" applyProtection="1">
      <alignment horizontal="center" vertical="center"/>
      <protection locked="0"/>
    </xf>
    <xf numFmtId="0" fontId="6" fillId="10" borderId="139" xfId="2" applyFont="1" applyFill="1" applyBorder="1" applyAlignment="1" applyProtection="1">
      <alignment horizontal="center" vertical="center"/>
      <protection locked="0"/>
    </xf>
    <xf numFmtId="0" fontId="6" fillId="10" borderId="141" xfId="2" applyFont="1" applyFill="1" applyBorder="1" applyAlignment="1" applyProtection="1">
      <alignment horizontal="center" vertical="center"/>
      <protection locked="0"/>
    </xf>
    <xf numFmtId="0" fontId="6" fillId="10" borderId="135" xfId="2" applyFont="1" applyFill="1" applyBorder="1" applyAlignment="1" applyProtection="1">
      <alignment horizontal="center" vertical="center"/>
      <protection locked="0"/>
    </xf>
    <xf numFmtId="0" fontId="6" fillId="10" borderId="136" xfId="2" applyFont="1" applyFill="1" applyBorder="1" applyAlignment="1" applyProtection="1">
      <alignment horizontal="center" vertical="center"/>
      <protection locked="0"/>
    </xf>
    <xf numFmtId="0" fontId="6" fillId="10" borderId="142" xfId="2" applyFont="1" applyFill="1" applyBorder="1" applyAlignment="1" applyProtection="1">
      <alignment horizontal="center" vertical="center"/>
      <protection locked="0"/>
    </xf>
    <xf numFmtId="0" fontId="6" fillId="10" borderId="138" xfId="2" applyFont="1" applyFill="1" applyBorder="1" applyAlignment="1" applyProtection="1">
      <alignment horizontal="center" vertical="center"/>
      <protection locked="0"/>
    </xf>
    <xf numFmtId="0" fontId="6" fillId="10" borderId="145" xfId="2" applyFont="1" applyFill="1" applyBorder="1" applyAlignment="1" applyProtection="1">
      <alignment horizontal="center" vertical="center"/>
      <protection locked="0"/>
    </xf>
    <xf numFmtId="0" fontId="6" fillId="10" borderId="146" xfId="2" applyFont="1" applyFill="1" applyBorder="1" applyAlignment="1" applyProtection="1">
      <alignment horizontal="center" vertical="center"/>
      <protection locked="0"/>
    </xf>
    <xf numFmtId="0" fontId="6" fillId="10" borderId="143" xfId="2" applyFont="1" applyFill="1" applyBorder="1" applyAlignment="1" applyProtection="1">
      <alignment horizontal="center" vertical="center"/>
      <protection locked="0"/>
    </xf>
    <xf numFmtId="0" fontId="6" fillId="10" borderId="140" xfId="2" applyFont="1" applyFill="1" applyBorder="1" applyAlignment="1" applyProtection="1">
      <alignment horizontal="center" vertical="center"/>
      <protection locked="0"/>
    </xf>
    <xf numFmtId="0" fontId="6" fillId="7" borderId="41" xfId="2" applyFont="1" applyFill="1" applyBorder="1" applyAlignment="1" applyProtection="1">
      <alignment horizontal="left" vertical="top" shrinkToFit="1"/>
      <protection locked="0"/>
    </xf>
    <xf numFmtId="0" fontId="23" fillId="7" borderId="23" xfId="2" applyFont="1" applyFill="1" applyBorder="1" applyAlignment="1" applyProtection="1">
      <alignment horizontal="center" vertical="center" wrapText="1" shrinkToFit="1"/>
      <protection locked="0"/>
    </xf>
    <xf numFmtId="0" fontId="23" fillId="7" borderId="38" xfId="2" applyFont="1" applyFill="1" applyBorder="1" applyAlignment="1" applyProtection="1">
      <alignment horizontal="center" vertical="center" shrinkToFit="1"/>
      <protection locked="0"/>
    </xf>
    <xf numFmtId="0" fontId="23" fillId="7" borderId="39" xfId="2" applyFont="1" applyFill="1" applyBorder="1" applyAlignment="1" applyProtection="1">
      <alignment horizontal="center" vertical="center" shrinkToFit="1"/>
      <protection locked="0"/>
    </xf>
    <xf numFmtId="0" fontId="23" fillId="7" borderId="31" xfId="2" applyFont="1" applyFill="1" applyBorder="1" applyAlignment="1" applyProtection="1">
      <alignment horizontal="center" vertical="center" shrinkToFit="1"/>
      <protection locked="0"/>
    </xf>
    <xf numFmtId="0" fontId="23" fillId="7" borderId="0" xfId="2" applyFont="1" applyFill="1" applyAlignment="1" applyProtection="1">
      <alignment horizontal="center" vertical="center" shrinkToFit="1"/>
      <protection locked="0"/>
    </xf>
    <xf numFmtId="0" fontId="23" fillId="7" borderId="59" xfId="2" applyFont="1" applyFill="1" applyBorder="1" applyAlignment="1" applyProtection="1">
      <alignment horizontal="center" vertical="center" shrinkToFit="1"/>
      <protection locked="0"/>
    </xf>
    <xf numFmtId="0" fontId="43" fillId="10" borderId="65" xfId="0" applyFont="1" applyFill="1" applyBorder="1" applyAlignment="1" applyProtection="1">
      <alignment horizontal="right" vertical="center" wrapText="1"/>
      <protection locked="0"/>
    </xf>
    <xf numFmtId="0" fontId="43" fillId="10" borderId="45" xfId="0" applyFont="1" applyFill="1" applyBorder="1" applyAlignment="1" applyProtection="1">
      <alignment horizontal="right" vertical="center" wrapText="1"/>
      <protection locked="0"/>
    </xf>
    <xf numFmtId="0" fontId="43" fillId="10" borderId="58" xfId="0" applyFont="1" applyFill="1" applyBorder="1" applyAlignment="1" applyProtection="1">
      <alignment horizontal="right" vertical="center" wrapText="1"/>
      <protection locked="0"/>
    </xf>
    <xf numFmtId="0" fontId="138" fillId="41" borderId="65" xfId="0" applyFont="1" applyFill="1" applyBorder="1" applyAlignment="1" applyProtection="1">
      <alignment horizontal="center" vertical="center"/>
      <protection locked="0"/>
    </xf>
    <xf numFmtId="0" fontId="138" fillId="41" borderId="58" xfId="0" applyFont="1" applyFill="1" applyBorder="1" applyAlignment="1" applyProtection="1">
      <alignment horizontal="center" vertical="center"/>
      <protection locked="0"/>
    </xf>
    <xf numFmtId="0" fontId="6" fillId="7" borderId="3" xfId="2" applyFont="1" applyFill="1" applyBorder="1" applyAlignment="1" applyProtection="1">
      <alignment horizontal="left" vertical="center" shrinkToFit="1"/>
      <protection locked="0"/>
    </xf>
    <xf numFmtId="0" fontId="68" fillId="7" borderId="3" xfId="2" applyFont="1" applyFill="1" applyBorder="1" applyAlignment="1" applyProtection="1">
      <alignment horizontal="center" vertical="center" shrinkToFit="1"/>
      <protection locked="0"/>
    </xf>
    <xf numFmtId="0" fontId="27" fillId="6" borderId="0" xfId="2" applyFont="1" applyFill="1" applyAlignment="1" applyProtection="1">
      <alignment horizontal="left" vertical="center" wrapText="1"/>
      <protection locked="0"/>
    </xf>
    <xf numFmtId="0" fontId="27" fillId="6" borderId="0" xfId="2" applyFont="1" applyFill="1" applyAlignment="1" applyProtection="1">
      <alignment horizontal="left" vertical="center"/>
      <protection locked="0"/>
    </xf>
    <xf numFmtId="0" fontId="62" fillId="0" borderId="34" xfId="2" applyFont="1" applyBorder="1" applyAlignment="1" applyProtection="1">
      <alignment horizontal="center" vertical="center" wrapText="1"/>
      <protection locked="0"/>
    </xf>
    <xf numFmtId="0" fontId="62" fillId="0" borderId="44" xfId="2" applyFont="1" applyBorder="1" applyAlignment="1" applyProtection="1">
      <alignment horizontal="center" vertical="center" wrapText="1"/>
      <protection locked="0"/>
    </xf>
    <xf numFmtId="0" fontId="62" fillId="0" borderId="6" xfId="2" applyFont="1" applyBorder="1" applyAlignment="1" applyProtection="1">
      <alignment horizontal="center" vertical="center" wrapText="1"/>
      <protection locked="0"/>
    </xf>
    <xf numFmtId="0" fontId="62" fillId="0" borderId="22" xfId="2" applyFont="1" applyBorder="1" applyAlignment="1" applyProtection="1">
      <alignment horizontal="center" vertical="center" wrapText="1"/>
      <protection locked="0"/>
    </xf>
    <xf numFmtId="0" fontId="62" fillId="0" borderId="10" xfId="2" applyFont="1" applyBorder="1" applyAlignment="1" applyProtection="1">
      <alignment horizontal="center" vertical="center" wrapText="1"/>
      <protection locked="0"/>
    </xf>
    <xf numFmtId="0" fontId="62" fillId="0" borderId="33" xfId="2" applyFont="1" applyBorder="1" applyAlignment="1" applyProtection="1">
      <alignment horizontal="center" vertical="center" wrapText="1"/>
      <protection locked="0"/>
    </xf>
    <xf numFmtId="0" fontId="31" fillId="0" borderId="38" xfId="2" applyFont="1" applyBorder="1" applyAlignment="1" applyProtection="1">
      <alignment horizontal="left" vertical="center"/>
      <protection locked="0"/>
    </xf>
    <xf numFmtId="0" fontId="31" fillId="0" borderId="39" xfId="2" applyFont="1" applyBorder="1" applyAlignment="1" applyProtection="1">
      <alignment horizontal="left" vertical="center"/>
      <protection locked="0"/>
    </xf>
    <xf numFmtId="0" fontId="7" fillId="0" borderId="88" xfId="2" applyFont="1" applyBorder="1" applyAlignment="1" applyProtection="1">
      <alignment horizontal="center" vertical="center" wrapText="1"/>
      <protection locked="0"/>
    </xf>
    <xf numFmtId="0" fontId="7" fillId="0" borderId="90" xfId="2" applyFont="1" applyBorder="1" applyAlignment="1" applyProtection="1">
      <alignment horizontal="center" vertical="center" wrapText="1"/>
      <protection locked="0"/>
    </xf>
    <xf numFmtId="0" fontId="31" fillId="0" borderId="0" xfId="2" applyFont="1" applyAlignment="1" applyProtection="1">
      <alignment horizontal="left" vertical="center"/>
      <protection locked="0"/>
    </xf>
    <xf numFmtId="0" fontId="31" fillId="0" borderId="59" xfId="2" applyFont="1" applyBorder="1" applyAlignment="1" applyProtection="1">
      <alignment horizontal="left" vertical="center"/>
      <protection locked="0"/>
    </xf>
    <xf numFmtId="0" fontId="7" fillId="0" borderId="16" xfId="2" applyFont="1" applyBorder="1" applyAlignment="1" applyProtection="1">
      <alignment horizontal="center" vertical="center" wrapText="1"/>
      <protection locked="0"/>
    </xf>
    <xf numFmtId="0" fontId="7" fillId="0" borderId="32" xfId="2" applyFont="1" applyBorder="1" applyAlignment="1" applyProtection="1">
      <alignment horizontal="center" vertical="center" wrapText="1"/>
      <protection locked="0"/>
    </xf>
    <xf numFmtId="0" fontId="31" fillId="0" borderId="41" xfId="2" applyFont="1" applyBorder="1" applyAlignment="1" applyProtection="1">
      <alignment horizontal="left" vertical="center"/>
      <protection locked="0"/>
    </xf>
    <xf numFmtId="0" fontId="31" fillId="0" borderId="42" xfId="2" applyFont="1" applyBorder="1" applyAlignment="1" applyProtection="1">
      <alignment horizontal="left" vertical="center"/>
      <protection locked="0"/>
    </xf>
    <xf numFmtId="0" fontId="7" fillId="0" borderId="37" xfId="2" applyFont="1" applyBorder="1" applyAlignment="1" applyProtection="1">
      <alignment horizontal="center" vertical="center" wrapText="1"/>
      <protection locked="0"/>
    </xf>
    <xf numFmtId="0" fontId="7" fillId="0" borderId="24" xfId="2" applyFont="1" applyBorder="1" applyAlignment="1" applyProtection="1">
      <alignment horizontal="center" vertical="center" wrapText="1"/>
      <protection locked="0"/>
    </xf>
    <xf numFmtId="0" fontId="31" fillId="0" borderId="18" xfId="2" applyFont="1" applyBorder="1" applyAlignment="1" applyProtection="1">
      <alignment horizontal="left" vertical="center"/>
      <protection locked="0"/>
    </xf>
    <xf numFmtId="0" fontId="31" fillId="0" borderId="53" xfId="2" applyFont="1" applyBorder="1" applyAlignment="1" applyProtection="1">
      <alignment horizontal="left" vertical="center"/>
      <protection locked="0"/>
    </xf>
    <xf numFmtId="0" fontId="31" fillId="0" borderId="84" xfId="2" applyFont="1" applyBorder="1" applyAlignment="1" applyProtection="1">
      <alignment horizontal="left" vertical="center"/>
      <protection locked="0"/>
    </xf>
    <xf numFmtId="0" fontId="40" fillId="0" borderId="40" xfId="2" applyFont="1" applyBorder="1" applyAlignment="1" applyProtection="1">
      <alignment horizontal="left" vertical="top"/>
      <protection locked="0"/>
    </xf>
    <xf numFmtId="0" fontId="40" fillId="0" borderId="41" xfId="2" applyFont="1" applyBorder="1" applyAlignment="1" applyProtection="1">
      <alignment horizontal="left" vertical="top"/>
      <protection locked="0"/>
    </xf>
    <xf numFmtId="0" fontId="40" fillId="0" borderId="42" xfId="2" applyFont="1" applyBorder="1" applyAlignment="1" applyProtection="1">
      <alignment horizontal="left" vertical="top"/>
      <protection locked="0"/>
    </xf>
    <xf numFmtId="0" fontId="48" fillId="0" borderId="92" xfId="0" applyFont="1" applyBorder="1" applyAlignment="1" applyProtection="1">
      <alignment horizontal="center" vertical="center" wrapText="1"/>
      <protection locked="0"/>
    </xf>
    <xf numFmtId="0" fontId="48" fillId="0" borderId="93" xfId="0" applyFont="1" applyBorder="1" applyAlignment="1" applyProtection="1">
      <alignment horizontal="center" vertical="center" wrapText="1"/>
      <protection locked="0"/>
    </xf>
    <xf numFmtId="0" fontId="48" fillId="0" borderId="94" xfId="0" applyFont="1" applyBorder="1" applyAlignment="1" applyProtection="1">
      <alignment horizontal="center" vertical="center" wrapText="1"/>
      <protection locked="0"/>
    </xf>
    <xf numFmtId="0" fontId="31" fillId="40" borderId="174" xfId="2" applyFont="1" applyFill="1" applyBorder="1" applyAlignment="1" applyProtection="1">
      <alignment horizontal="center" vertical="center" wrapText="1"/>
      <protection locked="0"/>
    </xf>
    <xf numFmtId="0" fontId="31" fillId="40" borderId="175" xfId="2" applyFont="1" applyFill="1" applyBorder="1" applyAlignment="1" applyProtection="1">
      <alignment horizontal="center" vertical="center" wrapText="1"/>
      <protection locked="0"/>
    </xf>
    <xf numFmtId="0" fontId="31" fillId="40" borderId="176" xfId="2" applyFont="1" applyFill="1" applyBorder="1" applyAlignment="1" applyProtection="1">
      <alignment horizontal="center" vertical="center" wrapText="1"/>
      <protection locked="0"/>
    </xf>
    <xf numFmtId="0" fontId="7" fillId="0" borderId="97" xfId="2" applyFont="1" applyBorder="1" applyAlignment="1" applyProtection="1">
      <alignment horizontal="center" vertical="center" wrapText="1"/>
      <protection locked="0"/>
    </xf>
    <xf numFmtId="0" fontId="7" fillId="0" borderId="93" xfId="2" applyFont="1" applyBorder="1" applyAlignment="1" applyProtection="1">
      <alignment horizontal="center" vertical="center" wrapText="1"/>
      <protection locked="0"/>
    </xf>
    <xf numFmtId="0" fontId="7" fillId="0" borderId="94" xfId="2" applyFont="1" applyBorder="1" applyAlignment="1" applyProtection="1">
      <alignment horizontal="center" vertical="center" wrapText="1"/>
      <protection locked="0"/>
    </xf>
    <xf numFmtId="0" fontId="7" fillId="0" borderId="92" xfId="2" applyFont="1" applyBorder="1" applyAlignment="1" applyProtection="1">
      <alignment horizontal="center" vertical="center" wrapText="1"/>
      <protection locked="0"/>
    </xf>
    <xf numFmtId="0" fontId="7" fillId="0" borderId="104" xfId="2" applyFont="1" applyBorder="1" applyAlignment="1" applyProtection="1">
      <alignment horizontal="center" vertical="center" wrapText="1"/>
      <protection locked="0"/>
    </xf>
    <xf numFmtId="0" fontId="13" fillId="6" borderId="3" xfId="2" applyFont="1" applyFill="1" applyBorder="1" applyAlignment="1" applyProtection="1">
      <alignment horizontal="right" vertical="top" wrapText="1"/>
      <protection locked="0"/>
    </xf>
    <xf numFmtId="49" fontId="13" fillId="6" borderId="0" xfId="2" applyNumberFormat="1" applyFont="1" applyFill="1" applyAlignment="1" applyProtection="1">
      <alignment horizontal="right" vertical="top" wrapText="1"/>
      <protection locked="0"/>
    </xf>
    <xf numFmtId="0" fontId="7" fillId="0" borderId="12" xfId="2" applyFont="1" applyBorder="1" applyAlignment="1" applyProtection="1">
      <alignment horizontal="center" vertical="center" wrapText="1"/>
      <protection locked="0"/>
    </xf>
    <xf numFmtId="0" fontId="7" fillId="0" borderId="57" xfId="2" applyFont="1" applyBorder="1" applyAlignment="1" applyProtection="1">
      <alignment horizontal="center" vertical="center" wrapText="1"/>
      <protection locked="0"/>
    </xf>
    <xf numFmtId="0" fontId="7" fillId="0" borderId="61" xfId="2" applyFont="1" applyBorder="1" applyAlignment="1" applyProtection="1">
      <alignment horizontal="center" vertical="center" wrapText="1"/>
      <protection locked="0"/>
    </xf>
    <xf numFmtId="0" fontId="7" fillId="6" borderId="79" xfId="2" applyFont="1" applyFill="1" applyBorder="1" applyAlignment="1" applyProtection="1">
      <alignment horizontal="left" vertical="center" wrapText="1"/>
      <protection locked="0"/>
    </xf>
    <xf numFmtId="0" fontId="7" fillId="0" borderId="78" xfId="2" applyFont="1" applyBorder="1" applyAlignment="1" applyProtection="1">
      <alignment horizontal="left" vertical="center" wrapText="1"/>
      <protection locked="0"/>
    </xf>
    <xf numFmtId="0" fontId="7" fillId="0" borderId="12" xfId="2" applyFont="1" applyBorder="1" applyAlignment="1" applyProtection="1">
      <alignment horizontal="left" vertical="center" wrapText="1"/>
      <protection locked="0"/>
    </xf>
    <xf numFmtId="0" fontId="7" fillId="0" borderId="57" xfId="2" applyFont="1" applyBorder="1" applyAlignment="1" applyProtection="1">
      <alignment horizontal="left" vertical="center" wrapText="1"/>
      <protection locked="0"/>
    </xf>
    <xf numFmtId="0" fontId="7" fillId="0" borderId="89" xfId="2" applyFont="1" applyBorder="1" applyAlignment="1" applyProtection="1">
      <alignment horizontal="center" vertical="center" wrapText="1"/>
      <protection locked="0"/>
    </xf>
    <xf numFmtId="0" fontId="7" fillId="0" borderId="96" xfId="2" applyFont="1" applyBorder="1" applyAlignment="1" applyProtection="1">
      <alignment horizontal="center" vertical="center" wrapText="1"/>
      <protection locked="0"/>
    </xf>
    <xf numFmtId="0" fontId="7" fillId="0" borderId="95" xfId="2" applyFont="1" applyBorder="1" applyAlignment="1" applyProtection="1">
      <alignment horizontal="center" vertical="center" wrapText="1"/>
      <protection locked="0"/>
    </xf>
    <xf numFmtId="0" fontId="9" fillId="6" borderId="92" xfId="2" applyFont="1" applyFill="1" applyBorder="1" applyAlignment="1" applyProtection="1">
      <alignment horizontal="center" vertical="center" wrapText="1"/>
      <protection locked="0"/>
    </xf>
    <xf numFmtId="0" fontId="9" fillId="6" borderId="93" xfId="2" applyFont="1" applyFill="1" applyBorder="1" applyAlignment="1" applyProtection="1">
      <alignment horizontal="center" vertical="center" wrapText="1"/>
      <protection locked="0"/>
    </xf>
    <xf numFmtId="0" fontId="9" fillId="6" borderId="94" xfId="2" applyFont="1" applyFill="1" applyBorder="1" applyAlignment="1" applyProtection="1">
      <alignment horizontal="center" vertical="center" wrapText="1"/>
      <protection locked="0"/>
    </xf>
    <xf numFmtId="0" fontId="7" fillId="6" borderId="61" xfId="2" applyFont="1" applyFill="1" applyBorder="1" applyAlignment="1" applyProtection="1">
      <alignment horizontal="center" vertical="center" wrapText="1"/>
      <protection locked="0"/>
    </xf>
    <xf numFmtId="0" fontId="7" fillId="6" borderId="12" xfId="2" applyFont="1" applyFill="1" applyBorder="1" applyAlignment="1" applyProtection="1">
      <alignment horizontal="center" vertical="center" wrapText="1"/>
      <protection locked="0"/>
    </xf>
    <xf numFmtId="0" fontId="7" fillId="6" borderId="57" xfId="2" applyFont="1" applyFill="1" applyBorder="1" applyAlignment="1" applyProtection="1">
      <alignment horizontal="center" vertical="center" wrapText="1"/>
      <protection locked="0"/>
    </xf>
    <xf numFmtId="0" fontId="48" fillId="0" borderId="125" xfId="0" applyFont="1" applyBorder="1" applyAlignment="1" applyProtection="1">
      <alignment horizontal="left" vertical="center"/>
      <protection locked="0"/>
    </xf>
    <xf numFmtId="0" fontId="48" fillId="0" borderId="45" xfId="0" applyFont="1" applyBorder="1" applyAlignment="1" applyProtection="1">
      <alignment horizontal="left" vertical="center"/>
      <protection locked="0"/>
    </xf>
    <xf numFmtId="0" fontId="48" fillId="0" borderId="124" xfId="0" applyFont="1" applyBorder="1" applyAlignment="1" applyProtection="1">
      <alignment horizontal="left" vertical="center"/>
      <protection locked="0"/>
    </xf>
    <xf numFmtId="0" fontId="57" fillId="0" borderId="61" xfId="0" applyFont="1" applyBorder="1" applyAlignment="1" applyProtection="1">
      <alignment horizontal="left" vertical="center" shrinkToFit="1"/>
      <protection locked="0"/>
    </xf>
    <xf numFmtId="0" fontId="57" fillId="0" borderId="12" xfId="0" applyFont="1" applyBorder="1" applyAlignment="1" applyProtection="1">
      <alignment horizontal="left" vertical="center" shrinkToFit="1"/>
      <protection locked="0"/>
    </xf>
    <xf numFmtId="0" fontId="48" fillId="39" borderId="102" xfId="0" applyFont="1" applyFill="1" applyBorder="1" applyAlignment="1" applyProtection="1">
      <alignment horizontal="center" vertical="center" wrapText="1"/>
      <protection locked="0"/>
    </xf>
    <xf numFmtId="0" fontId="58" fillId="9" borderId="12" xfId="2" applyFont="1" applyFill="1" applyBorder="1" applyAlignment="1" applyProtection="1">
      <alignment horizontal="center" vertical="center"/>
      <protection locked="0"/>
    </xf>
    <xf numFmtId="0" fontId="58" fillId="9" borderId="57" xfId="2" applyFont="1" applyFill="1" applyBorder="1" applyAlignment="1" applyProtection="1">
      <alignment horizontal="center" vertical="center"/>
      <protection locked="0"/>
    </xf>
    <xf numFmtId="180" fontId="43" fillId="0" borderId="0" xfId="0" applyNumberFormat="1" applyFont="1" applyAlignment="1" applyProtection="1">
      <alignment horizontal="center" vertical="center"/>
      <protection locked="0"/>
    </xf>
    <xf numFmtId="0" fontId="50" fillId="0" borderId="0" xfId="0" applyFont="1" applyAlignment="1" applyProtection="1">
      <alignment horizontal="left" vertical="top" wrapText="1"/>
      <protection locked="0"/>
    </xf>
    <xf numFmtId="0" fontId="48" fillId="39" borderId="108" xfId="0" applyFont="1" applyFill="1" applyBorder="1" applyAlignment="1" applyProtection="1">
      <alignment horizontal="center" vertical="center"/>
      <protection locked="0"/>
    </xf>
    <xf numFmtId="179" fontId="31" fillId="0" borderId="92" xfId="2" applyNumberFormat="1" applyFont="1" applyBorder="1" applyAlignment="1" applyProtection="1">
      <alignment horizontal="center" vertical="center"/>
      <protection locked="0"/>
    </xf>
    <xf numFmtId="179" fontId="31" fillId="0" borderId="93" xfId="2" applyNumberFormat="1" applyFont="1" applyBorder="1" applyAlignment="1" applyProtection="1">
      <alignment horizontal="center" vertical="center"/>
      <protection locked="0"/>
    </xf>
    <xf numFmtId="179" fontId="31" fillId="0" borderId="94" xfId="2" applyNumberFormat="1" applyFont="1" applyBorder="1" applyAlignment="1" applyProtection="1">
      <alignment horizontal="center" vertical="center"/>
      <protection locked="0"/>
    </xf>
    <xf numFmtId="179" fontId="31" fillId="0" borderId="104" xfId="2" applyNumberFormat="1" applyFont="1" applyBorder="1" applyAlignment="1" applyProtection="1">
      <alignment horizontal="center" vertical="center"/>
      <protection locked="0"/>
    </xf>
    <xf numFmtId="0" fontId="18" fillId="0" borderId="0" xfId="2" applyFont="1" applyAlignment="1" applyProtection="1">
      <alignment horizontal="left" wrapText="1"/>
      <protection locked="0"/>
    </xf>
    <xf numFmtId="0" fontId="133" fillId="0" borderId="61" xfId="0" applyFont="1" applyBorder="1" applyAlignment="1" applyProtection="1">
      <alignment horizontal="center" vertical="center" wrapText="1"/>
      <protection locked="0"/>
    </xf>
    <xf numFmtId="0" fontId="133" fillId="0" borderId="12" xfId="0" applyFont="1" applyBorder="1" applyAlignment="1" applyProtection="1">
      <alignment horizontal="center" vertical="center" wrapText="1"/>
      <protection locked="0"/>
    </xf>
    <xf numFmtId="0" fontId="133" fillId="0" borderId="57"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39" xfId="0" applyFont="1" applyBorder="1" applyAlignment="1" applyProtection="1">
      <alignment horizontal="center" vertical="center"/>
      <protection locked="0"/>
    </xf>
    <xf numFmtId="0" fontId="61" fillId="0" borderId="23" xfId="0" applyFont="1" applyBorder="1" applyAlignment="1" applyProtection="1">
      <alignment horizontal="center" vertical="center" wrapText="1"/>
      <protection locked="0"/>
    </xf>
    <xf numFmtId="0" fontId="61" fillId="0" borderId="38" xfId="0" applyFont="1" applyBorder="1" applyAlignment="1" applyProtection="1">
      <alignment horizontal="center" vertical="center" wrapText="1"/>
      <protection locked="0"/>
    </xf>
    <xf numFmtId="0" fontId="61" fillId="0" borderId="39" xfId="0" applyFont="1" applyBorder="1" applyAlignment="1" applyProtection="1">
      <alignment horizontal="center" vertical="center" wrapText="1"/>
      <protection locked="0"/>
    </xf>
    <xf numFmtId="0" fontId="135" fillId="0" borderId="23" xfId="0" applyFont="1" applyBorder="1" applyAlignment="1" applyProtection="1">
      <alignment horizontal="center" vertical="center" wrapText="1"/>
      <protection locked="0"/>
    </xf>
    <xf numFmtId="0" fontId="135" fillId="0" borderId="38" xfId="0" applyFont="1" applyBorder="1" applyAlignment="1" applyProtection="1">
      <alignment horizontal="center" vertical="center"/>
      <protection locked="0"/>
    </xf>
    <xf numFmtId="0" fontId="135" fillId="0" borderId="39" xfId="0" applyFont="1" applyBorder="1" applyAlignment="1" applyProtection="1">
      <alignment horizontal="center" vertical="center"/>
      <protection locked="0"/>
    </xf>
    <xf numFmtId="179" fontId="31" fillId="0" borderId="97" xfId="2" applyNumberFormat="1" applyFont="1" applyBorder="1" applyAlignment="1" applyProtection="1">
      <alignment horizontal="center" vertical="center"/>
      <protection locked="0"/>
    </xf>
    <xf numFmtId="179" fontId="31" fillId="0" borderId="16" xfId="2" applyNumberFormat="1" applyFont="1" applyBorder="1" applyAlignment="1" applyProtection="1">
      <alignment horizontal="center" vertical="center"/>
      <protection locked="0"/>
    </xf>
    <xf numFmtId="179" fontId="31" fillId="0" borderId="32" xfId="2" applyNumberFormat="1" applyFont="1" applyBorder="1" applyAlignment="1" applyProtection="1">
      <alignment horizontal="center" vertical="center"/>
      <protection locked="0"/>
    </xf>
    <xf numFmtId="179" fontId="31" fillId="32" borderId="203" xfId="2" applyNumberFormat="1" applyFont="1" applyFill="1" applyBorder="1" applyAlignment="1" applyProtection="1">
      <alignment horizontal="center" vertical="center"/>
      <protection locked="0"/>
    </xf>
    <xf numFmtId="179" fontId="31" fillId="32" borderId="204" xfId="2" applyNumberFormat="1" applyFont="1" applyFill="1" applyBorder="1" applyAlignment="1" applyProtection="1">
      <alignment horizontal="center" vertical="center"/>
      <protection locked="0"/>
    </xf>
    <xf numFmtId="179" fontId="31" fillId="32" borderId="205" xfId="2" applyNumberFormat="1" applyFont="1" applyFill="1" applyBorder="1" applyAlignment="1" applyProtection="1">
      <alignment horizontal="center" vertical="center"/>
      <protection locked="0"/>
    </xf>
    <xf numFmtId="0" fontId="2" fillId="10" borderId="103" xfId="2" applyFill="1" applyBorder="1" applyAlignment="1" applyProtection="1">
      <alignment horizontal="center" vertical="center"/>
      <protection locked="0"/>
    </xf>
    <xf numFmtId="179" fontId="31" fillId="6" borderId="112" xfId="2" applyNumberFormat="1" applyFont="1" applyFill="1" applyBorder="1" applyAlignment="1" applyProtection="1">
      <alignment horizontal="center" vertical="center"/>
      <protection locked="0"/>
    </xf>
    <xf numFmtId="0" fontId="9" fillId="14" borderId="92" xfId="2" applyFont="1" applyFill="1" applyBorder="1" applyAlignment="1" applyProtection="1">
      <alignment horizontal="center" vertical="center" wrapText="1"/>
      <protection locked="0"/>
    </xf>
    <xf numFmtId="0" fontId="9" fillId="14" borderId="93" xfId="2" applyFont="1" applyFill="1" applyBorder="1" applyAlignment="1" applyProtection="1">
      <alignment horizontal="center" vertical="center" wrapText="1"/>
      <protection locked="0"/>
    </xf>
    <xf numFmtId="0" fontId="9" fillId="14" borderId="94" xfId="2" applyFont="1" applyFill="1" applyBorder="1" applyAlignment="1" applyProtection="1">
      <alignment horizontal="center" vertical="center" wrapText="1"/>
      <protection locked="0"/>
    </xf>
    <xf numFmtId="0" fontId="9" fillId="31" borderId="92" xfId="2" applyFont="1" applyFill="1" applyBorder="1" applyAlignment="1" applyProtection="1">
      <alignment horizontal="center" vertical="center" wrapText="1"/>
      <protection locked="0"/>
    </xf>
    <xf numFmtId="0" fontId="9" fillId="31" borderId="93" xfId="2" applyFont="1" applyFill="1" applyBorder="1" applyAlignment="1" applyProtection="1">
      <alignment horizontal="center" vertical="center" wrapText="1"/>
      <protection locked="0"/>
    </xf>
    <xf numFmtId="0" fontId="9" fillId="31" borderId="94" xfId="2" applyFont="1" applyFill="1" applyBorder="1" applyAlignment="1" applyProtection="1">
      <alignment horizontal="center" vertical="center" wrapText="1"/>
      <protection locked="0"/>
    </xf>
    <xf numFmtId="179" fontId="9" fillId="15" borderId="102" xfId="2" applyNumberFormat="1" applyFont="1" applyFill="1" applyBorder="1" applyAlignment="1" applyProtection="1">
      <alignment horizontal="center" vertical="center" wrapText="1"/>
      <protection locked="0"/>
    </xf>
    <xf numFmtId="179" fontId="9" fillId="24" borderId="117" xfId="2" applyNumberFormat="1" applyFont="1" applyFill="1" applyBorder="1" applyAlignment="1" applyProtection="1">
      <alignment horizontal="center" vertical="center" wrapText="1"/>
      <protection locked="0"/>
    </xf>
    <xf numFmtId="179" fontId="9" fillId="16" borderId="102" xfId="2" applyNumberFormat="1" applyFont="1" applyFill="1" applyBorder="1" applyAlignment="1" applyProtection="1">
      <alignment horizontal="center" vertical="center" wrapText="1"/>
      <protection locked="0"/>
    </xf>
    <xf numFmtId="179" fontId="9" fillId="28" borderId="102" xfId="2" applyNumberFormat="1" applyFont="1" applyFill="1" applyBorder="1" applyAlignment="1" applyProtection="1">
      <alignment horizontal="center" vertical="center" wrapText="1"/>
      <protection locked="0"/>
    </xf>
    <xf numFmtId="179" fontId="9" fillId="27" borderId="102" xfId="2" applyNumberFormat="1" applyFont="1" applyFill="1" applyBorder="1" applyAlignment="1" applyProtection="1">
      <alignment horizontal="center" vertical="center" wrapText="1"/>
      <protection locked="0"/>
    </xf>
    <xf numFmtId="179" fontId="9" fillId="27" borderId="102" xfId="2" applyNumberFormat="1" applyFont="1" applyFill="1" applyBorder="1" applyAlignment="1" applyProtection="1">
      <alignment horizontal="center" vertical="center"/>
      <protection locked="0"/>
    </xf>
    <xf numFmtId="0" fontId="4" fillId="0" borderId="117" xfId="2" applyFont="1" applyBorder="1" applyAlignment="1" applyProtection="1">
      <alignment horizontal="center" vertical="center" wrapText="1"/>
      <protection locked="0"/>
    </xf>
    <xf numFmtId="0" fontId="4" fillId="0" borderId="128" xfId="2" applyFont="1" applyBorder="1" applyAlignment="1" applyProtection="1">
      <alignment horizontal="center" vertical="center" wrapText="1"/>
      <protection locked="0"/>
    </xf>
    <xf numFmtId="0" fontId="4" fillId="0" borderId="169" xfId="2" applyFont="1" applyBorder="1" applyAlignment="1" applyProtection="1">
      <alignment horizontal="center" vertical="center" wrapText="1"/>
      <protection locked="0"/>
    </xf>
    <xf numFmtId="0" fontId="9" fillId="14" borderId="23" xfId="2" applyFont="1" applyFill="1" applyBorder="1" applyAlignment="1" applyProtection="1">
      <alignment horizontal="center" vertical="center" wrapText="1"/>
      <protection locked="0"/>
    </xf>
    <xf numFmtId="0" fontId="9" fillId="14" borderId="38" xfId="2" applyFont="1" applyFill="1" applyBorder="1" applyAlignment="1" applyProtection="1">
      <alignment horizontal="center" vertical="center" wrapText="1"/>
      <protection locked="0"/>
    </xf>
    <xf numFmtId="0" fontId="9" fillId="14" borderId="39" xfId="2" applyFont="1" applyFill="1" applyBorder="1" applyAlignment="1" applyProtection="1">
      <alignment horizontal="center" vertical="center" wrapText="1"/>
      <protection locked="0"/>
    </xf>
    <xf numFmtId="0" fontId="9" fillId="31" borderId="7" xfId="2" applyFont="1" applyFill="1" applyBorder="1" applyAlignment="1" applyProtection="1">
      <alignment horizontal="center" vertical="center" wrapText="1"/>
      <protection locked="0"/>
    </xf>
    <xf numFmtId="0" fontId="9" fillId="31" borderId="4" xfId="2" applyFont="1" applyFill="1" applyBorder="1" applyAlignment="1" applyProtection="1">
      <alignment horizontal="center" vertical="center" wrapText="1"/>
      <protection locked="0"/>
    </xf>
    <xf numFmtId="0" fontId="9" fillId="31" borderId="101" xfId="2" applyFont="1" applyFill="1" applyBorder="1" applyAlignment="1" applyProtection="1">
      <alignment horizontal="center" vertical="center" wrapText="1"/>
      <protection locked="0"/>
    </xf>
    <xf numFmtId="179" fontId="9" fillId="24" borderId="102" xfId="2" applyNumberFormat="1" applyFont="1" applyFill="1" applyBorder="1" applyAlignment="1" applyProtection="1">
      <alignment horizontal="center" vertical="center" wrapText="1"/>
      <protection locked="0"/>
    </xf>
    <xf numFmtId="179" fontId="38" fillId="6" borderId="65" xfId="2" applyNumberFormat="1" applyFont="1" applyFill="1" applyBorder="1" applyAlignment="1" applyProtection="1">
      <alignment horizontal="center" vertical="center"/>
      <protection locked="0"/>
    </xf>
    <xf numFmtId="179" fontId="38" fillId="6" borderId="58" xfId="2" applyNumberFormat="1" applyFont="1" applyFill="1" applyBorder="1" applyAlignment="1" applyProtection="1">
      <alignment horizontal="center" vertical="center"/>
      <protection locked="0"/>
    </xf>
    <xf numFmtId="0" fontId="132" fillId="10" borderId="65" xfId="2" applyFont="1" applyFill="1" applyBorder="1" applyAlignment="1" applyProtection="1">
      <alignment horizontal="center" vertical="center"/>
      <protection locked="0"/>
    </xf>
    <xf numFmtId="0" fontId="132" fillId="10" borderId="58" xfId="2" applyFont="1" applyFill="1" applyBorder="1" applyAlignment="1" applyProtection="1">
      <alignment horizontal="center" vertical="center"/>
      <protection locked="0"/>
    </xf>
    <xf numFmtId="181" fontId="38" fillId="18" borderId="65" xfId="2" applyNumberFormat="1" applyFont="1" applyFill="1" applyBorder="1" applyAlignment="1" applyProtection="1">
      <alignment horizontal="center" vertical="center"/>
      <protection locked="0"/>
    </xf>
    <xf numFmtId="181" fontId="38" fillId="18" borderId="58" xfId="2" applyNumberFormat="1" applyFont="1" applyFill="1" applyBorder="1" applyAlignment="1" applyProtection="1">
      <alignment horizontal="center" vertical="center"/>
      <protection locked="0"/>
    </xf>
    <xf numFmtId="177" fontId="130" fillId="0" borderId="106" xfId="2" applyNumberFormat="1" applyFont="1" applyBorder="1" applyAlignment="1" applyProtection="1">
      <alignment horizontal="center" vertical="center" shrinkToFit="1"/>
      <protection locked="0"/>
    </xf>
    <xf numFmtId="177" fontId="130" fillId="0" borderId="108" xfId="2" applyNumberFormat="1" applyFont="1" applyBorder="1" applyAlignment="1" applyProtection="1">
      <alignment horizontal="center" vertical="center" shrinkToFit="1"/>
      <protection locked="0"/>
    </xf>
    <xf numFmtId="177" fontId="130" fillId="0" borderId="107" xfId="2" applyNumberFormat="1" applyFont="1" applyBorder="1" applyAlignment="1" applyProtection="1">
      <alignment horizontal="center" vertical="center" shrinkToFit="1"/>
      <protection locked="0"/>
    </xf>
    <xf numFmtId="0" fontId="131" fillId="6" borderId="106" xfId="2" applyFont="1" applyFill="1" applyBorder="1" applyAlignment="1" applyProtection="1">
      <alignment horizontal="center" vertical="center" shrinkToFit="1"/>
      <protection locked="0"/>
    </xf>
    <xf numFmtId="0" fontId="131" fillId="6" borderId="107" xfId="2" applyFont="1" applyFill="1" applyBorder="1" applyAlignment="1" applyProtection="1">
      <alignment horizontal="center" vertical="center" shrinkToFit="1"/>
      <protection locked="0"/>
    </xf>
    <xf numFmtId="0" fontId="131" fillId="18" borderId="61" xfId="2" applyFont="1" applyFill="1" applyBorder="1" applyAlignment="1" applyProtection="1">
      <alignment horizontal="center" vertical="center" shrinkToFit="1"/>
      <protection locked="0"/>
    </xf>
    <xf numFmtId="0" fontId="131" fillId="18" borderId="57" xfId="2" applyFont="1" applyFill="1" applyBorder="1" applyAlignment="1" applyProtection="1">
      <alignment horizontal="center" vertical="center" shrinkToFit="1"/>
      <protection locked="0"/>
    </xf>
    <xf numFmtId="0" fontId="27" fillId="31" borderId="7" xfId="2" applyFont="1" applyFill="1" applyBorder="1" applyAlignment="1" applyProtection="1">
      <alignment horizontal="center" vertical="center" wrapText="1"/>
      <protection locked="0"/>
    </xf>
    <xf numFmtId="0" fontId="27" fillId="31" borderId="4" xfId="2" applyFont="1" applyFill="1" applyBorder="1" applyAlignment="1" applyProtection="1">
      <alignment horizontal="center" vertical="center" wrapText="1"/>
      <protection locked="0"/>
    </xf>
    <xf numFmtId="0" fontId="27" fillId="31" borderId="101" xfId="2" applyFont="1" applyFill="1" applyBorder="1" applyAlignment="1" applyProtection="1">
      <alignment horizontal="center" vertical="center" wrapText="1"/>
      <protection locked="0"/>
    </xf>
    <xf numFmtId="0" fontId="21" fillId="6" borderId="31" xfId="2" applyFont="1" applyFill="1" applyBorder="1" applyAlignment="1" applyProtection="1">
      <alignment horizontal="center" vertical="center" shrinkToFit="1"/>
      <protection locked="0"/>
    </xf>
    <xf numFmtId="0" fontId="21" fillId="6" borderId="0" xfId="2" applyFont="1" applyFill="1" applyAlignment="1" applyProtection="1">
      <alignment horizontal="center" vertical="center" shrinkToFit="1"/>
      <protection locked="0"/>
    </xf>
    <xf numFmtId="0" fontId="30" fillId="6" borderId="0" xfId="2" applyFont="1" applyFill="1" applyAlignment="1" applyProtection="1">
      <alignment vertical="center" shrinkToFit="1"/>
      <protection locked="0"/>
    </xf>
    <xf numFmtId="0" fontId="46" fillId="6" borderId="0" xfId="0" applyFont="1" applyFill="1" applyAlignment="1" applyProtection="1">
      <alignment vertical="center" shrinkToFit="1"/>
      <protection locked="0"/>
    </xf>
    <xf numFmtId="0" fontId="30" fillId="6" borderId="0" xfId="2" applyFont="1" applyFill="1" applyAlignment="1" applyProtection="1">
      <alignment horizontal="left" vertical="center" shrinkToFit="1"/>
      <protection locked="0"/>
    </xf>
    <xf numFmtId="0" fontId="43" fillId="23" borderId="31" xfId="0" applyFont="1" applyFill="1" applyBorder="1" applyAlignment="1" applyProtection="1">
      <alignment horizontal="center" vertical="center" wrapText="1"/>
      <protection locked="0"/>
    </xf>
    <xf numFmtId="0" fontId="43" fillId="23" borderId="0" xfId="0" applyFont="1" applyFill="1" applyAlignment="1" applyProtection="1">
      <alignment horizontal="center" vertical="center" wrapText="1"/>
      <protection locked="0"/>
    </xf>
    <xf numFmtId="0" fontId="129" fillId="25" borderId="61" xfId="2" applyFont="1" applyFill="1" applyBorder="1" applyAlignment="1" applyProtection="1">
      <alignment horizontal="center" vertical="center" shrinkToFit="1"/>
      <protection locked="0"/>
    </xf>
    <xf numFmtId="0" fontId="129" fillId="25" borderId="12" xfId="2" applyFont="1" applyFill="1" applyBorder="1" applyAlignment="1" applyProtection="1">
      <alignment horizontal="center" vertical="center" shrinkToFit="1"/>
      <protection locked="0"/>
    </xf>
    <xf numFmtId="0" fontId="129" fillId="25" borderId="38" xfId="2" applyFont="1" applyFill="1" applyBorder="1" applyAlignment="1" applyProtection="1">
      <alignment horizontal="center" vertical="center" shrinkToFit="1"/>
      <protection locked="0"/>
    </xf>
    <xf numFmtId="0" fontId="129" fillId="25" borderId="39" xfId="2" applyFont="1" applyFill="1" applyBorder="1" applyAlignment="1" applyProtection="1">
      <alignment horizontal="center" vertical="center" shrinkToFit="1"/>
      <protection locked="0"/>
    </xf>
    <xf numFmtId="0" fontId="45" fillId="6" borderId="31" xfId="2" applyFont="1" applyFill="1" applyBorder="1" applyAlignment="1" applyProtection="1">
      <alignment horizontal="left" vertical="center" wrapText="1" shrinkToFit="1"/>
      <protection locked="0"/>
    </xf>
    <xf numFmtId="0" fontId="45" fillId="6" borderId="0" xfId="2" applyFont="1" applyFill="1" applyAlignment="1" applyProtection="1">
      <alignment horizontal="left" vertical="center" wrapText="1" shrinkToFit="1"/>
      <protection locked="0"/>
    </xf>
    <xf numFmtId="0" fontId="50" fillId="6" borderId="23" xfId="2" applyFont="1" applyFill="1" applyBorder="1" applyAlignment="1" applyProtection="1">
      <alignment horizontal="center" vertical="center" wrapText="1"/>
      <protection locked="0"/>
    </xf>
    <xf numFmtId="0" fontId="50" fillId="6" borderId="38" xfId="2" applyFont="1" applyFill="1" applyBorder="1" applyAlignment="1" applyProtection="1">
      <alignment horizontal="center" vertical="center" wrapText="1"/>
      <protection locked="0"/>
    </xf>
    <xf numFmtId="0" fontId="50" fillId="6" borderId="39" xfId="2" applyFont="1" applyFill="1" applyBorder="1" applyAlignment="1" applyProtection="1">
      <alignment horizontal="center" vertical="center" wrapText="1"/>
      <protection locked="0"/>
    </xf>
    <xf numFmtId="0" fontId="50" fillId="25" borderId="87" xfId="2" applyFont="1" applyFill="1" applyBorder="1" applyAlignment="1" applyProtection="1">
      <alignment horizontal="center" vertical="center" wrapText="1"/>
      <protection locked="0"/>
    </xf>
    <xf numFmtId="0" fontId="50" fillId="25" borderId="41" xfId="2" applyFont="1" applyFill="1" applyBorder="1" applyAlignment="1" applyProtection="1">
      <alignment horizontal="center" vertical="center" wrapText="1"/>
      <protection locked="0"/>
    </xf>
    <xf numFmtId="0" fontId="50" fillId="25" borderId="59" xfId="2" applyFont="1" applyFill="1" applyBorder="1" applyAlignment="1" applyProtection="1">
      <alignment horizontal="center" vertical="center" wrapText="1"/>
      <protection locked="0"/>
    </xf>
    <xf numFmtId="0" fontId="90" fillId="9" borderId="65" xfId="2" applyFont="1" applyFill="1" applyBorder="1" applyAlignment="1" applyProtection="1">
      <alignment horizontal="center" vertical="center" wrapText="1"/>
      <protection locked="0"/>
    </xf>
    <xf numFmtId="0" fontId="90" fillId="9" borderId="45" xfId="2" applyFont="1" applyFill="1" applyBorder="1" applyAlignment="1" applyProtection="1">
      <alignment horizontal="center" vertical="center" wrapText="1"/>
      <protection locked="0"/>
    </xf>
    <xf numFmtId="0" fontId="90" fillId="9" borderId="58" xfId="2" applyFont="1" applyFill="1" applyBorder="1" applyAlignment="1" applyProtection="1">
      <alignment horizontal="center" vertical="center" wrapText="1"/>
      <protection locked="0"/>
    </xf>
    <xf numFmtId="0" fontId="127" fillId="0" borderId="166" xfId="2" applyFont="1" applyBorder="1" applyAlignment="1" applyProtection="1">
      <alignment horizontal="center" vertical="center" wrapText="1"/>
      <protection locked="0"/>
    </xf>
    <xf numFmtId="0" fontId="127" fillId="0" borderId="127" xfId="2" applyFont="1" applyBorder="1" applyAlignment="1" applyProtection="1">
      <alignment horizontal="center" vertical="center" wrapText="1"/>
      <protection locked="0"/>
    </xf>
    <xf numFmtId="0" fontId="127" fillId="0" borderId="169" xfId="2" applyFont="1" applyBorder="1" applyAlignment="1" applyProtection="1">
      <alignment horizontal="center" vertical="center" wrapText="1"/>
      <protection locked="0"/>
    </xf>
    <xf numFmtId="0" fontId="127" fillId="0" borderId="128" xfId="2" applyFont="1" applyBorder="1" applyAlignment="1" applyProtection="1">
      <alignment horizontal="center" vertical="center" wrapText="1"/>
      <protection locked="0"/>
    </xf>
    <xf numFmtId="0" fontId="4" fillId="0" borderId="78" xfId="2" applyFont="1" applyBorder="1" applyAlignment="1" applyProtection="1">
      <alignment horizontal="left" vertical="center" wrapText="1"/>
      <protection locked="0"/>
    </xf>
    <xf numFmtId="49" fontId="57" fillId="0" borderId="0" xfId="2" applyNumberFormat="1" applyFont="1" applyAlignment="1" applyProtection="1">
      <alignment horizontal="right" vertical="center"/>
      <protection locked="0" hidden="1"/>
    </xf>
    <xf numFmtId="0" fontId="127" fillId="0" borderId="168" xfId="2" applyFont="1" applyBorder="1" applyAlignment="1" applyProtection="1">
      <alignment horizontal="center" vertical="center" wrapText="1"/>
      <protection locked="0"/>
    </xf>
    <xf numFmtId="0" fontId="127" fillId="0" borderId="126" xfId="2" applyFont="1" applyBorder="1" applyAlignment="1" applyProtection="1">
      <alignment horizontal="center" vertical="center" wrapText="1"/>
      <protection locked="0"/>
    </xf>
    <xf numFmtId="0" fontId="59" fillId="0" borderId="16" xfId="0" applyFont="1" applyBorder="1" applyAlignment="1" applyProtection="1">
      <alignment horizontal="center" vertical="center" wrapText="1" shrinkToFit="1"/>
      <protection locked="0"/>
    </xf>
    <xf numFmtId="0" fontId="59" fillId="0" borderId="12" xfId="0" applyFont="1" applyBorder="1" applyAlignment="1" applyProtection="1">
      <alignment horizontal="center" vertical="center" wrapText="1" shrinkToFit="1"/>
      <protection locked="0"/>
    </xf>
    <xf numFmtId="0" fontId="128" fillId="0" borderId="12" xfId="0" applyFont="1" applyBorder="1" applyAlignment="1" applyProtection="1">
      <alignment horizontal="left" vertical="center" wrapText="1" shrinkToFit="1"/>
      <protection locked="0"/>
    </xf>
    <xf numFmtId="0" fontId="128" fillId="0" borderId="57" xfId="0" applyFont="1" applyBorder="1" applyAlignment="1" applyProtection="1">
      <alignment horizontal="left" vertical="center" wrapText="1" shrinkToFit="1"/>
      <protection locked="0"/>
    </xf>
    <xf numFmtId="0" fontId="127" fillId="0" borderId="106" xfId="2" applyFont="1" applyBorder="1" applyAlignment="1" applyProtection="1">
      <alignment horizontal="center" vertical="center" wrapText="1"/>
      <protection locked="0"/>
    </xf>
    <xf numFmtId="0" fontId="127" fillId="0" borderId="107" xfId="2" applyFont="1" applyBorder="1" applyAlignment="1" applyProtection="1">
      <alignment horizontal="center" vertical="center" wrapText="1"/>
      <protection locked="0"/>
    </xf>
    <xf numFmtId="0" fontId="102" fillId="0" borderId="166" xfId="2" applyFont="1" applyBorder="1" applyAlignment="1" applyProtection="1">
      <alignment horizontal="center" vertical="center" wrapText="1"/>
      <protection locked="0"/>
    </xf>
    <xf numFmtId="0" fontId="102" fillId="0" borderId="127" xfId="2" applyFont="1" applyBorder="1" applyAlignment="1" applyProtection="1">
      <alignment horizontal="center" vertical="center" wrapText="1"/>
      <protection locked="0"/>
    </xf>
    <xf numFmtId="0" fontId="102" fillId="0" borderId="10" xfId="0" applyFont="1" applyBorder="1" applyAlignment="1" applyProtection="1">
      <alignment horizontal="center" vertical="top" wrapText="1" shrinkToFit="1"/>
      <protection locked="0"/>
    </xf>
    <xf numFmtId="0" fontId="102" fillId="0" borderId="33" xfId="0" applyFont="1" applyBorder="1" applyAlignment="1" applyProtection="1">
      <alignment horizontal="center" vertical="top" wrapText="1" shrinkToFit="1"/>
      <protection locked="0"/>
    </xf>
    <xf numFmtId="0" fontId="57" fillId="0" borderId="31" xfId="2" applyFont="1" applyBorder="1" applyAlignment="1" applyProtection="1">
      <alignment horizontal="left" vertical="center" wrapText="1"/>
      <protection locked="0"/>
    </xf>
    <xf numFmtId="0" fontId="102" fillId="0" borderId="182" xfId="2" applyFont="1" applyBorder="1" applyAlignment="1" applyProtection="1">
      <alignment horizontal="center" vertical="center" wrapText="1"/>
      <protection locked="0"/>
    </xf>
    <xf numFmtId="0" fontId="102" fillId="0" borderId="183" xfId="2" applyFont="1" applyBorder="1" applyAlignment="1" applyProtection="1">
      <alignment horizontal="center" vertical="center" wrapText="1"/>
      <protection locked="0"/>
    </xf>
    <xf numFmtId="3" fontId="38" fillId="9" borderId="89" xfId="3" applyNumberFormat="1" applyFont="1" applyFill="1" applyBorder="1" applyAlignment="1" applyProtection="1">
      <alignment horizontal="right" vertical="center"/>
      <protection locked="0"/>
    </xf>
    <xf numFmtId="177" fontId="27" fillId="37" borderId="89" xfId="2" applyNumberFormat="1" applyFont="1" applyFill="1" applyBorder="1" applyAlignment="1" applyProtection="1">
      <alignment horizontal="left" vertical="center"/>
      <protection locked="0"/>
    </xf>
    <xf numFmtId="177" fontId="27" fillId="37" borderId="90" xfId="2" applyNumberFormat="1" applyFont="1" applyFill="1" applyBorder="1" applyAlignment="1" applyProtection="1">
      <alignment horizontal="left" vertical="center"/>
      <protection locked="0"/>
    </xf>
    <xf numFmtId="3" fontId="38" fillId="9" borderId="93" xfId="3" applyNumberFormat="1" applyFont="1" applyFill="1" applyBorder="1" applyAlignment="1" applyProtection="1">
      <alignment horizontal="right" vertical="center"/>
      <protection locked="0"/>
    </xf>
    <xf numFmtId="177" fontId="27" fillId="37" borderId="2" xfId="2" applyNumberFormat="1" applyFont="1" applyFill="1" applyBorder="1" applyAlignment="1" applyProtection="1">
      <alignment horizontal="left" vertical="center"/>
      <protection locked="0"/>
    </xf>
    <xf numFmtId="177" fontId="27" fillId="37" borderId="33" xfId="2" applyNumberFormat="1" applyFont="1" applyFill="1" applyBorder="1" applyAlignment="1" applyProtection="1">
      <alignment horizontal="left" vertical="center"/>
      <protection locked="0"/>
    </xf>
    <xf numFmtId="0" fontId="24" fillId="37" borderId="97" xfId="0" applyFont="1" applyFill="1" applyBorder="1" applyAlignment="1" applyProtection="1">
      <alignment horizontal="left" vertical="center" shrinkToFit="1"/>
      <protection locked="0"/>
    </xf>
    <xf numFmtId="0" fontId="24" fillId="37" borderId="93" xfId="0" applyFont="1" applyFill="1" applyBorder="1" applyAlignment="1" applyProtection="1">
      <alignment horizontal="left" vertical="center" shrinkToFit="1"/>
      <protection locked="0"/>
    </xf>
    <xf numFmtId="0" fontId="24" fillId="37" borderId="94" xfId="0" applyFont="1" applyFill="1" applyBorder="1" applyAlignment="1" applyProtection="1">
      <alignment horizontal="left" vertical="center" shrinkToFit="1"/>
      <protection locked="0"/>
    </xf>
    <xf numFmtId="3" fontId="34" fillId="9" borderId="92" xfId="3" applyNumberFormat="1" applyFont="1" applyFill="1" applyBorder="1" applyAlignment="1" applyProtection="1">
      <alignment horizontal="right" vertical="center"/>
      <protection locked="0"/>
    </xf>
    <xf numFmtId="3" fontId="34" fillId="9" borderId="93" xfId="3" applyNumberFormat="1" applyFont="1" applyFill="1" applyBorder="1" applyAlignment="1" applyProtection="1">
      <alignment horizontal="right" vertical="center"/>
      <protection locked="0"/>
    </xf>
    <xf numFmtId="0" fontId="24" fillId="37" borderId="37" xfId="0" applyFont="1" applyFill="1" applyBorder="1" applyAlignment="1" applyProtection="1">
      <alignment horizontal="center" vertical="center" textRotation="255" shrinkToFit="1"/>
      <protection locked="0"/>
    </xf>
    <xf numFmtId="0" fontId="24" fillId="37" borderId="38" xfId="0" applyFont="1" applyFill="1" applyBorder="1" applyAlignment="1" applyProtection="1">
      <alignment horizontal="center" vertical="center" textRotation="255" shrinkToFit="1"/>
      <protection locked="0"/>
    </xf>
    <xf numFmtId="0" fontId="24" fillId="37" borderId="6" xfId="0" applyFont="1" applyFill="1" applyBorder="1" applyAlignment="1" applyProtection="1">
      <alignment horizontal="center" vertical="center" textRotation="255" shrinkToFit="1"/>
      <protection locked="0"/>
    </xf>
    <xf numFmtId="0" fontId="24" fillId="37" borderId="0" xfId="0" applyFont="1" applyFill="1" applyAlignment="1" applyProtection="1">
      <alignment horizontal="center" vertical="center" textRotation="255" shrinkToFit="1"/>
      <protection locked="0"/>
    </xf>
    <xf numFmtId="0" fontId="24" fillId="37" borderId="40" xfId="0" applyFont="1" applyFill="1" applyBorder="1" applyAlignment="1" applyProtection="1">
      <alignment horizontal="center" vertical="center" textRotation="255" shrinkToFit="1"/>
      <protection locked="0"/>
    </xf>
    <xf numFmtId="0" fontId="24" fillId="37" borderId="41" xfId="0" applyFont="1" applyFill="1" applyBorder="1" applyAlignment="1" applyProtection="1">
      <alignment horizontal="center" vertical="center" textRotation="255" shrinkToFit="1"/>
      <protection locked="0"/>
    </xf>
    <xf numFmtId="3" fontId="38" fillId="3" borderId="31" xfId="3" applyNumberFormat="1" applyFont="1" applyFill="1" applyBorder="1" applyAlignment="1" applyProtection="1">
      <alignment horizontal="right" vertical="center"/>
      <protection locked="0"/>
    </xf>
    <xf numFmtId="3" fontId="38" fillId="3" borderId="0" xfId="3" applyNumberFormat="1" applyFont="1" applyFill="1" applyBorder="1" applyAlignment="1" applyProtection="1">
      <alignment horizontal="right" vertical="center"/>
      <protection locked="0"/>
    </xf>
    <xf numFmtId="0" fontId="52" fillId="37" borderId="61" xfId="0" applyFont="1" applyFill="1" applyBorder="1" applyAlignment="1" applyProtection="1">
      <alignment horizontal="left" vertical="center" shrinkToFit="1"/>
      <protection locked="0"/>
    </xf>
    <xf numFmtId="0" fontId="52" fillId="37" borderId="12" xfId="0" applyFont="1" applyFill="1" applyBorder="1" applyAlignment="1" applyProtection="1">
      <alignment horizontal="left" vertical="center" shrinkToFit="1"/>
      <protection locked="0"/>
    </xf>
    <xf numFmtId="0" fontId="52" fillId="37" borderId="57" xfId="0" applyFont="1" applyFill="1" applyBorder="1" applyAlignment="1" applyProtection="1">
      <alignment horizontal="left" vertical="center" shrinkToFit="1"/>
      <protection locked="0"/>
    </xf>
    <xf numFmtId="3" fontId="38" fillId="3" borderId="12" xfId="3" applyNumberFormat="1" applyFont="1" applyFill="1" applyBorder="1" applyAlignment="1" applyProtection="1">
      <alignment vertical="center"/>
      <protection locked="0"/>
    </xf>
    <xf numFmtId="0" fontId="57" fillId="37" borderId="3" xfId="2" applyFont="1" applyFill="1" applyBorder="1" applyAlignment="1" applyProtection="1">
      <alignment horizontal="right" vertical="top"/>
      <protection locked="0"/>
    </xf>
    <xf numFmtId="0" fontId="65" fillId="37" borderId="6" xfId="2" applyFont="1" applyFill="1" applyBorder="1" applyAlignment="1" applyProtection="1">
      <alignment horizontal="left" wrapText="1"/>
      <protection locked="0"/>
    </xf>
    <xf numFmtId="0" fontId="65" fillId="37" borderId="0" xfId="2" applyFont="1" applyFill="1" applyAlignment="1" applyProtection="1">
      <alignment horizontal="left" wrapText="1"/>
      <protection locked="0"/>
    </xf>
    <xf numFmtId="3" fontId="38" fillId="3" borderId="61" xfId="3" applyNumberFormat="1" applyFont="1" applyFill="1" applyBorder="1" applyAlignment="1" applyProtection="1">
      <alignment horizontal="right" vertical="center"/>
      <protection locked="0"/>
    </xf>
    <xf numFmtId="3" fontId="38" fillId="3" borderId="12" xfId="3" applyNumberFormat="1" applyFont="1" applyFill="1" applyBorder="1" applyAlignment="1" applyProtection="1">
      <alignment horizontal="right" vertical="center"/>
      <protection locked="0"/>
    </xf>
    <xf numFmtId="0" fontId="24" fillId="37" borderId="12" xfId="0" applyFont="1" applyFill="1" applyBorder="1" applyAlignment="1" applyProtection="1">
      <alignment horizontal="left" vertical="center"/>
      <protection locked="0"/>
    </xf>
    <xf numFmtId="0" fontId="24" fillId="37" borderId="57" xfId="0" applyFont="1" applyFill="1" applyBorder="1" applyAlignment="1" applyProtection="1">
      <alignment horizontal="left" vertical="center"/>
      <protection locked="0"/>
    </xf>
    <xf numFmtId="3" fontId="34" fillId="9" borderId="26" xfId="3" applyNumberFormat="1" applyFont="1" applyFill="1" applyBorder="1" applyAlignment="1" applyProtection="1">
      <alignment horizontal="right" vertical="center"/>
      <protection locked="0"/>
    </xf>
    <xf numFmtId="3" fontId="34" fillId="9" borderId="69" xfId="3" applyNumberFormat="1" applyFont="1" applyFill="1" applyBorder="1" applyAlignment="1" applyProtection="1">
      <alignment horizontal="right" vertical="center"/>
      <protection locked="0"/>
    </xf>
    <xf numFmtId="0" fontId="24" fillId="37" borderId="16" xfId="0" applyFont="1" applyFill="1" applyBorder="1" applyAlignment="1" applyProtection="1">
      <alignment horizontal="left" vertical="center" shrinkToFit="1"/>
      <protection locked="0"/>
    </xf>
    <xf numFmtId="0" fontId="24" fillId="37" borderId="12" xfId="0" applyFont="1" applyFill="1" applyBorder="1" applyAlignment="1" applyProtection="1">
      <alignment horizontal="left" vertical="center" shrinkToFit="1"/>
      <protection locked="0"/>
    </xf>
    <xf numFmtId="0" fontId="24" fillId="37" borderId="57" xfId="0" applyFont="1" applyFill="1" applyBorder="1" applyAlignment="1" applyProtection="1">
      <alignment horizontal="left" vertical="center" shrinkToFit="1"/>
      <protection locked="0"/>
    </xf>
    <xf numFmtId="0" fontId="32" fillId="37" borderId="6" xfId="0" applyFont="1" applyFill="1" applyBorder="1" applyAlignment="1" applyProtection="1">
      <alignment horizontal="center" vertical="center" textRotation="255" wrapText="1"/>
      <protection locked="0"/>
    </xf>
    <xf numFmtId="0" fontId="32" fillId="37" borderId="0" xfId="0" applyFont="1" applyFill="1" applyAlignment="1" applyProtection="1">
      <alignment horizontal="center" vertical="center" textRotation="255"/>
      <protection locked="0"/>
    </xf>
    <xf numFmtId="0" fontId="32" fillId="37" borderId="6" xfId="0" applyFont="1" applyFill="1" applyBorder="1" applyAlignment="1" applyProtection="1">
      <alignment horizontal="center" vertical="center" textRotation="255"/>
      <protection locked="0"/>
    </xf>
    <xf numFmtId="0" fontId="32" fillId="37" borderId="40" xfId="0" applyFont="1" applyFill="1" applyBorder="1" applyAlignment="1" applyProtection="1">
      <alignment horizontal="center" vertical="center" textRotation="255"/>
      <protection locked="0"/>
    </xf>
    <xf numFmtId="0" fontId="32" fillId="37" borderId="41" xfId="0" applyFont="1" applyFill="1" applyBorder="1" applyAlignment="1" applyProtection="1">
      <alignment horizontal="center" vertical="center" textRotation="255"/>
      <protection locked="0"/>
    </xf>
    <xf numFmtId="3" fontId="38" fillId="3" borderId="26" xfId="3" applyNumberFormat="1" applyFont="1" applyFill="1" applyBorder="1" applyAlignment="1" applyProtection="1">
      <alignment horizontal="right" vertical="center"/>
      <protection locked="0"/>
    </xf>
    <xf numFmtId="3" fontId="38" fillId="3" borderId="69" xfId="3" applyNumberFormat="1" applyFont="1" applyFill="1" applyBorder="1" applyAlignment="1" applyProtection="1">
      <alignment horizontal="right" vertical="center"/>
      <protection locked="0"/>
    </xf>
    <xf numFmtId="3" fontId="34" fillId="9" borderId="61" xfId="3" applyNumberFormat="1" applyFont="1" applyFill="1" applyBorder="1" applyAlignment="1" applyProtection="1">
      <alignment horizontal="right" vertical="center"/>
      <protection locked="0"/>
    </xf>
    <xf numFmtId="3" fontId="34" fillId="9" borderId="12" xfId="3" applyNumberFormat="1" applyFont="1" applyFill="1" applyBorder="1" applyAlignment="1" applyProtection="1">
      <alignment horizontal="right" vertical="center"/>
      <protection locked="0"/>
    </xf>
    <xf numFmtId="0" fontId="52" fillId="37" borderId="9" xfId="0" applyFont="1" applyFill="1" applyBorder="1" applyAlignment="1" applyProtection="1">
      <alignment horizontal="left" vertical="center" shrinkToFit="1"/>
      <protection locked="0"/>
    </xf>
    <xf numFmtId="0" fontId="52" fillId="37" borderId="71" xfId="0" applyFont="1" applyFill="1" applyBorder="1" applyAlignment="1" applyProtection="1">
      <alignment horizontal="left" vertical="center" shrinkToFit="1"/>
      <protection locked="0"/>
    </xf>
    <xf numFmtId="0" fontId="52" fillId="37" borderId="85" xfId="0" applyFont="1" applyFill="1" applyBorder="1" applyAlignment="1" applyProtection="1">
      <alignment horizontal="left" vertical="center" shrinkToFit="1"/>
      <protection locked="0"/>
    </xf>
    <xf numFmtId="3" fontId="38" fillId="3" borderId="71" xfId="3" applyNumberFormat="1" applyFont="1" applyFill="1" applyBorder="1" applyAlignment="1" applyProtection="1">
      <alignment vertical="center"/>
      <protection locked="0"/>
    </xf>
    <xf numFmtId="0" fontId="24" fillId="37" borderId="9" xfId="0" applyFont="1" applyFill="1" applyBorder="1" applyAlignment="1" applyProtection="1">
      <alignment horizontal="left" vertical="center" shrinkToFit="1"/>
      <protection locked="0"/>
    </xf>
    <xf numFmtId="0" fontId="24" fillId="37" borderId="71" xfId="0" applyFont="1" applyFill="1" applyBorder="1" applyAlignment="1" applyProtection="1">
      <alignment horizontal="left" vertical="center" shrinkToFit="1"/>
      <protection locked="0"/>
    </xf>
    <xf numFmtId="0" fontId="24" fillId="37" borderId="85" xfId="0" applyFont="1" applyFill="1" applyBorder="1" applyAlignment="1" applyProtection="1">
      <alignment horizontal="left" vertical="center" shrinkToFit="1"/>
      <protection locked="0"/>
    </xf>
    <xf numFmtId="0" fontId="24" fillId="37" borderId="29" xfId="0" applyFont="1" applyFill="1" applyBorder="1" applyAlignment="1" applyProtection="1">
      <alignment horizontal="left" vertical="center" shrinkToFit="1"/>
      <protection locked="0"/>
    </xf>
    <xf numFmtId="0" fontId="24" fillId="37" borderId="50" xfId="0" applyFont="1" applyFill="1" applyBorder="1" applyAlignment="1" applyProtection="1">
      <alignment horizontal="left" vertical="center" shrinkToFit="1"/>
      <protection locked="0"/>
    </xf>
    <xf numFmtId="0" fontId="24" fillId="37" borderId="62" xfId="0" applyFont="1" applyFill="1" applyBorder="1" applyAlignment="1" applyProtection="1">
      <alignment horizontal="left" vertical="center" shrinkToFit="1"/>
      <protection locked="0"/>
    </xf>
    <xf numFmtId="3" fontId="38" fillId="3" borderId="9" xfId="3" applyNumberFormat="1" applyFont="1" applyFill="1" applyBorder="1" applyAlignment="1" applyProtection="1">
      <alignment horizontal="right" vertical="center"/>
      <protection locked="0"/>
    </xf>
    <xf numFmtId="3" fontId="38" fillId="3" borderId="71" xfId="3" applyNumberFormat="1" applyFont="1" applyFill="1" applyBorder="1" applyAlignment="1" applyProtection="1">
      <alignment horizontal="right" vertical="center"/>
      <protection locked="0"/>
    </xf>
    <xf numFmtId="0" fontId="31" fillId="37" borderId="103" xfId="2" applyFont="1" applyFill="1" applyBorder="1" applyAlignment="1" applyProtection="1">
      <alignment horizontal="center" vertical="center" wrapText="1" shrinkToFit="1"/>
      <protection locked="0"/>
    </xf>
    <xf numFmtId="3" fontId="34" fillId="9" borderId="103" xfId="2" applyNumberFormat="1" applyFont="1" applyFill="1" applyBorder="1" applyAlignment="1" applyProtection="1">
      <alignment horizontal="right" vertical="center" shrinkToFit="1"/>
      <protection locked="0"/>
    </xf>
    <xf numFmtId="3" fontId="34" fillId="9" borderId="87" xfId="2" applyNumberFormat="1" applyFont="1" applyFill="1" applyBorder="1" applyAlignment="1" applyProtection="1">
      <alignment horizontal="right" vertical="center" shrinkToFit="1"/>
      <protection locked="0"/>
    </xf>
    <xf numFmtId="0" fontId="31" fillId="37" borderId="42" xfId="2" applyFont="1" applyFill="1" applyBorder="1" applyAlignment="1" applyProtection="1">
      <alignment horizontal="center" vertical="center" shrinkToFit="1"/>
      <protection locked="0"/>
    </xf>
    <xf numFmtId="0" fontId="31" fillId="37" borderId="103" xfId="2" applyFont="1" applyFill="1" applyBorder="1" applyAlignment="1" applyProtection="1">
      <alignment horizontal="center" vertical="center" shrinkToFit="1"/>
      <protection locked="0"/>
    </xf>
    <xf numFmtId="0" fontId="24" fillId="37" borderId="34" xfId="0" applyFont="1" applyFill="1" applyBorder="1" applyAlignment="1" applyProtection="1">
      <alignment horizontal="center" vertical="center" textRotation="255"/>
      <protection locked="0"/>
    </xf>
    <xf numFmtId="0" fontId="24" fillId="37" borderId="73" xfId="0" applyFont="1" applyFill="1" applyBorder="1" applyAlignment="1" applyProtection="1">
      <alignment horizontal="center" vertical="center" textRotation="255"/>
      <protection locked="0"/>
    </xf>
    <xf numFmtId="0" fontId="24" fillId="37" borderId="6" xfId="0" applyFont="1" applyFill="1" applyBorder="1" applyAlignment="1" applyProtection="1">
      <alignment horizontal="center" vertical="center" textRotation="255"/>
      <protection locked="0"/>
    </xf>
    <xf numFmtId="0" fontId="24" fillId="37" borderId="59" xfId="0" applyFont="1" applyFill="1" applyBorder="1" applyAlignment="1" applyProtection="1">
      <alignment horizontal="center" vertical="center" textRotation="255"/>
      <protection locked="0"/>
    </xf>
    <xf numFmtId="0" fontId="24" fillId="37" borderId="81" xfId="0" applyFont="1" applyFill="1" applyBorder="1" applyAlignment="1" applyProtection="1">
      <alignment horizontal="left" vertical="center" shrinkToFit="1"/>
      <protection locked="0"/>
    </xf>
    <xf numFmtId="0" fontId="24" fillId="37" borderId="75" xfId="0" applyFont="1" applyFill="1" applyBorder="1" applyAlignment="1" applyProtection="1">
      <alignment horizontal="left" vertical="center" shrinkToFit="1"/>
      <protection locked="0"/>
    </xf>
    <xf numFmtId="0" fontId="24" fillId="37" borderId="113" xfId="0" applyFont="1" applyFill="1" applyBorder="1" applyAlignment="1" applyProtection="1">
      <alignment horizontal="left" vertical="center" shrinkToFit="1"/>
      <protection locked="0"/>
    </xf>
    <xf numFmtId="3" fontId="38" fillId="3" borderId="81" xfId="3" applyNumberFormat="1" applyFont="1" applyFill="1" applyBorder="1" applyAlignment="1" applyProtection="1">
      <alignment horizontal="right" vertical="center"/>
      <protection locked="0"/>
    </xf>
    <xf numFmtId="3" fontId="38" fillId="3" borderId="75" xfId="3" applyNumberFormat="1" applyFont="1" applyFill="1" applyBorder="1" applyAlignment="1" applyProtection="1">
      <alignment horizontal="right" vertical="center"/>
      <protection locked="0"/>
    </xf>
    <xf numFmtId="3" fontId="34" fillId="9" borderId="23" xfId="3" applyNumberFormat="1" applyFont="1" applyFill="1" applyBorder="1" applyAlignment="1" applyProtection="1">
      <alignment horizontal="right" vertical="center"/>
      <protection locked="0"/>
    </xf>
    <xf numFmtId="3" fontId="34" fillId="9" borderId="38" xfId="3" applyNumberFormat="1" applyFont="1" applyFill="1" applyBorder="1" applyAlignment="1" applyProtection="1">
      <alignment horizontal="right" vertical="center"/>
      <protection locked="0"/>
    </xf>
    <xf numFmtId="0" fontId="24" fillId="37" borderId="35" xfId="0" applyFont="1" applyFill="1" applyBorder="1" applyAlignment="1" applyProtection="1">
      <alignment horizontal="left" vertical="center" shrinkToFit="1"/>
      <protection locked="0"/>
    </xf>
    <xf numFmtId="0" fontId="24" fillId="37" borderId="53" xfId="0" applyFont="1" applyFill="1" applyBorder="1" applyAlignment="1" applyProtection="1">
      <alignment horizontal="left" vertical="center" shrinkToFit="1"/>
      <protection locked="0"/>
    </xf>
    <xf numFmtId="0" fontId="24" fillId="37" borderId="84" xfId="0" applyFont="1" applyFill="1" applyBorder="1" applyAlignment="1" applyProtection="1">
      <alignment horizontal="left" vertical="center" shrinkToFit="1"/>
      <protection locked="0"/>
    </xf>
    <xf numFmtId="3" fontId="38" fillId="3" borderId="35" xfId="3" applyNumberFormat="1" applyFont="1" applyFill="1" applyBorder="1" applyAlignment="1" applyProtection="1">
      <alignment horizontal="right" vertical="center"/>
      <protection locked="0"/>
    </xf>
    <xf numFmtId="3" fontId="38" fillId="3" borderId="53" xfId="3" applyNumberFormat="1" applyFont="1" applyFill="1" applyBorder="1" applyAlignment="1" applyProtection="1">
      <alignment horizontal="right" vertical="center"/>
      <protection locked="0"/>
    </xf>
    <xf numFmtId="0" fontId="31" fillId="37" borderId="184" xfId="2" applyFont="1" applyFill="1" applyBorder="1" applyAlignment="1" applyProtection="1">
      <alignment horizontal="center" vertical="center" wrapText="1" shrinkToFit="1"/>
      <protection locked="0"/>
    </xf>
    <xf numFmtId="0" fontId="31" fillId="37" borderId="105" xfId="2" applyFont="1" applyFill="1" applyBorder="1" applyAlignment="1" applyProtection="1">
      <alignment horizontal="center" vertical="center" wrapText="1" shrinkToFit="1"/>
      <protection locked="0"/>
    </xf>
    <xf numFmtId="3" fontId="38" fillId="0" borderId="105" xfId="2" applyNumberFormat="1" applyFont="1" applyBorder="1" applyAlignment="1" applyProtection="1">
      <alignment horizontal="right" vertical="center" shrinkToFit="1"/>
      <protection locked="0"/>
    </xf>
    <xf numFmtId="3" fontId="38" fillId="0" borderId="9" xfId="2" applyNumberFormat="1" applyFont="1" applyBorder="1" applyAlignment="1" applyProtection="1">
      <alignment horizontal="right" vertical="center" shrinkToFit="1"/>
      <protection locked="0"/>
    </xf>
    <xf numFmtId="0" fontId="31" fillId="37" borderId="85" xfId="2" applyFont="1" applyFill="1" applyBorder="1" applyAlignment="1" applyProtection="1">
      <alignment horizontal="center" vertical="center" shrinkToFit="1"/>
      <protection locked="0"/>
    </xf>
    <xf numFmtId="0" fontId="31" fillId="37" borderId="105" xfId="2" applyFont="1" applyFill="1" applyBorder="1" applyAlignment="1" applyProtection="1">
      <alignment horizontal="center" vertical="center" shrinkToFit="1"/>
      <protection locked="0"/>
    </xf>
    <xf numFmtId="0" fontId="31" fillId="37" borderId="185" xfId="2" applyFont="1" applyFill="1" applyBorder="1" applyAlignment="1" applyProtection="1">
      <alignment horizontal="center" vertical="center" shrinkToFit="1"/>
      <protection locked="0"/>
    </xf>
    <xf numFmtId="0" fontId="31" fillId="37" borderId="186" xfId="2" applyFont="1" applyFill="1" applyBorder="1" applyAlignment="1" applyProtection="1">
      <alignment horizontal="center" vertical="center" wrapText="1" shrinkToFit="1"/>
      <protection locked="0"/>
    </xf>
    <xf numFmtId="0" fontId="31" fillId="37" borderId="150" xfId="2" applyFont="1" applyFill="1" applyBorder="1" applyAlignment="1" applyProtection="1">
      <alignment horizontal="center" vertical="center" wrapText="1" shrinkToFit="1"/>
      <protection locked="0"/>
    </xf>
    <xf numFmtId="3" fontId="38" fillId="0" borderId="150" xfId="2" applyNumberFormat="1" applyFont="1" applyBorder="1" applyAlignment="1" applyProtection="1">
      <alignment horizontal="right" vertical="center" shrinkToFit="1"/>
      <protection locked="0"/>
    </xf>
    <xf numFmtId="3" fontId="38" fillId="0" borderId="54" xfId="2" applyNumberFormat="1" applyFont="1" applyBorder="1" applyAlignment="1" applyProtection="1">
      <alignment horizontal="right" vertical="center" shrinkToFit="1"/>
      <protection locked="0"/>
    </xf>
    <xf numFmtId="0" fontId="31" fillId="37" borderId="83" xfId="2" applyFont="1" applyFill="1" applyBorder="1" applyAlignment="1" applyProtection="1">
      <alignment horizontal="center" vertical="center" shrinkToFit="1"/>
      <protection locked="0"/>
    </xf>
    <xf numFmtId="0" fontId="31" fillId="37" borderId="150" xfId="2" applyFont="1" applyFill="1" applyBorder="1" applyAlignment="1" applyProtection="1">
      <alignment horizontal="center" vertical="center" shrinkToFit="1"/>
      <protection locked="0"/>
    </xf>
    <xf numFmtId="0" fontId="31" fillId="37" borderId="187" xfId="2" applyFont="1" applyFill="1" applyBorder="1" applyAlignment="1" applyProtection="1">
      <alignment horizontal="center" vertical="center" shrinkToFit="1"/>
      <protection locked="0"/>
    </xf>
    <xf numFmtId="3" fontId="38" fillId="0" borderId="71" xfId="2" applyNumberFormat="1" applyFont="1" applyBorder="1" applyAlignment="1" applyProtection="1">
      <alignment horizontal="right" vertical="center" shrinkToFit="1"/>
      <protection locked="0"/>
    </xf>
    <xf numFmtId="0" fontId="18" fillId="0" borderId="0" xfId="2" applyFont="1" applyAlignment="1" applyProtection="1">
      <alignment horizontal="left" vertical="center"/>
      <protection locked="0"/>
    </xf>
    <xf numFmtId="0" fontId="31" fillId="37" borderId="182" xfId="2" applyFont="1" applyFill="1" applyBorder="1" applyAlignment="1" applyProtection="1">
      <alignment horizontal="center" vertical="center" wrapText="1" shrinkToFit="1"/>
      <protection locked="0"/>
    </xf>
    <xf numFmtId="0" fontId="31" fillId="37" borderId="109" xfId="2" applyFont="1" applyFill="1" applyBorder="1" applyAlignment="1" applyProtection="1">
      <alignment horizontal="center" vertical="center" wrapText="1" shrinkToFit="1"/>
      <protection locked="0"/>
    </xf>
    <xf numFmtId="3" fontId="38" fillId="0" borderId="109" xfId="2" applyNumberFormat="1" applyFont="1" applyBorder="1" applyAlignment="1" applyProtection="1">
      <alignment horizontal="right" vertical="center" shrinkToFit="1"/>
      <protection locked="0"/>
    </xf>
    <xf numFmtId="3" fontId="38" fillId="0" borderId="74" xfId="2" applyNumberFormat="1" applyFont="1" applyBorder="1" applyAlignment="1" applyProtection="1">
      <alignment horizontal="right" vertical="center" shrinkToFit="1"/>
      <protection locked="0"/>
    </xf>
    <xf numFmtId="0" fontId="31" fillId="37" borderId="73" xfId="2" applyFont="1" applyFill="1" applyBorder="1" applyAlignment="1" applyProtection="1">
      <alignment horizontal="center" vertical="center" shrinkToFit="1"/>
      <protection locked="0"/>
    </xf>
    <xf numFmtId="0" fontId="31" fillId="37" borderId="109" xfId="2" applyFont="1" applyFill="1" applyBorder="1" applyAlignment="1" applyProtection="1">
      <alignment horizontal="center" vertical="center" shrinkToFit="1"/>
      <protection locked="0"/>
    </xf>
    <xf numFmtId="0" fontId="31" fillId="37" borderId="183" xfId="2" applyFont="1" applyFill="1" applyBorder="1" applyAlignment="1" applyProtection="1">
      <alignment horizontal="center" vertical="center" shrinkToFit="1"/>
      <protection locked="0"/>
    </xf>
    <xf numFmtId="0" fontId="6" fillId="37" borderId="0" xfId="2" applyFont="1" applyFill="1" applyAlignment="1" applyProtection="1">
      <alignment horizontal="left" vertical="center"/>
      <protection locked="0"/>
    </xf>
    <xf numFmtId="0" fontId="31" fillId="37" borderId="112" xfId="2" applyFont="1" applyFill="1" applyBorder="1" applyAlignment="1" applyProtection="1">
      <alignment horizontal="center" vertical="center"/>
      <protection locked="0"/>
    </xf>
    <xf numFmtId="0" fontId="31" fillId="37" borderId="102" xfId="2" applyFont="1" applyFill="1" applyBorder="1" applyAlignment="1" applyProtection="1">
      <alignment horizontal="center" vertical="center"/>
      <protection locked="0"/>
    </xf>
    <xf numFmtId="0" fontId="25" fillId="37" borderId="0" xfId="2" applyFont="1" applyFill="1" applyAlignment="1" applyProtection="1">
      <alignment horizontal="left" vertical="center"/>
      <protection locked="0"/>
    </xf>
    <xf numFmtId="0" fontId="30" fillId="37" borderId="61" xfId="2" applyFont="1" applyFill="1" applyBorder="1" applyAlignment="1" applyProtection="1">
      <alignment horizontal="center" vertical="center"/>
      <protection locked="0"/>
    </xf>
    <xf numFmtId="0" fontId="30" fillId="37" borderId="12" xfId="2" applyFont="1" applyFill="1" applyBorder="1" applyAlignment="1" applyProtection="1">
      <alignment horizontal="center" vertical="center"/>
      <protection locked="0"/>
    </xf>
    <xf numFmtId="0" fontId="30" fillId="37" borderId="57" xfId="2" applyFont="1" applyFill="1" applyBorder="1" applyAlignment="1" applyProtection="1">
      <alignment horizontal="center" vertical="center"/>
      <protection locked="0"/>
    </xf>
    <xf numFmtId="0" fontId="30" fillId="37" borderId="38" xfId="2" applyFont="1" applyFill="1" applyBorder="1" applyAlignment="1" applyProtection="1">
      <alignment horizontal="center" vertical="center"/>
      <protection locked="0"/>
    </xf>
    <xf numFmtId="0" fontId="30" fillId="37" borderId="39" xfId="2" applyFont="1" applyFill="1" applyBorder="1" applyAlignment="1" applyProtection="1">
      <alignment horizontal="center" vertical="center"/>
      <protection locked="0"/>
    </xf>
    <xf numFmtId="0" fontId="31" fillId="37" borderId="92" xfId="2" applyFont="1" applyFill="1" applyBorder="1" applyAlignment="1" applyProtection="1">
      <alignment horizontal="center" vertical="center" wrapText="1"/>
      <protection locked="0"/>
    </xf>
    <xf numFmtId="0" fontId="31" fillId="37" borderId="93" xfId="2" applyFont="1" applyFill="1" applyBorder="1" applyAlignment="1" applyProtection="1">
      <alignment horizontal="center" vertical="center" wrapText="1"/>
      <protection locked="0"/>
    </xf>
    <xf numFmtId="0" fontId="31" fillId="37" borderId="94" xfId="2" applyFont="1" applyFill="1" applyBorder="1" applyAlignment="1" applyProtection="1">
      <alignment horizontal="center" vertical="center" wrapText="1"/>
      <protection locked="0"/>
    </xf>
    <xf numFmtId="0" fontId="31" fillId="37" borderId="93" xfId="2" applyFont="1" applyFill="1" applyBorder="1" applyAlignment="1" applyProtection="1">
      <alignment horizontal="center" vertical="center"/>
      <protection locked="0"/>
    </xf>
    <xf numFmtId="0" fontId="31" fillId="37" borderId="94" xfId="2" applyFont="1" applyFill="1" applyBorder="1" applyAlignment="1" applyProtection="1">
      <alignment horizontal="center" vertical="center"/>
      <protection locked="0"/>
    </xf>
    <xf numFmtId="38" fontId="31" fillId="0" borderId="20" xfId="3" applyFont="1" applyFill="1" applyBorder="1" applyAlignment="1" applyProtection="1">
      <alignment horizontal="right" vertical="center"/>
      <protection locked="0"/>
    </xf>
    <xf numFmtId="38" fontId="31" fillId="0" borderId="27" xfId="3" applyFont="1" applyFill="1" applyBorder="1" applyAlignment="1" applyProtection="1">
      <alignment horizontal="right" vertical="center"/>
      <protection locked="0"/>
    </xf>
    <xf numFmtId="38" fontId="31" fillId="9" borderId="65" xfId="3" applyFont="1" applyFill="1" applyBorder="1" applyAlignment="1" applyProtection="1">
      <alignment horizontal="right" vertical="center"/>
      <protection locked="0"/>
    </xf>
    <xf numFmtId="38" fontId="31" fillId="9" borderId="45" xfId="3" applyFont="1" applyFill="1" applyBorder="1" applyAlignment="1" applyProtection="1">
      <alignment horizontal="right" vertical="center"/>
      <protection locked="0"/>
    </xf>
    <xf numFmtId="0" fontId="31" fillId="37" borderId="71" xfId="2" applyFont="1" applyFill="1" applyBorder="1" applyAlignment="1" applyProtection="1">
      <alignment horizontal="center" vertical="center"/>
      <protection locked="0"/>
    </xf>
    <xf numFmtId="38" fontId="31" fillId="0" borderId="200" xfId="3" applyFont="1" applyFill="1" applyBorder="1" applyAlignment="1" applyProtection="1">
      <alignment horizontal="right" vertical="center"/>
      <protection locked="0"/>
    </xf>
    <xf numFmtId="0" fontId="31" fillId="37" borderId="4" xfId="2" applyFont="1" applyFill="1" applyBorder="1" applyAlignment="1" applyProtection="1">
      <alignment horizontal="center" vertical="center"/>
      <protection locked="0"/>
    </xf>
    <xf numFmtId="0" fontId="31" fillId="37" borderId="65" xfId="2" applyFont="1" applyFill="1" applyBorder="1" applyAlignment="1" applyProtection="1">
      <alignment horizontal="center" vertical="center"/>
      <protection locked="0"/>
    </xf>
    <xf numFmtId="0" fontId="31" fillId="37" borderId="45" xfId="2" applyFont="1" applyFill="1" applyBorder="1" applyAlignment="1" applyProtection="1">
      <alignment horizontal="center" vertical="center"/>
      <protection locked="0"/>
    </xf>
    <xf numFmtId="0" fontId="21" fillId="36" borderId="89" xfId="1" applyFont="1" applyFill="1" applyBorder="1" applyAlignment="1" applyProtection="1">
      <alignment horizontal="center" vertical="center"/>
      <protection locked="0"/>
    </xf>
    <xf numFmtId="0" fontId="21" fillId="36" borderId="90" xfId="1" applyFont="1" applyFill="1" applyBorder="1" applyAlignment="1" applyProtection="1">
      <alignment horizontal="center" vertical="center"/>
      <protection locked="0"/>
    </xf>
    <xf numFmtId="0" fontId="58" fillId="37" borderId="151" xfId="2" applyFont="1" applyFill="1" applyBorder="1" applyAlignment="1" applyProtection="1">
      <alignment horizontal="center" vertical="center" textRotation="255" wrapText="1" shrinkToFit="1"/>
      <protection locked="0"/>
    </xf>
    <xf numFmtId="0" fontId="58" fillId="37" borderId="103" xfId="2" applyFont="1" applyFill="1" applyBorder="1" applyAlignment="1" applyProtection="1">
      <alignment horizontal="center" vertical="center" textRotation="255" wrapText="1" shrinkToFit="1"/>
      <protection locked="0"/>
    </xf>
    <xf numFmtId="0" fontId="58" fillId="37" borderId="166" xfId="2" applyFont="1" applyFill="1" applyBorder="1" applyAlignment="1" applyProtection="1">
      <alignment horizontal="center" vertical="center" textRotation="255" wrapText="1" shrinkToFit="1"/>
      <protection locked="0"/>
    </xf>
    <xf numFmtId="0" fontId="58" fillId="37" borderId="112" xfId="2" applyFont="1" applyFill="1" applyBorder="1" applyAlignment="1" applyProtection="1">
      <alignment horizontal="center" vertical="center" textRotation="255" wrapText="1" shrinkToFit="1"/>
      <protection locked="0"/>
    </xf>
    <xf numFmtId="0" fontId="58" fillId="37" borderId="169" xfId="2" applyFont="1" applyFill="1" applyBorder="1" applyAlignment="1" applyProtection="1">
      <alignment horizontal="center" vertical="center" textRotation="255" wrapText="1" shrinkToFit="1"/>
      <protection locked="0"/>
    </xf>
    <xf numFmtId="0" fontId="58" fillId="37" borderId="92" xfId="2" applyFont="1" applyFill="1" applyBorder="1" applyAlignment="1" applyProtection="1">
      <alignment horizontal="center" vertical="center" textRotation="255" wrapText="1" shrinkToFit="1"/>
      <protection locked="0"/>
    </xf>
    <xf numFmtId="0" fontId="31" fillId="37" borderId="69" xfId="2" applyFont="1" applyFill="1" applyBorder="1" applyAlignment="1" applyProtection="1">
      <alignment horizontal="center" vertical="center" justifyLastLine="1"/>
      <protection locked="0"/>
    </xf>
    <xf numFmtId="0" fontId="4" fillId="10" borderId="6" xfId="1" applyFont="1" applyFill="1" applyBorder="1" applyAlignment="1" applyProtection="1">
      <alignment horizontal="center" vertical="center"/>
      <protection locked="0"/>
    </xf>
    <xf numFmtId="0" fontId="4" fillId="10" borderId="0" xfId="1" applyFont="1" applyFill="1" applyAlignment="1" applyProtection="1">
      <alignment horizontal="center" vertical="center"/>
      <protection locked="0"/>
    </xf>
    <xf numFmtId="0" fontId="4" fillId="10" borderId="22" xfId="1" applyFont="1" applyFill="1" applyBorder="1" applyAlignment="1" applyProtection="1">
      <alignment horizontal="center" vertical="center"/>
      <protection locked="0"/>
    </xf>
    <xf numFmtId="0" fontId="4" fillId="10" borderId="10" xfId="1" applyFont="1" applyFill="1" applyBorder="1" applyAlignment="1" applyProtection="1">
      <alignment horizontal="center" vertical="center"/>
      <protection locked="0"/>
    </xf>
    <xf numFmtId="0" fontId="4" fillId="10" borderId="2" xfId="1" applyFont="1" applyFill="1" applyBorder="1" applyAlignment="1" applyProtection="1">
      <alignment horizontal="center" vertical="center"/>
      <protection locked="0"/>
    </xf>
    <xf numFmtId="0" fontId="4" fillId="10" borderId="33" xfId="1" applyFont="1" applyFill="1" applyBorder="1" applyAlignment="1" applyProtection="1">
      <alignment horizontal="center" vertical="center"/>
      <protection locked="0"/>
    </xf>
    <xf numFmtId="0" fontId="45" fillId="36" borderId="0" xfId="1" applyFont="1" applyFill="1" applyAlignment="1" applyProtection="1">
      <alignment horizontal="left" vertical="top" wrapText="1"/>
      <protection locked="0"/>
    </xf>
    <xf numFmtId="0" fontId="31" fillId="36" borderId="88" xfId="1" applyFont="1" applyFill="1" applyBorder="1" applyAlignment="1" applyProtection="1">
      <alignment horizontal="center" vertical="center"/>
      <protection locked="0"/>
    </xf>
    <xf numFmtId="0" fontId="31" fillId="36" borderId="89" xfId="1" applyFont="1" applyFill="1" applyBorder="1" applyAlignment="1" applyProtection="1">
      <alignment horizontal="center" vertical="center"/>
      <protection locked="0"/>
    </xf>
    <xf numFmtId="177" fontId="34" fillId="9" borderId="95" xfId="1" applyNumberFormat="1" applyFont="1" applyFill="1" applyBorder="1" applyAlignment="1" applyProtection="1">
      <alignment horizontal="right" vertical="center"/>
      <protection locked="0"/>
    </xf>
    <xf numFmtId="177" fontId="34" fillId="9" borderId="89" xfId="1" applyNumberFormat="1" applyFont="1" applyFill="1" applyBorder="1" applyAlignment="1" applyProtection="1">
      <alignment horizontal="right" vertical="center"/>
      <protection locked="0"/>
    </xf>
    <xf numFmtId="0" fontId="31" fillId="36" borderId="18" xfId="1" applyFont="1" applyFill="1" applyBorder="1" applyAlignment="1" applyProtection="1">
      <alignment horizontal="center" vertical="center"/>
      <protection locked="0"/>
    </xf>
    <xf numFmtId="0" fontId="31" fillId="36" borderId="53" xfId="1" applyFont="1" applyFill="1" applyBorder="1" applyAlignment="1" applyProtection="1">
      <alignment horizontal="center" vertical="center"/>
      <protection locked="0"/>
    </xf>
    <xf numFmtId="177" fontId="38" fillId="0" borderId="23" xfId="1" applyNumberFormat="1" applyFont="1" applyBorder="1" applyAlignment="1" applyProtection="1">
      <alignment horizontal="right" vertical="center"/>
      <protection locked="0"/>
    </xf>
    <xf numFmtId="177" fontId="38" fillId="0" borderId="38" xfId="1" applyNumberFormat="1" applyFont="1" applyBorder="1" applyAlignment="1" applyProtection="1">
      <alignment horizontal="right" vertical="center"/>
      <protection locked="0"/>
    </xf>
    <xf numFmtId="0" fontId="31" fillId="36" borderId="200" xfId="1" applyFont="1" applyFill="1" applyBorder="1" applyAlignment="1" applyProtection="1">
      <alignment horizontal="center" vertical="center"/>
      <protection locked="0"/>
    </xf>
    <xf numFmtId="0" fontId="31" fillId="36" borderId="71" xfId="1" applyFont="1" applyFill="1" applyBorder="1" applyAlignment="1" applyProtection="1">
      <alignment horizontal="center" vertical="center"/>
      <protection locked="0"/>
    </xf>
    <xf numFmtId="177" fontId="38" fillId="0" borderId="9" xfId="1" applyNumberFormat="1" applyFont="1" applyBorder="1" applyAlignment="1" applyProtection="1">
      <alignment horizontal="right" vertical="center"/>
      <protection locked="0"/>
    </xf>
    <xf numFmtId="177" fontId="38" fillId="0" borderId="71" xfId="1" applyNumberFormat="1" applyFont="1" applyBorder="1" applyAlignment="1" applyProtection="1">
      <alignment horizontal="right" vertical="center"/>
      <protection locked="0"/>
    </xf>
    <xf numFmtId="0" fontId="31" fillId="36" borderId="19" xfId="1" applyFont="1" applyFill="1" applyBorder="1" applyAlignment="1" applyProtection="1">
      <alignment horizontal="center" vertical="center"/>
      <protection locked="0"/>
    </xf>
    <xf numFmtId="0" fontId="31" fillId="36" borderId="55" xfId="1" applyFont="1" applyFill="1" applyBorder="1" applyAlignment="1" applyProtection="1">
      <alignment horizontal="center" vertical="center"/>
      <protection locked="0"/>
    </xf>
    <xf numFmtId="177" fontId="38" fillId="0" borderId="201" xfId="1" applyNumberFormat="1" applyFont="1" applyBorder="1" applyAlignment="1" applyProtection="1">
      <alignment horizontal="right" vertical="center"/>
      <protection locked="0"/>
    </xf>
    <xf numFmtId="177" fontId="38" fillId="0" borderId="2" xfId="1" applyNumberFormat="1" applyFont="1" applyBorder="1" applyAlignment="1" applyProtection="1">
      <alignment horizontal="right" vertical="center"/>
      <protection locked="0"/>
    </xf>
    <xf numFmtId="0" fontId="31" fillId="36" borderId="90" xfId="1" applyFont="1" applyFill="1" applyBorder="1" applyAlignment="1" applyProtection="1">
      <alignment horizontal="center" vertical="center"/>
      <protection locked="0"/>
    </xf>
    <xf numFmtId="0" fontId="21" fillId="36" borderId="88" xfId="1" applyFont="1" applyFill="1" applyBorder="1" applyAlignment="1" applyProtection="1">
      <alignment horizontal="center" vertical="center"/>
      <protection locked="0"/>
    </xf>
    <xf numFmtId="0" fontId="31" fillId="37" borderId="52" xfId="2" applyFont="1" applyFill="1" applyBorder="1" applyAlignment="1" applyProtection="1">
      <alignment horizontal="center" vertical="center" wrapText="1" shrinkToFit="1"/>
      <protection locked="0"/>
    </xf>
    <xf numFmtId="0" fontId="31" fillId="37" borderId="199" xfId="2" applyFont="1" applyFill="1" applyBorder="1" applyAlignment="1" applyProtection="1">
      <alignment horizontal="center" vertical="center" wrapText="1" shrinkToFit="1"/>
      <protection locked="0"/>
    </xf>
    <xf numFmtId="38" fontId="38" fillId="0" borderId="150" xfId="3" applyFont="1" applyBorder="1" applyAlignment="1" applyProtection="1">
      <alignment horizontal="center" vertical="center" wrapText="1" shrinkToFit="1"/>
      <protection locked="0"/>
    </xf>
    <xf numFmtId="38" fontId="38" fillId="0" borderId="54" xfId="3" applyFont="1" applyBorder="1" applyAlignment="1" applyProtection="1">
      <alignment horizontal="center" vertical="center" wrapText="1" shrinkToFit="1"/>
      <protection locked="0"/>
    </xf>
    <xf numFmtId="38" fontId="34" fillId="9" borderId="106" xfId="3" applyFont="1" applyFill="1" applyBorder="1" applyAlignment="1" applyProtection="1">
      <alignment horizontal="center" vertical="center" wrapText="1" shrinkToFit="1"/>
      <protection locked="0"/>
    </xf>
    <xf numFmtId="38" fontId="34" fillId="9" borderId="108" xfId="3" applyFont="1" applyFill="1" applyBorder="1" applyAlignment="1" applyProtection="1">
      <alignment horizontal="center" vertical="center" wrapText="1" shrinkToFit="1"/>
      <protection locked="0"/>
    </xf>
    <xf numFmtId="38" fontId="34" fillId="9" borderId="107" xfId="3" applyFont="1" applyFill="1" applyBorder="1" applyAlignment="1" applyProtection="1">
      <alignment horizontal="center" vertical="center" wrapText="1" shrinkToFit="1"/>
      <protection locked="0"/>
    </xf>
    <xf numFmtId="0" fontId="57" fillId="37" borderId="0" xfId="2" applyFont="1" applyFill="1" applyAlignment="1" applyProtection="1">
      <alignment horizontal="right" vertical="top"/>
      <protection locked="0"/>
    </xf>
    <xf numFmtId="0" fontId="31" fillId="37" borderId="102" xfId="2" applyFont="1" applyFill="1" applyBorder="1" applyAlignment="1" applyProtection="1">
      <alignment horizontal="center" vertical="center" wrapText="1" shrinkToFit="1"/>
      <protection locked="0"/>
    </xf>
    <xf numFmtId="0" fontId="31" fillId="37" borderId="164" xfId="2" applyFont="1" applyFill="1" applyBorder="1" applyAlignment="1" applyProtection="1">
      <alignment horizontal="center" vertical="center" wrapText="1" shrinkToFit="1"/>
      <protection locked="0"/>
    </xf>
    <xf numFmtId="38" fontId="38" fillId="0" borderId="166" xfId="3" applyFont="1" applyBorder="1" applyAlignment="1" applyProtection="1">
      <alignment horizontal="center" vertical="center" wrapText="1" shrinkToFit="1"/>
      <protection locked="0"/>
    </xf>
    <xf numFmtId="38" fontId="38" fillId="0" borderId="112" xfId="3" applyFont="1" applyBorder="1" applyAlignment="1" applyProtection="1">
      <alignment horizontal="center" vertical="center" wrapText="1" shrinkToFit="1"/>
      <protection locked="0"/>
    </xf>
    <xf numFmtId="38" fontId="38" fillId="0" borderId="169" xfId="3" applyFont="1" applyBorder="1" applyAlignment="1" applyProtection="1">
      <alignment horizontal="center" vertical="center" wrapText="1" shrinkToFit="1"/>
      <protection locked="0"/>
    </xf>
    <xf numFmtId="38" fontId="38" fillId="0" borderId="117" xfId="3" applyFont="1" applyBorder="1" applyAlignment="1" applyProtection="1">
      <alignment horizontal="center" vertical="center" wrapText="1" shrinkToFit="1"/>
      <protection locked="0"/>
    </xf>
    <xf numFmtId="38" fontId="38" fillId="0" borderId="127" xfId="3" applyFont="1" applyBorder="1" applyAlignment="1" applyProtection="1">
      <alignment horizontal="center" vertical="center" wrapText="1" shrinkToFit="1"/>
      <protection locked="0"/>
    </xf>
    <xf numFmtId="38" fontId="38" fillId="0" borderId="128" xfId="3" applyFont="1" applyBorder="1" applyAlignment="1" applyProtection="1">
      <alignment horizontal="center" vertical="center" wrapText="1" shrinkToFit="1"/>
      <protection locked="0"/>
    </xf>
    <xf numFmtId="0" fontId="31" fillId="37" borderId="197" xfId="2" applyFont="1" applyFill="1" applyBorder="1" applyAlignment="1" applyProtection="1">
      <alignment horizontal="center" vertical="center" wrapText="1" shrinkToFit="1"/>
      <protection locked="0"/>
    </xf>
    <xf numFmtId="0" fontId="31" fillId="37" borderId="198" xfId="2" applyFont="1" applyFill="1" applyBorder="1" applyAlignment="1" applyProtection="1">
      <alignment horizontal="center" vertical="center" wrapText="1" shrinkToFit="1"/>
      <protection locked="0"/>
    </xf>
    <xf numFmtId="38" fontId="38" fillId="0" borderId="198" xfId="3" applyFont="1" applyBorder="1" applyAlignment="1" applyProtection="1">
      <alignment horizontal="center" vertical="center" wrapText="1" shrinkToFit="1"/>
      <protection locked="0"/>
    </xf>
    <xf numFmtId="38" fontId="38" fillId="0" borderId="35" xfId="3" applyFont="1" applyBorder="1" applyAlignment="1" applyProtection="1">
      <alignment horizontal="center" vertical="center" wrapText="1" shrinkToFit="1"/>
      <protection locked="0"/>
    </xf>
    <xf numFmtId="38" fontId="38" fillId="9" borderId="102" xfId="3" applyFont="1" applyFill="1" applyBorder="1" applyAlignment="1" applyProtection="1">
      <alignment horizontal="center" vertical="center" wrapText="1" shrinkToFit="1"/>
      <protection locked="0"/>
    </xf>
    <xf numFmtId="38" fontId="38" fillId="9" borderId="164" xfId="3" applyFont="1" applyFill="1" applyBorder="1" applyAlignment="1" applyProtection="1">
      <alignment horizontal="center" vertical="center" wrapText="1" shrinkToFit="1"/>
      <protection locked="0"/>
    </xf>
    <xf numFmtId="0" fontId="31" fillId="36" borderId="168" xfId="1" applyFont="1" applyFill="1" applyBorder="1" applyAlignment="1" applyProtection="1">
      <alignment horizontal="center" vertical="center"/>
      <protection locked="0"/>
    </xf>
    <xf numFmtId="0" fontId="31" fillId="36" borderId="177" xfId="1" applyFont="1" applyFill="1" applyBorder="1" applyAlignment="1" applyProtection="1">
      <alignment horizontal="center" vertical="center"/>
      <protection locked="0"/>
    </xf>
    <xf numFmtId="0" fontId="31" fillId="36" borderId="126" xfId="1" applyFont="1" applyFill="1" applyBorder="1" applyAlignment="1" applyProtection="1">
      <alignment horizontal="center" vertical="center"/>
      <protection locked="0"/>
    </xf>
    <xf numFmtId="0" fontId="21" fillId="36" borderId="96" xfId="1" applyFont="1" applyFill="1" applyBorder="1" applyAlignment="1" applyProtection="1">
      <alignment horizontal="center" vertical="center"/>
      <protection locked="0"/>
    </xf>
    <xf numFmtId="0" fontId="21" fillId="36" borderId="177" xfId="1" applyFont="1" applyFill="1" applyBorder="1" applyAlignment="1" applyProtection="1">
      <alignment horizontal="center" vertical="center"/>
      <protection locked="0"/>
    </xf>
    <xf numFmtId="0" fontId="21" fillId="36" borderId="126" xfId="1" applyFont="1" applyFill="1" applyBorder="1" applyAlignment="1" applyProtection="1">
      <alignment horizontal="center" vertical="center"/>
      <protection locked="0"/>
    </xf>
    <xf numFmtId="0" fontId="31" fillId="37" borderId="166" xfId="2" applyFont="1" applyFill="1" applyBorder="1" applyAlignment="1" applyProtection="1">
      <alignment horizontal="center" vertical="center" wrapText="1" shrinkToFit="1"/>
      <protection locked="0"/>
    </xf>
    <xf numFmtId="0" fontId="31" fillId="37" borderId="112" xfId="2" applyFont="1" applyFill="1" applyBorder="1" applyAlignment="1" applyProtection="1">
      <alignment horizontal="center" vertical="center" wrapText="1" shrinkToFit="1"/>
      <protection locked="0"/>
    </xf>
    <xf numFmtId="0" fontId="31" fillId="37" borderId="127" xfId="2" applyFont="1" applyFill="1" applyBorder="1" applyAlignment="1" applyProtection="1">
      <alignment horizontal="center" vertical="center" wrapText="1" shrinkToFit="1"/>
      <protection locked="0"/>
    </xf>
    <xf numFmtId="0" fontId="31" fillId="37" borderId="57" xfId="2" applyFont="1" applyFill="1" applyBorder="1" applyAlignment="1" applyProtection="1">
      <alignment horizontal="center" vertical="center" wrapText="1" shrinkToFit="1"/>
      <protection locked="0"/>
    </xf>
    <xf numFmtId="38" fontId="124" fillId="9" borderId="168" xfId="3" applyFont="1" applyFill="1" applyBorder="1" applyAlignment="1" applyProtection="1">
      <alignment horizontal="center" vertical="center" wrapText="1"/>
      <protection locked="0"/>
    </xf>
    <xf numFmtId="38" fontId="124" fillId="9" borderId="126" xfId="3" applyFont="1" applyFill="1" applyBorder="1" applyAlignment="1" applyProtection="1">
      <alignment horizontal="center" vertical="center" wrapText="1"/>
      <protection locked="0"/>
    </xf>
    <xf numFmtId="38" fontId="124" fillId="9" borderId="169" xfId="3" applyFont="1" applyFill="1" applyBorder="1" applyAlignment="1" applyProtection="1">
      <alignment horizontal="center" vertical="center" wrapText="1"/>
      <protection locked="0"/>
    </xf>
    <xf numFmtId="38" fontId="124" fillId="9" borderId="128" xfId="3" applyFont="1" applyFill="1" applyBorder="1" applyAlignment="1" applyProtection="1">
      <alignment horizontal="center" vertical="center" wrapText="1"/>
      <protection locked="0"/>
    </xf>
    <xf numFmtId="38" fontId="124" fillId="0" borderId="168" xfId="3" applyFont="1" applyBorder="1" applyAlignment="1" applyProtection="1">
      <alignment horizontal="center" vertical="center" wrapText="1"/>
      <protection locked="0"/>
    </xf>
    <xf numFmtId="38" fontId="124" fillId="0" borderId="126" xfId="3" applyFont="1" applyBorder="1" applyAlignment="1" applyProtection="1">
      <alignment horizontal="center" vertical="center" wrapText="1"/>
      <protection locked="0"/>
    </xf>
    <xf numFmtId="38" fontId="124" fillId="0" borderId="169" xfId="3" applyFont="1" applyBorder="1" applyAlignment="1" applyProtection="1">
      <alignment horizontal="center" vertical="center" wrapText="1"/>
      <protection locked="0"/>
    </xf>
    <xf numFmtId="38" fontId="124" fillId="0" borderId="128" xfId="3" applyFont="1" applyBorder="1" applyAlignment="1" applyProtection="1">
      <alignment horizontal="center" vertical="center" wrapText="1"/>
      <protection locked="0"/>
    </xf>
    <xf numFmtId="0" fontId="59" fillId="37" borderId="6" xfId="2" applyFont="1" applyFill="1" applyBorder="1" applyAlignment="1" applyProtection="1">
      <alignment horizontal="right" vertical="top" wrapText="1"/>
      <protection locked="0"/>
    </xf>
    <xf numFmtId="0" fontId="56" fillId="37" borderId="0" xfId="2" applyFont="1" applyFill="1" applyAlignment="1" applyProtection="1">
      <alignment horizontal="left" vertical="top" wrapText="1"/>
      <protection locked="0"/>
    </xf>
    <xf numFmtId="0" fontId="18" fillId="0" borderId="0" xfId="2" applyFont="1" applyAlignment="1" applyProtection="1">
      <alignment vertical="center" wrapText="1"/>
      <protection locked="0"/>
    </xf>
    <xf numFmtId="0" fontId="31" fillId="37" borderId="34" xfId="2" applyFont="1" applyFill="1" applyBorder="1" applyAlignment="1" applyProtection="1">
      <alignment horizontal="center" vertical="center"/>
      <protection locked="0"/>
    </xf>
    <xf numFmtId="0" fontId="31" fillId="37" borderId="3" xfId="2" applyFont="1" applyFill="1" applyBorder="1" applyAlignment="1" applyProtection="1">
      <alignment horizontal="center" vertical="center"/>
      <protection locked="0"/>
    </xf>
    <xf numFmtId="0" fontId="31" fillId="37" borderId="44" xfId="2" applyFont="1" applyFill="1" applyBorder="1" applyAlignment="1" applyProtection="1">
      <alignment horizontal="center" vertical="center"/>
      <protection locked="0"/>
    </xf>
    <xf numFmtId="0" fontId="74" fillId="37" borderId="41" xfId="2" applyFont="1" applyFill="1" applyBorder="1" applyAlignment="1" applyProtection="1">
      <alignment horizontal="center" vertical="center"/>
      <protection locked="0"/>
    </xf>
    <xf numFmtId="0" fontId="31" fillId="37" borderId="0" xfId="2" applyFont="1" applyFill="1" applyProtection="1">
      <alignment vertical="center"/>
      <protection locked="0"/>
    </xf>
    <xf numFmtId="0" fontId="32" fillId="37" borderId="0" xfId="0" applyFont="1" applyFill="1" applyProtection="1">
      <alignment vertical="center"/>
      <protection locked="0"/>
    </xf>
    <xf numFmtId="0" fontId="91" fillId="37" borderId="112" xfId="2" applyFont="1" applyFill="1" applyBorder="1" applyAlignment="1" applyProtection="1">
      <alignment horizontal="center" vertical="center" wrapText="1"/>
      <protection locked="0"/>
    </xf>
    <xf numFmtId="0" fontId="91" fillId="37" borderId="61" xfId="2" applyFont="1" applyFill="1" applyBorder="1" applyAlignment="1" applyProtection="1">
      <alignment horizontal="center" vertical="center" wrapText="1"/>
      <protection locked="0"/>
    </xf>
    <xf numFmtId="0" fontId="91" fillId="37" borderId="102" xfId="2" applyFont="1" applyFill="1" applyBorder="1" applyAlignment="1" applyProtection="1">
      <alignment horizontal="center" vertical="center" wrapText="1"/>
      <protection locked="0"/>
    </xf>
    <xf numFmtId="0" fontId="91" fillId="37" borderId="23" xfId="2" applyFont="1" applyFill="1" applyBorder="1" applyAlignment="1" applyProtection="1">
      <alignment horizontal="center" vertical="center" wrapText="1"/>
      <protection locked="0"/>
    </xf>
    <xf numFmtId="0" fontId="91" fillId="37" borderId="193" xfId="2" applyFont="1" applyFill="1" applyBorder="1" applyAlignment="1" applyProtection="1">
      <alignment horizontal="center" vertical="center" wrapText="1"/>
      <protection locked="0"/>
    </xf>
    <xf numFmtId="0" fontId="91" fillId="37" borderId="191" xfId="2" applyFont="1" applyFill="1" applyBorder="1" applyAlignment="1" applyProtection="1">
      <alignment horizontal="center" vertical="center" wrapText="1"/>
      <protection locked="0"/>
    </xf>
    <xf numFmtId="0" fontId="91" fillId="37" borderId="192" xfId="2" applyFont="1" applyFill="1" applyBorder="1" applyAlignment="1" applyProtection="1">
      <alignment horizontal="center" vertical="center" wrapText="1"/>
      <protection locked="0"/>
    </xf>
    <xf numFmtId="0" fontId="73" fillId="37" borderId="101" xfId="2" applyFont="1" applyFill="1" applyBorder="1" applyAlignment="1" applyProtection="1">
      <alignment horizontal="center" vertical="center"/>
      <protection locked="0"/>
    </xf>
    <xf numFmtId="0" fontId="73" fillId="37" borderId="191" xfId="2" applyFont="1" applyFill="1" applyBorder="1" applyAlignment="1" applyProtection="1">
      <alignment horizontal="center" vertical="center"/>
      <protection locked="0"/>
    </xf>
    <xf numFmtId="0" fontId="8" fillId="37" borderId="2" xfId="2" applyFont="1" applyFill="1" applyBorder="1" applyAlignment="1" applyProtection="1">
      <alignment horizontal="left" vertical="center" wrapText="1"/>
      <protection locked="0"/>
    </xf>
    <xf numFmtId="0" fontId="87" fillId="37" borderId="65" xfId="2" applyFont="1" applyFill="1" applyBorder="1" applyAlignment="1" applyProtection="1">
      <alignment horizontal="center" vertical="center" wrapText="1"/>
      <protection locked="0"/>
    </xf>
    <xf numFmtId="0" fontId="87" fillId="37" borderId="58" xfId="2" applyFont="1" applyFill="1" applyBorder="1" applyAlignment="1" applyProtection="1">
      <alignment horizontal="center" vertical="center" wrapText="1"/>
      <protection locked="0"/>
    </xf>
    <xf numFmtId="0" fontId="70" fillId="37" borderId="34" xfId="2" applyFont="1" applyFill="1" applyBorder="1" applyAlignment="1" applyProtection="1">
      <alignment horizontal="left" vertical="center" wrapText="1"/>
      <protection locked="0"/>
    </xf>
    <xf numFmtId="0" fontId="70" fillId="37" borderId="3" xfId="2" applyFont="1" applyFill="1" applyBorder="1" applyAlignment="1" applyProtection="1">
      <alignment horizontal="left" vertical="center" wrapText="1"/>
      <protection locked="0"/>
    </xf>
    <xf numFmtId="0" fontId="70" fillId="37" borderId="44" xfId="2" applyFont="1" applyFill="1" applyBorder="1" applyAlignment="1" applyProtection="1">
      <alignment horizontal="left" vertical="center" wrapText="1"/>
      <protection locked="0"/>
    </xf>
    <xf numFmtId="0" fontId="70" fillId="37" borderId="10" xfId="2" applyFont="1" applyFill="1" applyBorder="1" applyAlignment="1" applyProtection="1">
      <alignment horizontal="left" vertical="center" wrapText="1"/>
      <protection locked="0"/>
    </xf>
    <xf numFmtId="0" fontId="70" fillId="37" borderId="2" xfId="2" applyFont="1" applyFill="1" applyBorder="1" applyAlignment="1" applyProtection="1">
      <alignment horizontal="left" vertical="center" wrapText="1"/>
      <protection locked="0"/>
    </xf>
    <xf numFmtId="0" fontId="70" fillId="37" borderId="33" xfId="2" applyFont="1" applyFill="1" applyBorder="1" applyAlignment="1" applyProtection="1">
      <alignment horizontal="left" vertical="center" wrapText="1"/>
      <protection locked="0"/>
    </xf>
    <xf numFmtId="0" fontId="24" fillId="3" borderId="65" xfId="2" applyFont="1" applyFill="1" applyBorder="1" applyAlignment="1" applyProtection="1">
      <alignment horizontal="center" vertical="center" wrapText="1"/>
      <protection locked="0"/>
    </xf>
    <xf numFmtId="0" fontId="24" fillId="3" borderId="58" xfId="2" applyFont="1" applyFill="1" applyBorder="1" applyAlignment="1" applyProtection="1">
      <alignment horizontal="center" vertical="center" wrapText="1"/>
      <protection locked="0"/>
    </xf>
    <xf numFmtId="0" fontId="122" fillId="37" borderId="65" xfId="2" applyFont="1" applyFill="1" applyBorder="1" applyAlignment="1" applyProtection="1">
      <alignment horizontal="center" vertical="center" wrapText="1"/>
      <protection locked="0"/>
    </xf>
    <xf numFmtId="0" fontId="122" fillId="37" borderId="45" xfId="2" applyFont="1" applyFill="1" applyBorder="1" applyAlignment="1" applyProtection="1">
      <alignment horizontal="center" vertical="center" wrapText="1"/>
      <protection locked="0"/>
    </xf>
    <xf numFmtId="0" fontId="122" fillId="37" borderId="58" xfId="2" applyFont="1" applyFill="1" applyBorder="1" applyAlignment="1" applyProtection="1">
      <alignment horizontal="center" vertical="center" wrapText="1"/>
      <protection locked="0"/>
    </xf>
    <xf numFmtId="0" fontId="123" fillId="37" borderId="3" xfId="2" applyFont="1" applyFill="1" applyBorder="1" applyAlignment="1" applyProtection="1">
      <alignment horizontal="center" vertical="center" wrapText="1"/>
      <protection locked="0"/>
    </xf>
    <xf numFmtId="0" fontId="31" fillId="36" borderId="17" xfId="1" applyFont="1" applyFill="1" applyBorder="1" applyAlignment="1" applyProtection="1">
      <alignment horizontal="center" vertical="center"/>
      <protection locked="0"/>
    </xf>
    <xf numFmtId="0" fontId="31" fillId="36" borderId="72" xfId="1" applyFont="1" applyFill="1" applyBorder="1" applyAlignment="1" applyProtection="1">
      <alignment horizontal="center" vertical="center"/>
      <protection locked="0"/>
    </xf>
    <xf numFmtId="49" fontId="38" fillId="3" borderId="17" xfId="2" applyNumberFormat="1" applyFont="1" applyFill="1" applyBorder="1" applyAlignment="1" applyProtection="1">
      <alignment horizontal="center" vertical="center" shrinkToFit="1"/>
      <protection locked="0"/>
    </xf>
    <xf numFmtId="49" fontId="38" fillId="3" borderId="71" xfId="2" applyNumberFormat="1" applyFont="1" applyFill="1" applyBorder="1" applyAlignment="1" applyProtection="1">
      <alignment horizontal="center" vertical="center" shrinkToFit="1"/>
      <protection locked="0"/>
    </xf>
    <xf numFmtId="49" fontId="38" fillId="3" borderId="25" xfId="2" applyNumberFormat="1" applyFont="1" applyFill="1" applyBorder="1" applyAlignment="1" applyProtection="1">
      <alignment horizontal="center" vertical="center" shrinkToFit="1"/>
      <protection locked="0"/>
    </xf>
    <xf numFmtId="0" fontId="18" fillId="0" borderId="6" xfId="1" applyFont="1" applyBorder="1" applyAlignment="1" applyProtection="1">
      <alignment horizontal="left" vertical="center" wrapText="1"/>
      <protection locked="0"/>
    </xf>
    <xf numFmtId="0" fontId="40" fillId="3" borderId="0" xfId="0" applyFont="1" applyFill="1" applyAlignment="1" applyProtection="1">
      <alignment horizontal="left" vertical="center" shrinkToFit="1"/>
      <protection locked="0"/>
    </xf>
    <xf numFmtId="0" fontId="40" fillId="3" borderId="66" xfId="0" applyFont="1" applyFill="1" applyBorder="1" applyAlignment="1" applyProtection="1">
      <alignment horizontal="left" vertical="center" shrinkToFit="1"/>
      <protection locked="0"/>
    </xf>
    <xf numFmtId="0" fontId="38" fillId="3" borderId="7" xfId="2" applyFont="1" applyFill="1" applyBorder="1" applyAlignment="1" applyProtection="1">
      <alignment horizontal="left" vertical="center" shrinkToFit="1"/>
      <protection locked="0"/>
    </xf>
    <xf numFmtId="0" fontId="39" fillId="3" borderId="4" xfId="0" applyFont="1" applyFill="1" applyBorder="1" applyAlignment="1" applyProtection="1">
      <alignment horizontal="left" vertical="center" shrinkToFit="1"/>
      <protection locked="0"/>
    </xf>
    <xf numFmtId="0" fontId="39" fillId="3" borderId="21" xfId="0" applyFont="1" applyFill="1" applyBorder="1" applyAlignment="1" applyProtection="1">
      <alignment horizontal="left" vertical="center" shrinkToFit="1"/>
      <protection locked="0"/>
    </xf>
    <xf numFmtId="0" fontId="39" fillId="3" borderId="60" xfId="0" applyFont="1" applyFill="1" applyBorder="1" applyAlignment="1" applyProtection="1">
      <alignment horizontal="left" vertical="center" shrinkToFit="1"/>
      <protection locked="0"/>
    </xf>
    <xf numFmtId="0" fontId="39" fillId="3" borderId="2" xfId="0" applyFont="1" applyFill="1" applyBorder="1" applyAlignment="1" applyProtection="1">
      <alignment horizontal="left" vertical="center" shrinkToFit="1"/>
      <protection locked="0"/>
    </xf>
    <xf numFmtId="0" fontId="39" fillId="3" borderId="67" xfId="0" applyFont="1" applyFill="1" applyBorder="1" applyAlignment="1" applyProtection="1">
      <alignment horizontal="left" vertical="center" shrinkToFit="1"/>
      <protection locked="0"/>
    </xf>
    <xf numFmtId="0" fontId="31" fillId="36" borderId="0" xfId="1" applyFont="1" applyFill="1" applyAlignment="1" applyProtection="1">
      <alignment horizontal="distributed" vertical="center"/>
      <protection locked="0"/>
    </xf>
    <xf numFmtId="0" fontId="31" fillId="36" borderId="2" xfId="1" applyFont="1" applyFill="1" applyBorder="1" applyAlignment="1" applyProtection="1">
      <alignment horizontal="distributed" vertical="center"/>
      <protection locked="0"/>
    </xf>
    <xf numFmtId="49" fontId="38" fillId="3" borderId="1" xfId="2" applyNumberFormat="1" applyFont="1" applyFill="1" applyBorder="1" applyAlignment="1" applyProtection="1">
      <alignment horizontal="center" vertical="center" shrinkToFit="1"/>
      <protection locked="0"/>
    </xf>
    <xf numFmtId="49" fontId="39" fillId="3" borderId="0" xfId="0" applyNumberFormat="1" applyFont="1" applyFill="1" applyAlignment="1" applyProtection="1">
      <alignment horizontal="center" vertical="center" shrinkToFit="1"/>
      <protection locked="0"/>
    </xf>
    <xf numFmtId="49" fontId="39" fillId="3" borderId="22" xfId="0" applyNumberFormat="1" applyFont="1" applyFill="1" applyBorder="1" applyAlignment="1" applyProtection="1">
      <alignment horizontal="center" vertical="center" shrinkToFit="1"/>
      <protection locked="0"/>
    </xf>
    <xf numFmtId="49" fontId="39" fillId="3" borderId="60" xfId="0" applyNumberFormat="1" applyFont="1" applyFill="1" applyBorder="1" applyAlignment="1" applyProtection="1">
      <alignment horizontal="center" vertical="center" shrinkToFit="1"/>
      <protection locked="0"/>
    </xf>
    <xf numFmtId="49" fontId="39" fillId="3" borderId="2" xfId="0" applyNumberFormat="1" applyFont="1" applyFill="1" applyBorder="1" applyAlignment="1" applyProtection="1">
      <alignment horizontal="center" vertical="center" shrinkToFit="1"/>
      <protection locked="0"/>
    </xf>
    <xf numFmtId="49" fontId="39" fillId="3" borderId="33" xfId="0" applyNumberFormat="1" applyFont="1" applyFill="1" applyBorder="1" applyAlignment="1" applyProtection="1">
      <alignment horizontal="center" vertical="center" shrinkToFit="1"/>
      <protection locked="0"/>
    </xf>
    <xf numFmtId="0" fontId="31" fillId="36" borderId="27" xfId="1" applyFont="1" applyFill="1" applyBorder="1" applyAlignment="1" applyProtection="1">
      <alignment horizontal="center" vertical="center" wrapText="1"/>
      <protection locked="0"/>
    </xf>
    <xf numFmtId="0" fontId="31" fillId="36" borderId="4" xfId="1" applyFont="1" applyFill="1" applyBorder="1" applyAlignment="1" applyProtection="1">
      <alignment horizontal="center" vertical="center" wrapText="1"/>
      <protection locked="0"/>
    </xf>
    <xf numFmtId="0" fontId="31" fillId="36" borderId="21" xfId="1" applyFont="1" applyFill="1" applyBorder="1" applyAlignment="1" applyProtection="1">
      <alignment horizontal="center" vertical="center" wrapText="1"/>
      <protection locked="0"/>
    </xf>
    <xf numFmtId="0" fontId="31" fillId="36" borderId="6" xfId="1" applyFont="1" applyFill="1" applyBorder="1" applyAlignment="1" applyProtection="1">
      <alignment horizontal="center" vertical="center" wrapText="1"/>
      <protection locked="0"/>
    </xf>
    <xf numFmtId="0" fontId="31" fillId="36" borderId="0" xfId="1" applyFont="1" applyFill="1" applyAlignment="1" applyProtection="1">
      <alignment horizontal="center" vertical="center" wrapText="1"/>
      <protection locked="0"/>
    </xf>
    <xf numFmtId="0" fontId="31" fillId="36" borderId="66" xfId="1" applyFont="1" applyFill="1" applyBorder="1" applyAlignment="1" applyProtection="1">
      <alignment horizontal="center" vertical="center" wrapText="1"/>
      <protection locked="0"/>
    </xf>
    <xf numFmtId="0" fontId="31" fillId="36" borderId="10" xfId="1" applyFont="1" applyFill="1" applyBorder="1" applyAlignment="1" applyProtection="1">
      <alignment horizontal="center" vertical="center" wrapText="1"/>
      <protection locked="0"/>
    </xf>
    <xf numFmtId="0" fontId="31" fillId="36" borderId="2" xfId="1" applyFont="1" applyFill="1" applyBorder="1" applyAlignment="1" applyProtection="1">
      <alignment horizontal="center" vertical="center" wrapText="1"/>
      <protection locked="0"/>
    </xf>
    <xf numFmtId="0" fontId="31" fillId="36" borderId="67" xfId="1" applyFont="1" applyFill="1" applyBorder="1" applyAlignment="1" applyProtection="1">
      <alignment horizontal="center" vertical="center" wrapText="1"/>
      <protection locked="0"/>
    </xf>
    <xf numFmtId="0" fontId="31" fillId="37" borderId="7" xfId="2" applyFont="1" applyFill="1" applyBorder="1" applyAlignment="1" applyProtection="1">
      <alignment horizontal="center" vertical="center"/>
      <protection locked="0"/>
    </xf>
    <xf numFmtId="0" fontId="32" fillId="37" borderId="1" xfId="0" applyFont="1" applyFill="1" applyBorder="1" applyProtection="1">
      <alignment vertical="center"/>
      <protection locked="0"/>
    </xf>
    <xf numFmtId="49" fontId="31" fillId="3" borderId="4" xfId="0" applyNumberFormat="1" applyFont="1" applyFill="1" applyBorder="1" applyAlignment="1" applyProtection="1">
      <alignment horizontal="center" vertical="center" shrinkToFit="1"/>
      <protection locked="0"/>
    </xf>
    <xf numFmtId="49" fontId="31" fillId="3" borderId="4" xfId="0" applyNumberFormat="1" applyFont="1" applyFill="1" applyBorder="1" applyAlignment="1" applyProtection="1">
      <alignment horizontal="center" vertical="center"/>
      <protection locked="0"/>
    </xf>
    <xf numFmtId="49" fontId="31" fillId="3" borderId="21" xfId="0" applyNumberFormat="1" applyFont="1" applyFill="1" applyBorder="1" applyAlignment="1" applyProtection="1">
      <alignment horizontal="center" vertical="center"/>
      <protection locked="0"/>
    </xf>
    <xf numFmtId="49" fontId="31" fillId="3" borderId="69" xfId="0" applyNumberFormat="1" applyFont="1" applyFill="1" applyBorder="1" applyAlignment="1" applyProtection="1">
      <alignment horizontal="center" vertical="center"/>
      <protection locked="0"/>
    </xf>
    <xf numFmtId="49" fontId="31" fillId="3" borderId="70" xfId="0" applyNumberFormat="1" applyFont="1" applyFill="1" applyBorder="1" applyAlignment="1" applyProtection="1">
      <alignment horizontal="center" vertical="center"/>
      <protection locked="0"/>
    </xf>
    <xf numFmtId="0" fontId="31" fillId="37" borderId="4" xfId="2" applyFont="1" applyFill="1" applyBorder="1" applyAlignment="1" applyProtection="1">
      <alignment horizontal="left" vertical="center" shrinkToFit="1"/>
      <protection locked="0"/>
    </xf>
    <xf numFmtId="0" fontId="32" fillId="37" borderId="4" xfId="0" applyFont="1" applyFill="1" applyBorder="1" applyAlignment="1" applyProtection="1">
      <alignment horizontal="left" vertical="center" shrinkToFit="1"/>
      <protection locked="0"/>
    </xf>
    <xf numFmtId="0" fontId="32" fillId="37" borderId="21" xfId="0" applyFont="1" applyFill="1" applyBorder="1" applyAlignment="1" applyProtection="1">
      <alignment horizontal="left" vertical="center" shrinkToFit="1"/>
      <protection locked="0"/>
    </xf>
    <xf numFmtId="0" fontId="31" fillId="36" borderId="34" xfId="1" applyFont="1" applyFill="1" applyBorder="1" applyAlignment="1" applyProtection="1">
      <alignment horizontal="center" vertical="center" shrinkToFit="1"/>
      <protection locked="0"/>
    </xf>
    <xf numFmtId="0" fontId="31" fillId="36" borderId="3" xfId="1" applyFont="1" applyFill="1" applyBorder="1" applyAlignment="1" applyProtection="1">
      <alignment horizontal="center" vertical="center" shrinkToFit="1"/>
      <protection locked="0"/>
    </xf>
    <xf numFmtId="0" fontId="31" fillId="36" borderId="43" xfId="1" applyFont="1" applyFill="1" applyBorder="1" applyAlignment="1" applyProtection="1">
      <alignment horizontal="center" vertical="center" shrinkToFit="1"/>
      <protection locked="0"/>
    </xf>
    <xf numFmtId="0" fontId="31" fillId="3" borderId="15" xfId="2" applyFont="1" applyFill="1" applyBorder="1" applyAlignment="1" applyProtection="1">
      <alignment horizontal="center" vertical="center" shrinkToFit="1"/>
      <protection locked="0"/>
    </xf>
    <xf numFmtId="0" fontId="31" fillId="3" borderId="3" xfId="2" applyFont="1" applyFill="1" applyBorder="1" applyAlignment="1" applyProtection="1">
      <alignment horizontal="center" vertical="center" shrinkToFit="1"/>
      <protection locked="0"/>
    </xf>
    <xf numFmtId="0" fontId="31" fillId="36" borderId="15" xfId="1" applyFont="1" applyFill="1" applyBorder="1" applyAlignment="1" applyProtection="1">
      <alignment horizontal="center" vertical="center"/>
      <protection locked="0"/>
    </xf>
    <xf numFmtId="0" fontId="31" fillId="36" borderId="3" xfId="1" applyFont="1" applyFill="1" applyBorder="1" applyAlignment="1" applyProtection="1">
      <alignment horizontal="center" vertical="center"/>
      <protection locked="0"/>
    </xf>
    <xf numFmtId="0" fontId="31" fillId="36" borderId="43" xfId="1" applyFont="1" applyFill="1" applyBorder="1" applyAlignment="1" applyProtection="1">
      <alignment horizontal="center" vertical="center"/>
      <protection locked="0"/>
    </xf>
    <xf numFmtId="0" fontId="31" fillId="38" borderId="3" xfId="1" applyFont="1" applyFill="1" applyBorder="1" applyAlignment="1" applyProtection="1">
      <alignment horizontal="center" vertical="center" textRotation="255"/>
      <protection locked="0"/>
    </xf>
    <xf numFmtId="0" fontId="31" fillId="38" borderId="44" xfId="1" applyFont="1" applyFill="1" applyBorder="1" applyAlignment="1" applyProtection="1">
      <alignment horizontal="center" vertical="center" textRotation="255"/>
      <protection locked="0"/>
    </xf>
    <xf numFmtId="0" fontId="31" fillId="37" borderId="1" xfId="2" applyFont="1" applyFill="1" applyBorder="1" applyAlignment="1" applyProtection="1">
      <alignment horizontal="distributed" vertical="center" shrinkToFit="1"/>
      <protection locked="0"/>
    </xf>
    <xf numFmtId="0" fontId="31" fillId="37" borderId="0" xfId="2" applyFont="1" applyFill="1" applyAlignment="1" applyProtection="1">
      <alignment horizontal="distributed" vertical="center" shrinkToFit="1"/>
      <protection locked="0"/>
    </xf>
    <xf numFmtId="0" fontId="39" fillId="0" borderId="69" xfId="0" applyFont="1" applyBorder="1" applyAlignment="1" applyProtection="1">
      <alignment horizontal="center" vertical="center" shrinkToFit="1"/>
      <protection locked="0"/>
    </xf>
    <xf numFmtId="0" fontId="39" fillId="0" borderId="70" xfId="0" applyFont="1" applyBorder="1" applyAlignment="1" applyProtection="1">
      <alignment horizontal="center" vertical="center" shrinkToFit="1"/>
      <protection locked="0"/>
    </xf>
    <xf numFmtId="0" fontId="31" fillId="36" borderId="34" xfId="1" applyFont="1" applyFill="1" applyBorder="1" applyAlignment="1" applyProtection="1">
      <alignment horizontal="center" vertical="center"/>
      <protection locked="0"/>
    </xf>
    <xf numFmtId="0" fontId="31" fillId="36" borderId="6" xfId="1" applyFont="1" applyFill="1" applyBorder="1" applyAlignment="1" applyProtection="1">
      <alignment horizontal="center" vertical="center"/>
      <protection locked="0"/>
    </xf>
    <xf numFmtId="0" fontId="31" fillId="36" borderId="0" xfId="1" applyFont="1" applyFill="1" applyAlignment="1" applyProtection="1">
      <alignment horizontal="center" vertical="center"/>
      <protection locked="0"/>
    </xf>
    <xf numFmtId="0" fontId="31" fillId="36" borderId="66" xfId="1" applyFont="1" applyFill="1" applyBorder="1" applyAlignment="1" applyProtection="1">
      <alignment horizontal="center" vertical="center"/>
      <protection locked="0"/>
    </xf>
    <xf numFmtId="0" fontId="38" fillId="3" borderId="15" xfId="2" applyFont="1" applyFill="1" applyBorder="1" applyAlignment="1" applyProtection="1">
      <alignment horizontal="center" vertical="center" shrinkToFit="1"/>
      <protection locked="0"/>
    </xf>
    <xf numFmtId="0" fontId="38" fillId="3" borderId="3" xfId="2" applyFont="1" applyFill="1" applyBorder="1" applyAlignment="1" applyProtection="1">
      <alignment horizontal="center" vertical="center" shrinkToFit="1"/>
      <protection locked="0"/>
    </xf>
    <xf numFmtId="0" fontId="38" fillId="3" borderId="68" xfId="2" applyFont="1" applyFill="1" applyBorder="1" applyAlignment="1" applyProtection="1">
      <alignment horizontal="center" vertical="center" shrinkToFit="1"/>
      <protection locked="0"/>
    </xf>
    <xf numFmtId="0" fontId="38" fillId="3" borderId="69" xfId="2" applyFont="1" applyFill="1" applyBorder="1" applyAlignment="1" applyProtection="1">
      <alignment horizontal="center" vertical="center" shrinkToFit="1"/>
      <protection locked="0"/>
    </xf>
    <xf numFmtId="0" fontId="31" fillId="36" borderId="195" xfId="1" applyFont="1" applyFill="1" applyBorder="1" applyAlignment="1" applyProtection="1">
      <alignment horizontal="center" vertical="center"/>
      <protection locked="0"/>
    </xf>
    <xf numFmtId="0" fontId="31" fillId="36" borderId="75" xfId="1" applyFont="1" applyFill="1" applyBorder="1" applyAlignment="1" applyProtection="1">
      <alignment horizontal="center" vertical="center"/>
      <protection locked="0"/>
    </xf>
    <xf numFmtId="0" fontId="31" fillId="36" borderId="196" xfId="1" applyFont="1" applyFill="1" applyBorder="1" applyAlignment="1" applyProtection="1">
      <alignment horizontal="center" vertical="center"/>
      <protection locked="0"/>
    </xf>
    <xf numFmtId="0" fontId="38" fillId="0" borderId="15" xfId="1" applyFont="1" applyBorder="1" applyAlignment="1" applyProtection="1">
      <alignment horizontal="center" vertical="center"/>
      <protection locked="0"/>
    </xf>
    <xf numFmtId="0" fontId="38" fillId="0" borderId="3" xfId="1" applyFont="1" applyBorder="1" applyAlignment="1" applyProtection="1">
      <alignment horizontal="center" vertical="center"/>
      <protection locked="0"/>
    </xf>
    <xf numFmtId="0" fontId="38" fillId="0" borderId="44" xfId="1" applyFont="1" applyBorder="1" applyAlignment="1" applyProtection="1">
      <alignment horizontal="center" vertical="center"/>
      <protection locked="0"/>
    </xf>
    <xf numFmtId="0" fontId="38" fillId="0" borderId="1" xfId="1" applyFont="1" applyBorder="1" applyAlignment="1" applyProtection="1">
      <alignment horizontal="center" vertical="center"/>
      <protection locked="0"/>
    </xf>
    <xf numFmtId="0" fontId="38" fillId="0" borderId="0" xfId="1" applyFont="1" applyAlignment="1" applyProtection="1">
      <alignment horizontal="center" vertical="center"/>
      <protection locked="0"/>
    </xf>
    <xf numFmtId="0" fontId="38" fillId="0" borderId="22" xfId="1" applyFont="1" applyBorder="1" applyAlignment="1" applyProtection="1">
      <alignment horizontal="center" vertical="center"/>
      <protection locked="0"/>
    </xf>
    <xf numFmtId="0" fontId="38" fillId="0" borderId="68" xfId="1" applyFont="1" applyBorder="1" applyAlignment="1" applyProtection="1">
      <alignment horizontal="center" vertical="center"/>
      <protection locked="0"/>
    </xf>
    <xf numFmtId="0" fontId="38" fillId="0" borderId="69" xfId="1" applyFont="1" applyBorder="1" applyAlignment="1" applyProtection="1">
      <alignment horizontal="center" vertical="center"/>
      <protection locked="0"/>
    </xf>
    <xf numFmtId="0" fontId="38" fillId="0" borderId="8" xfId="1" applyFont="1" applyBorder="1" applyAlignment="1" applyProtection="1">
      <alignment horizontal="center" vertical="center"/>
      <protection locked="0"/>
    </xf>
    <xf numFmtId="0" fontId="40" fillId="36" borderId="20" xfId="1" applyFont="1" applyFill="1" applyBorder="1" applyAlignment="1" applyProtection="1">
      <alignment horizontal="center" vertical="center"/>
      <protection locked="0"/>
    </xf>
    <xf numFmtId="0" fontId="40" fillId="36" borderId="69" xfId="1" applyFont="1" applyFill="1" applyBorder="1" applyAlignment="1" applyProtection="1">
      <alignment horizontal="center" vertical="center"/>
      <protection locked="0"/>
    </xf>
    <xf numFmtId="0" fontId="40" fillId="36" borderId="70" xfId="1" applyFont="1" applyFill="1" applyBorder="1" applyAlignment="1" applyProtection="1">
      <alignment horizontal="center" vertical="center"/>
      <protection locked="0"/>
    </xf>
    <xf numFmtId="0" fontId="39" fillId="3" borderId="68" xfId="0" applyFont="1" applyFill="1" applyBorder="1" applyAlignment="1" applyProtection="1">
      <alignment horizontal="center" vertical="center" shrinkToFit="1"/>
      <protection locked="0"/>
    </xf>
    <xf numFmtId="0" fontId="39" fillId="3" borderId="69" xfId="0" applyFont="1" applyFill="1" applyBorder="1" applyAlignment="1" applyProtection="1">
      <alignment horizontal="center" vertical="center" shrinkToFit="1"/>
      <protection locked="0"/>
    </xf>
    <xf numFmtId="0" fontId="51" fillId="37" borderId="27" xfId="0" applyFont="1" applyFill="1" applyBorder="1" applyAlignment="1" applyProtection="1">
      <alignment horizontal="center" vertical="center" shrinkToFit="1"/>
      <protection locked="0"/>
    </xf>
    <xf numFmtId="0" fontId="51" fillId="37" borderId="4" xfId="0" applyFont="1" applyFill="1" applyBorder="1" applyAlignment="1" applyProtection="1">
      <alignment horizontal="center" vertical="center" shrinkToFit="1"/>
      <protection locked="0"/>
    </xf>
    <xf numFmtId="0" fontId="51" fillId="37" borderId="21" xfId="0" applyFont="1" applyFill="1" applyBorder="1" applyAlignment="1" applyProtection="1">
      <alignment horizontal="center" vertical="center" shrinkToFit="1"/>
      <protection locked="0"/>
    </xf>
    <xf numFmtId="0" fontId="51" fillId="37" borderId="6" xfId="0" applyFont="1" applyFill="1" applyBorder="1" applyAlignment="1" applyProtection="1">
      <alignment horizontal="center" vertical="center" shrinkToFit="1"/>
      <protection locked="0"/>
    </xf>
    <xf numFmtId="0" fontId="51" fillId="37" borderId="0" xfId="0" applyFont="1" applyFill="1" applyAlignment="1" applyProtection="1">
      <alignment horizontal="center" vertical="center" shrinkToFit="1"/>
      <protection locked="0"/>
    </xf>
    <xf numFmtId="0" fontId="51" fillId="37" borderId="66" xfId="0" applyFont="1" applyFill="1" applyBorder="1" applyAlignment="1" applyProtection="1">
      <alignment horizontal="center" vertical="center" shrinkToFit="1"/>
      <protection locked="0"/>
    </xf>
    <xf numFmtId="0" fontId="51" fillId="37" borderId="20" xfId="0" applyFont="1" applyFill="1" applyBorder="1" applyAlignment="1" applyProtection="1">
      <alignment horizontal="center" vertical="center" shrinkToFit="1"/>
      <protection locked="0"/>
    </xf>
    <xf numFmtId="0" fontId="51" fillId="37" borderId="69" xfId="0" applyFont="1" applyFill="1" applyBorder="1" applyAlignment="1" applyProtection="1">
      <alignment horizontal="center" vertical="center" shrinkToFit="1"/>
      <protection locked="0"/>
    </xf>
    <xf numFmtId="0" fontId="51" fillId="37" borderId="70" xfId="0" applyFont="1" applyFill="1" applyBorder="1" applyAlignment="1" applyProtection="1">
      <alignment horizontal="center" vertical="center" shrinkToFit="1"/>
      <protection locked="0"/>
    </xf>
    <xf numFmtId="0" fontId="31" fillId="37" borderId="7" xfId="2" applyFont="1" applyFill="1" applyBorder="1" applyAlignment="1" applyProtection="1">
      <alignment horizontal="distributed" vertical="center"/>
      <protection locked="0"/>
    </xf>
    <xf numFmtId="0" fontId="31" fillId="37" borderId="4" xfId="2" applyFont="1" applyFill="1" applyBorder="1" applyAlignment="1" applyProtection="1">
      <alignment horizontal="distributed" vertical="center"/>
      <protection locked="0"/>
    </xf>
    <xf numFmtId="0" fontId="39" fillId="21" borderId="4" xfId="0" applyFont="1" applyFill="1" applyBorder="1" applyAlignment="1" applyProtection="1">
      <alignment horizontal="center" vertical="center" shrinkToFit="1"/>
      <protection locked="0"/>
    </xf>
    <xf numFmtId="0" fontId="39" fillId="21" borderId="21" xfId="0" applyFont="1" applyFill="1" applyBorder="1" applyAlignment="1" applyProtection="1">
      <alignment horizontal="center" vertical="center" shrinkToFit="1"/>
      <protection locked="0"/>
    </xf>
    <xf numFmtId="0" fontId="57" fillId="37" borderId="17" xfId="2" applyFont="1" applyFill="1" applyBorder="1" applyAlignment="1" applyProtection="1">
      <alignment horizontal="center" vertical="center"/>
      <protection locked="0"/>
    </xf>
    <xf numFmtId="0" fontId="57" fillId="37" borderId="71" xfId="2" applyFont="1" applyFill="1" applyBorder="1" applyAlignment="1" applyProtection="1">
      <alignment horizontal="center" vertical="center"/>
      <protection locked="0"/>
    </xf>
    <xf numFmtId="0" fontId="57" fillId="37" borderId="25" xfId="2" applyFont="1" applyFill="1" applyBorder="1" applyAlignment="1" applyProtection="1">
      <alignment horizontal="center" vertical="center"/>
      <protection locked="0"/>
    </xf>
    <xf numFmtId="0" fontId="31" fillId="37" borderId="17" xfId="2" applyFont="1" applyFill="1" applyBorder="1" applyAlignment="1" applyProtection="1">
      <alignment horizontal="center" vertical="center" shrinkToFit="1"/>
      <protection locked="0"/>
    </xf>
    <xf numFmtId="0" fontId="31" fillId="37" borderId="71" xfId="2" applyFont="1" applyFill="1" applyBorder="1" applyAlignment="1" applyProtection="1">
      <alignment horizontal="center" vertical="center" shrinkToFit="1"/>
      <protection locked="0"/>
    </xf>
    <xf numFmtId="0" fontId="39" fillId="21" borderId="71" xfId="0" applyFont="1" applyFill="1" applyBorder="1" applyAlignment="1" applyProtection="1">
      <alignment horizontal="center" vertical="center" shrinkToFit="1"/>
      <protection locked="0"/>
    </xf>
    <xf numFmtId="0" fontId="39" fillId="21" borderId="72" xfId="0" applyFont="1" applyFill="1" applyBorder="1" applyAlignment="1" applyProtection="1">
      <alignment horizontal="center" vertical="center" shrinkToFit="1"/>
      <protection locked="0"/>
    </xf>
    <xf numFmtId="0" fontId="7" fillId="37" borderId="7" xfId="2" applyFont="1" applyFill="1" applyBorder="1" applyAlignment="1" applyProtection="1">
      <alignment horizontal="center" vertical="center" wrapText="1"/>
      <protection locked="0"/>
    </xf>
    <xf numFmtId="0" fontId="7" fillId="37" borderId="4" xfId="2" applyFont="1" applyFill="1" applyBorder="1" applyAlignment="1" applyProtection="1">
      <alignment horizontal="center" vertical="center"/>
      <protection locked="0"/>
    </xf>
    <xf numFmtId="0" fontId="7" fillId="37" borderId="21" xfId="2" applyFont="1" applyFill="1" applyBorder="1" applyAlignment="1" applyProtection="1">
      <alignment horizontal="center" vertical="center"/>
      <protection locked="0"/>
    </xf>
    <xf numFmtId="0" fontId="7" fillId="37" borderId="68" xfId="2" applyFont="1" applyFill="1" applyBorder="1" applyAlignment="1" applyProtection="1">
      <alignment horizontal="center" vertical="center"/>
      <protection locked="0"/>
    </xf>
    <xf numFmtId="0" fontId="7" fillId="37" borderId="69" xfId="2" applyFont="1" applyFill="1" applyBorder="1" applyAlignment="1" applyProtection="1">
      <alignment horizontal="center" vertical="center"/>
      <protection locked="0"/>
    </xf>
    <xf numFmtId="0" fontId="7" fillId="37" borderId="70" xfId="2" applyFont="1" applyFill="1" applyBorder="1" applyAlignment="1" applyProtection="1">
      <alignment horizontal="center" vertical="center"/>
      <protection locked="0"/>
    </xf>
    <xf numFmtId="0" fontId="121" fillId="0" borderId="4" xfId="6" applyFill="1" applyBorder="1" applyAlignment="1" applyProtection="1">
      <alignment horizontal="center" vertical="center"/>
      <protection locked="0"/>
    </xf>
    <xf numFmtId="0" fontId="58" fillId="0" borderId="4" xfId="2" applyFont="1" applyBorder="1" applyAlignment="1" applyProtection="1">
      <alignment horizontal="center" vertical="center"/>
      <protection locked="0"/>
    </xf>
    <xf numFmtId="0" fontId="58" fillId="0" borderId="5" xfId="2" applyFont="1" applyBorder="1" applyAlignment="1" applyProtection="1">
      <alignment horizontal="center" vertical="center"/>
      <protection locked="0"/>
    </xf>
    <xf numFmtId="0" fontId="58" fillId="0" borderId="69" xfId="2" applyFont="1" applyBorder="1" applyAlignment="1" applyProtection="1">
      <alignment horizontal="center" vertical="center"/>
      <protection locked="0"/>
    </xf>
    <xf numFmtId="0" fontId="58" fillId="0" borderId="8" xfId="2" applyFont="1" applyBorder="1" applyAlignment="1" applyProtection="1">
      <alignment horizontal="center" vertical="center"/>
      <protection locked="0"/>
    </xf>
    <xf numFmtId="0" fontId="18" fillId="0" borderId="6" xfId="1" applyFont="1" applyBorder="1" applyAlignment="1" applyProtection="1">
      <alignment vertical="center" wrapText="1"/>
      <protection locked="0"/>
    </xf>
    <xf numFmtId="0" fontId="40" fillId="37" borderId="0" xfId="0" applyFont="1" applyFill="1" applyAlignment="1" applyProtection="1">
      <alignment horizontal="left" vertical="center" shrinkToFit="1"/>
      <protection locked="0"/>
    </xf>
    <xf numFmtId="0" fontId="40" fillId="37" borderId="66" xfId="0" applyFont="1" applyFill="1" applyBorder="1" applyAlignment="1" applyProtection="1">
      <alignment horizontal="left" vertical="center" shrinkToFit="1"/>
      <protection locked="0"/>
    </xf>
    <xf numFmtId="0" fontId="31" fillId="36" borderId="27" xfId="1" applyFont="1" applyFill="1" applyBorder="1" applyAlignment="1" applyProtection="1">
      <alignment horizontal="distributed" vertical="center" wrapText="1" shrinkToFit="1"/>
      <protection locked="0"/>
    </xf>
    <xf numFmtId="0" fontId="32" fillId="37" borderId="4" xfId="0" applyFont="1" applyFill="1" applyBorder="1" applyAlignment="1" applyProtection="1">
      <alignment horizontal="distributed" vertical="center" shrinkToFit="1"/>
      <protection locked="0"/>
    </xf>
    <xf numFmtId="0" fontId="32" fillId="37" borderId="21" xfId="0" applyFont="1" applyFill="1" applyBorder="1" applyAlignment="1" applyProtection="1">
      <alignment horizontal="distributed" vertical="center" shrinkToFit="1"/>
      <protection locked="0"/>
    </xf>
    <xf numFmtId="0" fontId="32" fillId="37" borderId="6" xfId="0" applyFont="1" applyFill="1" applyBorder="1" applyAlignment="1" applyProtection="1">
      <alignment horizontal="distributed" vertical="center" shrinkToFit="1"/>
      <protection locked="0"/>
    </xf>
    <xf numFmtId="0" fontId="32" fillId="37" borderId="0" xfId="0" applyFont="1" applyFill="1" applyAlignment="1" applyProtection="1">
      <alignment horizontal="distributed" vertical="center" shrinkToFit="1"/>
      <protection locked="0"/>
    </xf>
    <xf numFmtId="0" fontId="32" fillId="37" borderId="66" xfId="0" applyFont="1" applyFill="1" applyBorder="1" applyAlignment="1" applyProtection="1">
      <alignment horizontal="distributed" vertical="center" shrinkToFit="1"/>
      <protection locked="0"/>
    </xf>
    <xf numFmtId="0" fontId="32" fillId="37" borderId="10" xfId="0" applyFont="1" applyFill="1" applyBorder="1" applyAlignment="1" applyProtection="1">
      <alignment horizontal="distributed" vertical="center" shrinkToFit="1"/>
      <protection locked="0"/>
    </xf>
    <xf numFmtId="0" fontId="32" fillId="37" borderId="2" xfId="0" applyFont="1" applyFill="1" applyBorder="1" applyAlignment="1" applyProtection="1">
      <alignment horizontal="distributed" vertical="center" shrinkToFit="1"/>
      <protection locked="0"/>
    </xf>
    <xf numFmtId="0" fontId="32" fillId="37" borderId="67" xfId="0" applyFont="1" applyFill="1" applyBorder="1" applyAlignment="1" applyProtection="1">
      <alignment horizontal="distributed" vertical="center" shrinkToFit="1"/>
      <protection locked="0"/>
    </xf>
    <xf numFmtId="0" fontId="31" fillId="37" borderId="7" xfId="2" applyFont="1" applyFill="1" applyBorder="1" applyAlignment="1" applyProtection="1">
      <alignment horizontal="left" vertical="center" shrinkToFit="1"/>
      <protection locked="0"/>
    </xf>
    <xf numFmtId="0" fontId="21" fillId="36" borderId="86" xfId="1" applyFont="1" applyFill="1" applyBorder="1" applyAlignment="1" applyProtection="1">
      <alignment horizontal="center" vertical="center"/>
      <protection locked="0"/>
    </xf>
    <xf numFmtId="0" fontId="21" fillId="36" borderId="75" xfId="1" applyFont="1" applyFill="1" applyBorder="1" applyAlignment="1" applyProtection="1">
      <alignment horizontal="center" vertical="center"/>
      <protection locked="0"/>
    </xf>
    <xf numFmtId="0" fontId="21" fillId="36" borderId="76" xfId="1" applyFont="1" applyFill="1" applyBorder="1" applyAlignment="1" applyProtection="1">
      <alignment horizontal="center" vertical="center"/>
      <protection locked="0"/>
    </xf>
    <xf numFmtId="0" fontId="36" fillId="36" borderId="6" xfId="1" applyFont="1" applyFill="1" applyBorder="1" applyAlignment="1" applyProtection="1">
      <alignment horizontal="center" vertical="center"/>
      <protection locked="0"/>
    </xf>
    <xf numFmtId="0" fontId="36" fillId="36" borderId="0" xfId="1" applyFont="1" applyFill="1" applyAlignment="1" applyProtection="1">
      <alignment horizontal="center" vertical="center"/>
      <protection locked="0"/>
    </xf>
    <xf numFmtId="0" fontId="30" fillId="21" borderId="10" xfId="2" applyFont="1" applyFill="1" applyBorder="1" applyAlignment="1" applyProtection="1">
      <alignment horizontal="center" vertical="center"/>
      <protection locked="0"/>
    </xf>
    <xf numFmtId="0" fontId="30" fillId="21" borderId="2" xfId="2" applyFont="1" applyFill="1" applyBorder="1" applyAlignment="1" applyProtection="1">
      <alignment horizontal="center" vertical="center"/>
      <protection locked="0"/>
    </xf>
    <xf numFmtId="0" fontId="30" fillId="21" borderId="33" xfId="2" applyFont="1" applyFill="1" applyBorder="1" applyAlignment="1" applyProtection="1">
      <alignment horizontal="center" vertical="center"/>
      <protection locked="0"/>
    </xf>
    <xf numFmtId="0" fontId="35" fillId="36" borderId="0" xfId="1" applyFont="1" applyFill="1" applyAlignment="1" applyProtection="1">
      <alignment horizontal="center" vertical="center"/>
      <protection locked="0"/>
    </xf>
    <xf numFmtId="0" fontId="40" fillId="36" borderId="0" xfId="1" applyFont="1" applyFill="1" applyAlignment="1" applyProtection="1">
      <alignment horizontal="left" vertical="top" wrapText="1" shrinkToFit="1"/>
      <protection locked="0"/>
    </xf>
    <xf numFmtId="0" fontId="31" fillId="36" borderId="34" xfId="1" applyFont="1" applyFill="1" applyBorder="1" applyAlignment="1" applyProtection="1">
      <alignment horizontal="distributed" vertical="center" wrapText="1"/>
      <protection locked="0"/>
    </xf>
    <xf numFmtId="0" fontId="31" fillId="36" borderId="3" xfId="1" applyFont="1" applyFill="1" applyBorder="1" applyAlignment="1" applyProtection="1">
      <alignment horizontal="distributed" vertical="center"/>
      <protection locked="0"/>
    </xf>
    <xf numFmtId="0" fontId="39" fillId="3" borderId="3" xfId="0" applyFont="1" applyFill="1" applyBorder="1" applyAlignment="1" applyProtection="1">
      <alignment horizontal="center" vertical="center" shrinkToFit="1"/>
      <protection locked="0"/>
    </xf>
    <xf numFmtId="0" fontId="39" fillId="3" borderId="43" xfId="0" applyFont="1" applyFill="1" applyBorder="1" applyAlignment="1" applyProtection="1">
      <alignment horizontal="center" vertical="center" shrinkToFit="1"/>
      <protection locked="0"/>
    </xf>
    <xf numFmtId="0" fontId="39" fillId="3" borderId="70" xfId="0" applyFont="1" applyFill="1" applyBorder="1" applyAlignment="1" applyProtection="1">
      <alignment horizontal="center" vertical="center" shrinkToFit="1"/>
      <protection locked="0"/>
    </xf>
    <xf numFmtId="0" fontId="31" fillId="36" borderId="15" xfId="1" applyFont="1" applyFill="1" applyBorder="1" applyAlignment="1" applyProtection="1">
      <alignment horizontal="center" vertical="center" shrinkToFit="1"/>
      <protection locked="0"/>
    </xf>
    <xf numFmtId="0" fontId="31" fillId="36" borderId="68" xfId="1" applyFont="1" applyFill="1" applyBorder="1" applyAlignment="1" applyProtection="1">
      <alignment horizontal="center" vertical="center" shrinkToFit="1"/>
      <protection locked="0"/>
    </xf>
    <xf numFmtId="0" fontId="31" fillId="36" borderId="69" xfId="1" applyFont="1" applyFill="1" applyBorder="1" applyAlignment="1" applyProtection="1">
      <alignment horizontal="center" vertical="center" shrinkToFit="1"/>
      <protection locked="0"/>
    </xf>
    <xf numFmtId="0" fontId="31" fillId="36" borderId="70" xfId="1" applyFont="1" applyFill="1" applyBorder="1" applyAlignment="1" applyProtection="1">
      <alignment horizontal="center" vertical="center" shrinkToFit="1"/>
      <protection locked="0"/>
    </xf>
    <xf numFmtId="0" fontId="39" fillId="3" borderId="44" xfId="0" applyFont="1" applyFill="1" applyBorder="1" applyAlignment="1" applyProtection="1">
      <alignment horizontal="center" vertical="center" shrinkToFit="1"/>
      <protection locked="0"/>
    </xf>
    <xf numFmtId="0" fontId="39" fillId="3" borderId="8" xfId="0" applyFont="1" applyFill="1" applyBorder="1" applyAlignment="1" applyProtection="1">
      <alignment horizontal="center" vertical="center" shrinkToFit="1"/>
      <protection locked="0"/>
    </xf>
    <xf numFmtId="0" fontId="31" fillId="36" borderId="20" xfId="1" applyFont="1" applyFill="1" applyBorder="1" applyAlignment="1" applyProtection="1">
      <alignment horizontal="distributed" vertical="center"/>
      <protection locked="0"/>
    </xf>
    <xf numFmtId="0" fontId="31" fillId="36" borderId="69" xfId="1" applyFont="1" applyFill="1" applyBorder="1" applyAlignment="1" applyProtection="1">
      <alignment horizontal="distributed" vertical="center"/>
      <protection locked="0"/>
    </xf>
    <xf numFmtId="0" fontId="37" fillId="36" borderId="0" xfId="1" applyFont="1" applyFill="1" applyAlignment="1" applyProtection="1">
      <alignment horizontal="center" vertical="center"/>
      <protection locked="0"/>
    </xf>
    <xf numFmtId="0" fontId="37" fillId="36" borderId="2" xfId="1" applyFont="1" applyFill="1" applyBorder="1" applyAlignment="1" applyProtection="1">
      <alignment horizontal="center" vertical="center"/>
      <protection locked="0"/>
    </xf>
    <xf numFmtId="0" fontId="34" fillId="36" borderId="0" xfId="1" quotePrefix="1" applyFont="1" applyFill="1" applyAlignment="1" applyProtection="1">
      <alignment horizontal="center" vertical="center"/>
      <protection locked="0"/>
    </xf>
    <xf numFmtId="0" fontId="34" fillId="36" borderId="2" xfId="1" quotePrefix="1"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shrinkToFit="1"/>
      <protection locked="0"/>
    </xf>
    <xf numFmtId="0" fontId="32" fillId="3" borderId="43" xfId="0" applyFont="1" applyFill="1" applyBorder="1" applyAlignment="1" applyProtection="1">
      <alignment horizontal="center" vertical="center" shrinkToFit="1"/>
      <protection locked="0"/>
    </xf>
    <xf numFmtId="0" fontId="32" fillId="3" borderId="44" xfId="0" applyFont="1" applyFill="1" applyBorder="1" applyAlignment="1" applyProtection="1">
      <alignment horizontal="center" vertical="center" shrinkToFit="1"/>
      <protection locked="0"/>
    </xf>
    <xf numFmtId="0" fontId="57" fillId="10" borderId="3" xfId="0" applyFont="1" applyFill="1" applyBorder="1" applyAlignment="1" applyProtection="1">
      <alignment horizontal="right" vertical="top" wrapText="1" shrinkToFit="1"/>
      <protection locked="0"/>
    </xf>
    <xf numFmtId="0" fontId="45" fillId="10" borderId="0" xfId="0" applyFont="1" applyFill="1" applyAlignment="1" applyProtection="1">
      <alignment horizontal="left" vertical="top" wrapText="1" shrinkToFit="1"/>
      <protection locked="0"/>
    </xf>
    <xf numFmtId="0" fontId="4" fillId="10" borderId="2" xfId="2" applyFont="1" applyFill="1" applyBorder="1" applyAlignment="1" applyProtection="1">
      <alignment horizontal="center" vertical="center" wrapText="1"/>
      <protection locked="0"/>
    </xf>
    <xf numFmtId="0" fontId="4" fillId="10" borderId="52" xfId="2" applyFont="1" applyFill="1" applyBorder="1" applyAlignment="1" applyProtection="1">
      <alignment horizontal="center" vertical="center" wrapText="1"/>
      <protection locked="0"/>
    </xf>
    <xf numFmtId="0" fontId="4" fillId="10" borderId="94" xfId="2" applyFont="1" applyFill="1" applyBorder="1" applyAlignment="1" applyProtection="1">
      <alignment horizontal="center" vertical="center" wrapText="1"/>
      <protection locked="0"/>
    </xf>
    <xf numFmtId="0" fontId="21" fillId="10" borderId="65" xfId="0" applyFont="1" applyFill="1" applyBorder="1" applyAlignment="1" applyProtection="1">
      <alignment horizontal="center" vertical="center" shrinkToFit="1"/>
      <protection locked="0"/>
    </xf>
    <xf numFmtId="0" fontId="21" fillId="10" borderId="45" xfId="0" applyFont="1" applyFill="1" applyBorder="1" applyAlignment="1" applyProtection="1">
      <alignment horizontal="center" vertical="center" shrinkToFit="1"/>
      <protection locked="0"/>
    </xf>
    <xf numFmtId="0" fontId="21" fillId="10" borderId="58" xfId="0" applyFont="1" applyFill="1" applyBorder="1" applyAlignment="1" applyProtection="1">
      <alignment horizontal="center" vertical="center" shrinkToFit="1"/>
      <protection locked="0"/>
    </xf>
    <xf numFmtId="49" fontId="57" fillId="10" borderId="0" xfId="2" applyNumberFormat="1" applyFont="1" applyFill="1" applyAlignment="1" applyProtection="1">
      <alignment horizontal="right" vertical="top" wrapText="1"/>
      <protection locked="0"/>
    </xf>
    <xf numFmtId="0" fontId="57" fillId="10" borderId="0" xfId="0" applyFont="1" applyFill="1" applyAlignment="1" applyProtection="1">
      <alignment horizontal="left" vertical="top" wrapText="1"/>
      <protection locked="0"/>
    </xf>
    <xf numFmtId="0" fontId="57" fillId="10" borderId="3" xfId="2" applyFont="1" applyFill="1" applyBorder="1" applyAlignment="1" applyProtection="1">
      <alignment horizontal="right" vertical="top" wrapText="1"/>
      <protection locked="0"/>
    </xf>
    <xf numFmtId="0" fontId="21" fillId="10" borderId="38" xfId="0" applyFont="1" applyFill="1" applyBorder="1" applyAlignment="1" applyProtection="1">
      <alignment horizontal="center" vertical="center" shrinkToFit="1"/>
      <protection locked="0"/>
    </xf>
    <xf numFmtId="0" fontId="21" fillId="10" borderId="39" xfId="0" applyFont="1" applyFill="1" applyBorder="1" applyAlignment="1" applyProtection="1">
      <alignment horizontal="center" vertical="center" shrinkToFit="1"/>
      <protection locked="0"/>
    </xf>
    <xf numFmtId="0" fontId="21" fillId="10" borderId="2" xfId="0" applyFont="1" applyFill="1" applyBorder="1" applyAlignment="1" applyProtection="1">
      <alignment horizontal="center" vertical="center" shrinkToFit="1"/>
      <protection locked="0"/>
    </xf>
    <xf numFmtId="0" fontId="21" fillId="10" borderId="52" xfId="0" applyFont="1" applyFill="1" applyBorder="1" applyAlignment="1" applyProtection="1">
      <alignment horizontal="center" vertical="center" shrinkToFit="1"/>
      <protection locked="0"/>
    </xf>
    <xf numFmtId="0" fontId="21" fillId="10" borderId="92" xfId="0" applyFont="1" applyFill="1" applyBorder="1" applyAlignment="1" applyProtection="1">
      <alignment horizontal="center" vertical="center" shrinkToFit="1"/>
      <protection locked="0"/>
    </xf>
    <xf numFmtId="0" fontId="21" fillId="10" borderId="93" xfId="0" applyFont="1" applyFill="1" applyBorder="1" applyAlignment="1" applyProtection="1">
      <alignment horizontal="center" vertical="center" shrinkToFit="1"/>
      <protection locked="0"/>
    </xf>
    <xf numFmtId="0" fontId="21" fillId="10" borderId="94" xfId="0" applyFont="1" applyFill="1" applyBorder="1" applyAlignment="1" applyProtection="1">
      <alignment horizontal="center" vertical="center" shrinkToFit="1"/>
      <protection locked="0"/>
    </xf>
    <xf numFmtId="0" fontId="21" fillId="10" borderId="92" xfId="0" applyFont="1" applyFill="1" applyBorder="1" applyAlignment="1" applyProtection="1">
      <alignment horizontal="center" vertical="center" wrapText="1" shrinkToFit="1"/>
      <protection locked="0"/>
    </xf>
    <xf numFmtId="0" fontId="21" fillId="10" borderId="93" xfId="0" applyFont="1" applyFill="1" applyBorder="1" applyAlignment="1" applyProtection="1">
      <alignment horizontal="center" vertical="center" wrapText="1" shrinkToFit="1"/>
      <protection locked="0"/>
    </xf>
    <xf numFmtId="0" fontId="21" fillId="10" borderId="94" xfId="0" applyFont="1" applyFill="1" applyBorder="1" applyAlignment="1" applyProtection="1">
      <alignment horizontal="center" vertical="center" wrapText="1" shrinkToFit="1"/>
      <protection locked="0"/>
    </xf>
    <xf numFmtId="0" fontId="4" fillId="10" borderId="106" xfId="2" applyFont="1" applyFill="1" applyBorder="1" applyAlignment="1" applyProtection="1">
      <alignment horizontal="center" vertical="center"/>
      <protection locked="0"/>
    </xf>
    <xf numFmtId="0" fontId="4" fillId="10" borderId="108" xfId="2" applyFont="1" applyFill="1" applyBorder="1" applyAlignment="1" applyProtection="1">
      <alignment horizontal="center" vertical="center"/>
      <protection locked="0"/>
    </xf>
    <xf numFmtId="0" fontId="4" fillId="10" borderId="107" xfId="2" applyFont="1" applyFill="1" applyBorder="1" applyAlignment="1" applyProtection="1">
      <alignment horizontal="center" vertical="center"/>
      <protection locked="0"/>
    </xf>
    <xf numFmtId="0" fontId="21" fillId="10" borderId="38" xfId="0" applyFont="1" applyFill="1" applyBorder="1" applyAlignment="1" applyProtection="1">
      <alignment horizontal="center" vertical="center" wrapText="1" shrinkToFit="1"/>
      <protection locked="0"/>
    </xf>
    <xf numFmtId="0" fontId="21" fillId="10" borderId="39" xfId="0" applyFont="1" applyFill="1" applyBorder="1" applyAlignment="1" applyProtection="1">
      <alignment horizontal="center" vertical="center" wrapText="1" shrinkToFit="1"/>
      <protection locked="0"/>
    </xf>
    <xf numFmtId="0" fontId="21" fillId="10" borderId="0" xfId="0" applyFont="1" applyFill="1" applyAlignment="1" applyProtection="1">
      <alignment horizontal="center" vertical="center" wrapText="1" shrinkToFit="1"/>
      <protection locked="0"/>
    </xf>
    <xf numFmtId="0" fontId="21" fillId="10" borderId="59" xfId="0" applyFont="1" applyFill="1" applyBorder="1" applyAlignment="1" applyProtection="1">
      <alignment horizontal="center" vertical="center" wrapText="1" shrinkToFit="1"/>
      <protection locked="0"/>
    </xf>
    <xf numFmtId="0" fontId="21" fillId="10" borderId="102" xfId="0" applyFont="1" applyFill="1" applyBorder="1" applyAlignment="1" applyProtection="1">
      <alignment horizontal="center" vertical="center" shrinkToFit="1"/>
      <protection locked="0"/>
    </xf>
    <xf numFmtId="0" fontId="57" fillId="10" borderId="0" xfId="2" applyFont="1" applyFill="1" applyAlignment="1" applyProtection="1">
      <alignment horizontal="right" vertical="top" wrapText="1"/>
      <protection locked="0"/>
    </xf>
    <xf numFmtId="0" fontId="4" fillId="10" borderId="57" xfId="2" applyFont="1" applyFill="1" applyBorder="1" applyAlignment="1" applyProtection="1">
      <alignment horizontal="left" vertical="center" wrapText="1"/>
      <protection locked="0"/>
    </xf>
    <xf numFmtId="0" fontId="4" fillId="10" borderId="112" xfId="2" applyFont="1" applyFill="1" applyBorder="1" applyAlignment="1" applyProtection="1">
      <alignment horizontal="left" vertical="center" wrapText="1"/>
      <protection locked="0"/>
    </xf>
    <xf numFmtId="0" fontId="4" fillId="10" borderId="31" xfId="2" applyFont="1" applyFill="1" applyBorder="1" applyAlignment="1" applyProtection="1">
      <alignment horizontal="center" vertical="center" wrapText="1"/>
      <protection locked="0"/>
    </xf>
    <xf numFmtId="182" fontId="4" fillId="10" borderId="65" xfId="2" applyNumberFormat="1" applyFont="1" applyFill="1" applyBorder="1" applyAlignment="1" applyProtection="1">
      <alignment horizontal="center" vertical="center"/>
      <protection locked="0"/>
    </xf>
    <xf numFmtId="182" fontId="4" fillId="10" borderId="45" xfId="2" applyNumberFormat="1" applyFont="1" applyFill="1" applyBorder="1" applyAlignment="1" applyProtection="1">
      <alignment horizontal="center" vertical="center"/>
      <protection locked="0"/>
    </xf>
    <xf numFmtId="182" fontId="4" fillId="10" borderId="58" xfId="2" applyNumberFormat="1" applyFont="1" applyFill="1" applyBorder="1" applyAlignment="1" applyProtection="1">
      <alignment horizontal="center" vertical="center"/>
      <protection locked="0"/>
    </xf>
    <xf numFmtId="0" fontId="59" fillId="10" borderId="0" xfId="2" applyFont="1" applyFill="1" applyAlignment="1" applyProtection="1">
      <alignment horizontal="left" vertical="top"/>
      <protection locked="0"/>
    </xf>
    <xf numFmtId="0" fontId="21" fillId="10" borderId="61" xfId="2" applyFont="1" applyFill="1" applyBorder="1" applyAlignment="1" applyProtection="1">
      <alignment horizontal="center" vertical="center" shrinkToFit="1"/>
      <protection locked="0"/>
    </xf>
    <xf numFmtId="0" fontId="21" fillId="10" borderId="12" xfId="2" applyFont="1" applyFill="1" applyBorder="1" applyAlignment="1" applyProtection="1">
      <alignment horizontal="center" vertical="center" shrinkToFit="1"/>
      <protection locked="0"/>
    </xf>
    <xf numFmtId="0" fontId="21" fillId="10" borderId="32" xfId="2" applyFont="1" applyFill="1" applyBorder="1" applyAlignment="1" applyProtection="1">
      <alignment horizontal="center" vertical="center" shrinkToFit="1"/>
      <protection locked="0"/>
    </xf>
    <xf numFmtId="0" fontId="128" fillId="10" borderId="169" xfId="2" applyFont="1" applyFill="1" applyBorder="1" applyAlignment="1" applyProtection="1">
      <alignment horizontal="center" vertical="center" shrinkToFit="1"/>
      <protection locked="0"/>
    </xf>
    <xf numFmtId="0" fontId="128" fillId="10" borderId="128" xfId="2" applyFont="1" applyFill="1" applyBorder="1" applyAlignment="1" applyProtection="1">
      <alignment horizontal="center" vertical="center" shrinkToFit="1"/>
      <protection locked="0"/>
    </xf>
    <xf numFmtId="0" fontId="4" fillId="10" borderId="16" xfId="2" applyFont="1" applyFill="1" applyBorder="1" applyAlignment="1" applyProtection="1">
      <alignment horizontal="left" vertical="center" shrinkToFit="1"/>
      <protection locked="0"/>
    </xf>
    <xf numFmtId="0" fontId="4" fillId="10" borderId="12" xfId="2" applyFont="1" applyFill="1" applyBorder="1" applyAlignment="1" applyProtection="1">
      <alignment horizontal="left" vertical="center" shrinkToFit="1"/>
      <protection locked="0"/>
    </xf>
    <xf numFmtId="179" fontId="56" fillId="6" borderId="31" xfId="2" applyNumberFormat="1" applyFont="1" applyFill="1" applyBorder="1" applyAlignment="1" applyProtection="1">
      <alignment horizontal="right" vertical="top" wrapText="1"/>
      <protection locked="0"/>
    </xf>
    <xf numFmtId="179" fontId="56" fillId="6" borderId="0" xfId="2" applyNumberFormat="1" applyFont="1" applyFill="1" applyAlignment="1" applyProtection="1">
      <alignment horizontal="right" vertical="top" wrapText="1"/>
      <protection locked="0"/>
    </xf>
    <xf numFmtId="0" fontId="59" fillId="10" borderId="0" xfId="2" applyFont="1" applyFill="1" applyAlignment="1" applyProtection="1">
      <alignment horizontal="left" vertical="top" wrapText="1"/>
      <protection locked="0"/>
    </xf>
    <xf numFmtId="0" fontId="128" fillId="10" borderId="168" xfId="2" applyFont="1" applyFill="1" applyBorder="1" applyAlignment="1" applyProtection="1">
      <alignment horizontal="center" vertical="center" shrinkToFit="1"/>
      <protection locked="0"/>
    </xf>
    <xf numFmtId="0" fontId="128" fillId="10" borderId="126" xfId="2" applyFont="1" applyFill="1" applyBorder="1" applyAlignment="1" applyProtection="1">
      <alignment horizontal="center" vertical="center" shrinkToFit="1"/>
      <protection locked="0"/>
    </xf>
    <xf numFmtId="0" fontId="128" fillId="10" borderId="166" xfId="2" applyFont="1" applyFill="1" applyBorder="1" applyAlignment="1" applyProtection="1">
      <alignment horizontal="center" vertical="center" shrinkToFit="1"/>
      <protection locked="0"/>
    </xf>
    <xf numFmtId="0" fontId="128" fillId="10" borderId="127" xfId="2" applyFont="1" applyFill="1" applyBorder="1" applyAlignment="1" applyProtection="1">
      <alignment horizontal="center" vertical="center" shrinkToFit="1"/>
      <protection locked="0"/>
    </xf>
    <xf numFmtId="0" fontId="4" fillId="21" borderId="97" xfId="2" applyFont="1" applyFill="1" applyBorder="1" applyAlignment="1" applyProtection="1">
      <alignment horizontal="center" vertical="top"/>
      <protection locked="0"/>
    </xf>
    <xf numFmtId="0" fontId="4" fillId="21" borderId="93" xfId="2" applyFont="1" applyFill="1" applyBorder="1" applyAlignment="1" applyProtection="1">
      <alignment horizontal="center" vertical="top"/>
      <protection locked="0"/>
    </xf>
    <xf numFmtId="0" fontId="4" fillId="21" borderId="94" xfId="2" applyFont="1" applyFill="1" applyBorder="1" applyAlignment="1" applyProtection="1">
      <alignment horizontal="center" vertical="top"/>
      <protection locked="0"/>
    </xf>
    <xf numFmtId="0" fontId="4" fillId="21" borderId="92" xfId="2" applyFont="1" applyFill="1" applyBorder="1" applyAlignment="1" applyProtection="1">
      <alignment horizontal="center" vertical="top"/>
      <protection locked="0"/>
    </xf>
    <xf numFmtId="0" fontId="4" fillId="21" borderId="104" xfId="2" applyFont="1" applyFill="1" applyBorder="1" applyAlignment="1" applyProtection="1">
      <alignment horizontal="center" vertical="top"/>
      <protection locked="0"/>
    </xf>
    <xf numFmtId="0" fontId="81" fillId="21" borderId="65" xfId="2" applyFont="1" applyFill="1" applyBorder="1" applyAlignment="1" applyProtection="1">
      <alignment horizontal="left" vertical="center"/>
      <protection locked="0"/>
    </xf>
    <xf numFmtId="0" fontId="81" fillId="21" borderId="45" xfId="2" applyFont="1" applyFill="1" applyBorder="1" applyAlignment="1" applyProtection="1">
      <alignment horizontal="left" vertical="center"/>
      <protection locked="0"/>
    </xf>
    <xf numFmtId="0" fontId="81" fillId="21" borderId="58" xfId="2" applyFont="1" applyFill="1" applyBorder="1" applyAlignment="1" applyProtection="1">
      <alignment horizontal="left" vertical="center"/>
      <protection locked="0"/>
    </xf>
    <xf numFmtId="0" fontId="57" fillId="10" borderId="0" xfId="2" applyFont="1" applyFill="1" applyAlignment="1" applyProtection="1">
      <alignment horizontal="right" vertical="center" wrapText="1"/>
      <protection locked="0"/>
    </xf>
    <xf numFmtId="0" fontId="57" fillId="10" borderId="0" xfId="2" applyFont="1" applyFill="1" applyAlignment="1" applyProtection="1">
      <alignment horizontal="right" vertical="center"/>
      <protection locked="0"/>
    </xf>
    <xf numFmtId="0" fontId="57" fillId="10" borderId="0" xfId="2" applyFont="1" applyFill="1" applyAlignment="1" applyProtection="1">
      <alignment horizontal="left" vertical="center" wrapText="1"/>
      <protection locked="0"/>
    </xf>
    <xf numFmtId="0" fontId="57" fillId="10" borderId="0" xfId="2" applyFont="1" applyFill="1" applyAlignment="1" applyProtection="1">
      <alignment horizontal="left" vertical="center"/>
      <protection locked="0"/>
    </xf>
    <xf numFmtId="0" fontId="56" fillId="10" borderId="0" xfId="2" applyFont="1" applyFill="1" applyAlignment="1" applyProtection="1">
      <alignment horizontal="left" vertical="center" wrapText="1" shrinkToFit="1"/>
      <protection locked="0"/>
    </xf>
    <xf numFmtId="0" fontId="82" fillId="10" borderId="0" xfId="2" applyFont="1" applyFill="1" applyAlignment="1" applyProtection="1">
      <alignment horizontal="left" vertical="top"/>
      <protection locked="0"/>
    </xf>
    <xf numFmtId="0" fontId="4" fillId="10" borderId="102" xfId="2" applyFont="1" applyFill="1" applyBorder="1" applyAlignment="1" applyProtection="1">
      <alignment horizontal="center" vertical="center"/>
      <protection locked="0"/>
    </xf>
    <xf numFmtId="0" fontId="4" fillId="21" borderId="88" xfId="2" applyFont="1" applyFill="1" applyBorder="1" applyAlignment="1" applyProtection="1">
      <alignment horizontal="center" vertical="top"/>
      <protection locked="0"/>
    </xf>
    <xf numFmtId="0" fontId="4" fillId="21" borderId="89" xfId="2" applyFont="1" applyFill="1" applyBorder="1" applyAlignment="1" applyProtection="1">
      <alignment horizontal="center" vertical="top"/>
      <protection locked="0"/>
    </xf>
    <xf numFmtId="0" fontId="4" fillId="21" borderId="96" xfId="2" applyFont="1" applyFill="1" applyBorder="1" applyAlignment="1" applyProtection="1">
      <alignment horizontal="center" vertical="top"/>
      <protection locked="0"/>
    </xf>
    <xf numFmtId="0" fontId="4" fillId="21" borderId="95" xfId="2" applyFont="1" applyFill="1" applyBorder="1" applyAlignment="1" applyProtection="1">
      <alignment horizontal="center" vertical="top"/>
      <protection locked="0"/>
    </xf>
    <xf numFmtId="0" fontId="4" fillId="21" borderId="90" xfId="2" applyFont="1" applyFill="1" applyBorder="1" applyAlignment="1" applyProtection="1">
      <alignment horizontal="center" vertical="top"/>
      <protection locked="0"/>
    </xf>
    <xf numFmtId="0" fontId="21" fillId="10" borderId="102" xfId="2" applyFont="1" applyFill="1" applyBorder="1" applyAlignment="1" applyProtection="1">
      <alignment horizontal="center" vertical="center" shrinkToFit="1"/>
      <protection locked="0"/>
    </xf>
    <xf numFmtId="0" fontId="21" fillId="10" borderId="23" xfId="2" applyFont="1" applyFill="1" applyBorder="1" applyAlignment="1" applyProtection="1">
      <alignment horizontal="center" vertical="center" shrinkToFit="1"/>
      <protection locked="0"/>
    </xf>
    <xf numFmtId="0" fontId="21" fillId="10" borderId="64" xfId="2" applyFont="1" applyFill="1" applyBorder="1" applyAlignment="1" applyProtection="1">
      <alignment horizontal="center" vertical="center" shrinkToFit="1"/>
      <protection locked="0"/>
    </xf>
    <xf numFmtId="0" fontId="21" fillId="10" borderId="31" xfId="2" applyFont="1" applyFill="1" applyBorder="1" applyAlignment="1" applyProtection="1">
      <alignment horizontal="center" vertical="center" shrinkToFit="1"/>
      <protection locked="0"/>
    </xf>
    <xf numFmtId="0" fontId="21" fillId="10" borderId="103" xfId="2" applyFont="1" applyFill="1" applyBorder="1" applyAlignment="1" applyProtection="1">
      <alignment horizontal="center" vertical="center" shrinkToFit="1"/>
      <protection locked="0"/>
    </xf>
    <xf numFmtId="0" fontId="21" fillId="10" borderId="87" xfId="2" applyFont="1" applyFill="1" applyBorder="1" applyAlignment="1" applyProtection="1">
      <alignment horizontal="center" vertical="center" shrinkToFit="1"/>
      <protection locked="0"/>
    </xf>
    <xf numFmtId="0" fontId="102" fillId="10" borderId="206" xfId="2" applyFont="1" applyFill="1" applyBorder="1" applyAlignment="1" applyProtection="1">
      <alignment horizontal="center" vertical="center"/>
      <protection locked="0"/>
    </xf>
    <xf numFmtId="0" fontId="102" fillId="10" borderId="137" xfId="2" applyFont="1" applyFill="1" applyBorder="1" applyAlignment="1" applyProtection="1">
      <alignment horizontal="center" vertical="center"/>
      <protection locked="0"/>
    </xf>
    <xf numFmtId="0" fontId="102" fillId="10" borderId="207" xfId="2" applyFont="1" applyFill="1" applyBorder="1" applyAlignment="1" applyProtection="1">
      <alignment horizontal="center" vertical="center"/>
      <protection locked="0"/>
    </xf>
    <xf numFmtId="0" fontId="102" fillId="10" borderId="144" xfId="2" applyFont="1" applyFill="1" applyBorder="1" applyAlignment="1" applyProtection="1">
      <alignment horizontal="center" vertical="center"/>
      <protection locked="0"/>
    </xf>
    <xf numFmtId="0" fontId="102" fillId="10" borderId="208" xfId="2" applyFont="1" applyFill="1" applyBorder="1" applyAlignment="1" applyProtection="1">
      <alignment horizontal="center" vertical="center"/>
      <protection locked="0"/>
    </xf>
    <xf numFmtId="0" fontId="102" fillId="10" borderId="139" xfId="2" applyFont="1" applyFill="1" applyBorder="1" applyAlignment="1" applyProtection="1">
      <alignment horizontal="center" vertical="center"/>
      <protection locked="0"/>
    </xf>
    <xf numFmtId="0" fontId="102" fillId="10" borderId="141" xfId="2" applyFont="1" applyFill="1" applyBorder="1" applyAlignment="1" applyProtection="1">
      <alignment horizontal="center" vertical="center"/>
      <protection locked="0"/>
    </xf>
    <xf numFmtId="0" fontId="102" fillId="10" borderId="135" xfId="2" applyFont="1" applyFill="1" applyBorder="1" applyAlignment="1" applyProtection="1">
      <alignment horizontal="center" vertical="center"/>
      <protection locked="0"/>
    </xf>
    <xf numFmtId="0" fontId="102" fillId="10" borderId="136" xfId="2" applyFont="1" applyFill="1" applyBorder="1" applyAlignment="1" applyProtection="1">
      <alignment horizontal="center" vertical="center"/>
      <protection locked="0"/>
    </xf>
    <xf numFmtId="0" fontId="102" fillId="10" borderId="142" xfId="2" applyFont="1" applyFill="1" applyBorder="1" applyAlignment="1" applyProtection="1">
      <alignment horizontal="center" vertical="center"/>
      <protection locked="0"/>
    </xf>
    <xf numFmtId="0" fontId="102" fillId="10" borderId="138" xfId="2" applyFont="1" applyFill="1" applyBorder="1" applyAlignment="1" applyProtection="1">
      <alignment horizontal="center" vertical="center"/>
      <protection locked="0"/>
    </xf>
    <xf numFmtId="0" fontId="102" fillId="10" borderId="145" xfId="2" applyFont="1" applyFill="1" applyBorder="1" applyAlignment="1" applyProtection="1">
      <alignment horizontal="center" vertical="center"/>
      <protection locked="0"/>
    </xf>
    <xf numFmtId="0" fontId="102" fillId="10" borderId="146" xfId="2" applyFont="1" applyFill="1" applyBorder="1" applyAlignment="1" applyProtection="1">
      <alignment horizontal="center" vertical="center"/>
      <protection locked="0"/>
    </xf>
    <xf numFmtId="0" fontId="102" fillId="10" borderId="143" xfId="2" applyFont="1" applyFill="1" applyBorder="1" applyAlignment="1" applyProtection="1">
      <alignment horizontal="center" vertical="center"/>
      <protection locked="0"/>
    </xf>
    <xf numFmtId="0" fontId="102" fillId="10" borderId="140" xfId="2" applyFont="1" applyFill="1" applyBorder="1" applyAlignment="1" applyProtection="1">
      <alignment horizontal="center" vertical="center"/>
      <protection locked="0"/>
    </xf>
    <xf numFmtId="0" fontId="6" fillId="6" borderId="41" xfId="2" applyFont="1" applyFill="1" applyBorder="1" applyAlignment="1" applyProtection="1">
      <alignment horizontal="left" vertical="top" shrinkToFit="1"/>
      <protection locked="0"/>
    </xf>
    <xf numFmtId="0" fontId="6" fillId="6" borderId="23" xfId="2" applyFont="1" applyFill="1" applyBorder="1" applyAlignment="1" applyProtection="1">
      <alignment horizontal="center" vertical="center" shrinkToFit="1"/>
      <protection locked="0"/>
    </xf>
    <xf numFmtId="0" fontId="6" fillId="6" borderId="38" xfId="2" applyFont="1" applyFill="1" applyBorder="1" applyAlignment="1" applyProtection="1">
      <alignment horizontal="center" vertical="center" shrinkToFit="1"/>
      <protection locked="0"/>
    </xf>
    <xf numFmtId="0" fontId="6" fillId="6" borderId="39" xfId="2" applyFont="1" applyFill="1" applyBorder="1" applyAlignment="1" applyProtection="1">
      <alignment horizontal="center" vertical="center" shrinkToFit="1"/>
      <protection locked="0"/>
    </xf>
    <xf numFmtId="0" fontId="6" fillId="6" borderId="31" xfId="2" applyFont="1" applyFill="1" applyBorder="1" applyAlignment="1" applyProtection="1">
      <alignment horizontal="center" vertical="center" shrinkToFit="1"/>
      <protection locked="0"/>
    </xf>
    <xf numFmtId="0" fontId="6" fillId="6" borderId="0" xfId="2" applyFont="1" applyFill="1" applyAlignment="1" applyProtection="1">
      <alignment horizontal="center" vertical="center" shrinkToFit="1"/>
      <protection locked="0"/>
    </xf>
    <xf numFmtId="0" fontId="6" fillId="6" borderId="59" xfId="2" applyFont="1" applyFill="1" applyBorder="1" applyAlignment="1" applyProtection="1">
      <alignment horizontal="center" vertical="center" shrinkToFit="1"/>
      <protection locked="0"/>
    </xf>
    <xf numFmtId="0" fontId="31" fillId="10" borderId="16" xfId="2" applyFont="1" applyFill="1" applyBorder="1" applyAlignment="1" applyProtection="1">
      <alignment horizontal="left" vertical="center"/>
      <protection locked="0"/>
    </xf>
    <xf numFmtId="0" fontId="31" fillId="10" borderId="12" xfId="2" applyFont="1" applyFill="1" applyBorder="1" applyAlignment="1" applyProtection="1">
      <alignment horizontal="left" vertical="center"/>
      <protection locked="0"/>
    </xf>
    <xf numFmtId="0" fontId="31" fillId="10" borderId="57" xfId="2" applyFont="1" applyFill="1" applyBorder="1" applyAlignment="1" applyProtection="1">
      <alignment horizontal="left" vertical="center"/>
      <protection locked="0"/>
    </xf>
    <xf numFmtId="0" fontId="31" fillId="6" borderId="37" xfId="2" applyFont="1" applyFill="1" applyBorder="1" applyAlignment="1" applyProtection="1">
      <alignment horizontal="center" vertical="center" wrapText="1"/>
      <protection locked="0"/>
    </xf>
    <xf numFmtId="0" fontId="31" fillId="6" borderId="24" xfId="2" applyFont="1" applyFill="1" applyBorder="1" applyAlignment="1" applyProtection="1">
      <alignment horizontal="center" vertical="center" wrapText="1"/>
      <protection locked="0"/>
    </xf>
    <xf numFmtId="0" fontId="31" fillId="6" borderId="10" xfId="2" applyFont="1" applyFill="1" applyBorder="1" applyAlignment="1" applyProtection="1">
      <alignment horizontal="center" vertical="center" wrapText="1"/>
      <protection locked="0"/>
    </xf>
    <xf numFmtId="0" fontId="31" fillId="6" borderId="33" xfId="2" applyFont="1" applyFill="1" applyBorder="1" applyAlignment="1" applyProtection="1">
      <alignment horizontal="center" vertical="center" wrapText="1"/>
      <protection locked="0"/>
    </xf>
    <xf numFmtId="0" fontId="40" fillId="6" borderId="40" xfId="2" applyFont="1" applyFill="1" applyBorder="1" applyAlignment="1" applyProtection="1">
      <alignment horizontal="left" vertical="center"/>
      <protection locked="0"/>
    </xf>
    <xf numFmtId="0" fontId="40" fillId="6" borderId="41" xfId="2" applyFont="1" applyFill="1" applyBorder="1" applyAlignment="1" applyProtection="1">
      <alignment horizontal="left" vertical="center"/>
      <protection locked="0"/>
    </xf>
    <xf numFmtId="0" fontId="40" fillId="6" borderId="42" xfId="2" applyFont="1" applyFill="1" applyBorder="1" applyAlignment="1" applyProtection="1">
      <alignment horizontal="left" vertical="center"/>
      <protection locked="0"/>
    </xf>
    <xf numFmtId="0" fontId="7" fillId="10" borderId="16" xfId="2" applyFont="1" applyFill="1" applyBorder="1" applyAlignment="1" applyProtection="1">
      <alignment horizontal="left" vertical="center"/>
      <protection locked="0"/>
    </xf>
    <xf numFmtId="0" fontId="7" fillId="10" borderId="12" xfId="2" applyFont="1" applyFill="1" applyBorder="1" applyAlignment="1" applyProtection="1">
      <alignment horizontal="left" vertical="center"/>
      <protection locked="0"/>
    </xf>
    <xf numFmtId="0" fontId="7" fillId="10" borderId="57" xfId="2" applyFont="1" applyFill="1" applyBorder="1" applyAlignment="1" applyProtection="1">
      <alignment horizontal="left" vertical="center"/>
      <protection locked="0"/>
    </xf>
    <xf numFmtId="0" fontId="31" fillId="6" borderId="97" xfId="2" applyFont="1" applyFill="1" applyBorder="1" applyAlignment="1" applyProtection="1">
      <alignment horizontal="left" vertical="center" wrapText="1"/>
      <protection locked="0"/>
    </xf>
    <xf numFmtId="0" fontId="31" fillId="6" borderId="93" xfId="2" applyFont="1" applyFill="1" applyBorder="1" applyAlignment="1" applyProtection="1">
      <alignment horizontal="left" vertical="center" wrapText="1"/>
      <protection locked="0"/>
    </xf>
    <xf numFmtId="0" fontId="31" fillId="6" borderId="104" xfId="2" applyFont="1" applyFill="1" applyBorder="1" applyAlignment="1" applyProtection="1">
      <alignment horizontal="left" vertical="center" wrapText="1"/>
      <protection locked="0"/>
    </xf>
    <xf numFmtId="0" fontId="7" fillId="10" borderId="61" xfId="2" applyFont="1" applyFill="1" applyBorder="1" applyAlignment="1" applyProtection="1">
      <alignment horizontal="right" vertical="center"/>
      <protection locked="0"/>
    </xf>
    <xf numFmtId="0" fontId="7" fillId="10" borderId="12" xfId="2" applyFont="1" applyFill="1" applyBorder="1" applyAlignment="1" applyProtection="1">
      <alignment horizontal="right" vertical="center"/>
      <protection locked="0"/>
    </xf>
    <xf numFmtId="0" fontId="7" fillId="10" borderId="32" xfId="2" applyFont="1" applyFill="1" applyBorder="1" applyAlignment="1" applyProtection="1">
      <alignment horizontal="right" vertical="center"/>
      <protection locked="0"/>
    </xf>
    <xf numFmtId="0" fontId="48" fillId="10" borderId="92" xfId="0" applyFont="1" applyFill="1" applyBorder="1" applyAlignment="1" applyProtection="1">
      <alignment horizontal="center" vertical="center" wrapText="1"/>
      <protection locked="0"/>
    </xf>
    <xf numFmtId="0" fontId="48" fillId="10" borderId="93" xfId="0" applyFont="1" applyFill="1" applyBorder="1" applyAlignment="1" applyProtection="1">
      <alignment horizontal="center" vertical="center" wrapText="1"/>
      <protection locked="0"/>
    </xf>
    <xf numFmtId="0" fontId="48" fillId="10" borderId="94" xfId="0" applyFont="1" applyFill="1" applyBorder="1" applyAlignment="1" applyProtection="1">
      <alignment horizontal="center" vertical="center" wrapText="1"/>
      <protection locked="0"/>
    </xf>
    <xf numFmtId="0" fontId="7" fillId="26" borderId="16" xfId="2" applyFont="1" applyFill="1" applyBorder="1" applyAlignment="1" applyProtection="1">
      <alignment horizontal="center" vertical="center" wrapText="1"/>
      <protection locked="0"/>
    </xf>
    <xf numFmtId="0" fontId="7" fillId="26" borderId="12" xfId="2" applyFont="1" applyFill="1" applyBorder="1" applyAlignment="1" applyProtection="1">
      <alignment horizontal="center" vertical="center" wrapText="1"/>
      <protection locked="0"/>
    </xf>
    <xf numFmtId="0" fontId="7" fillId="26" borderId="57" xfId="2" applyFont="1" applyFill="1" applyBorder="1" applyAlignment="1" applyProtection="1">
      <alignment horizontal="center" vertical="center" wrapText="1"/>
      <protection locked="0"/>
    </xf>
    <xf numFmtId="0" fontId="7" fillId="26" borderId="61" xfId="2" applyFont="1" applyFill="1" applyBorder="1" applyAlignment="1" applyProtection="1">
      <alignment horizontal="center" vertical="center" wrapText="1"/>
      <protection locked="0"/>
    </xf>
    <xf numFmtId="0" fontId="7" fillId="26" borderId="32" xfId="2" applyFont="1" applyFill="1" applyBorder="1" applyAlignment="1" applyProtection="1">
      <alignment horizontal="center" vertical="center" wrapText="1"/>
      <protection locked="0"/>
    </xf>
    <xf numFmtId="0" fontId="7" fillId="26" borderId="97" xfId="2" applyFont="1" applyFill="1" applyBorder="1" applyAlignment="1" applyProtection="1">
      <alignment horizontal="center" vertical="center" wrapText="1"/>
      <protection locked="0"/>
    </xf>
    <xf numFmtId="0" fontId="7" fillId="26" borderId="93" xfId="2" applyFont="1" applyFill="1" applyBorder="1" applyAlignment="1" applyProtection="1">
      <alignment horizontal="center" vertical="center" wrapText="1"/>
      <protection locked="0"/>
    </xf>
    <xf numFmtId="0" fontId="7" fillId="26" borderId="94" xfId="2" applyFont="1" applyFill="1" applyBorder="1" applyAlignment="1" applyProtection="1">
      <alignment horizontal="center" vertical="center" wrapText="1"/>
      <protection locked="0"/>
    </xf>
    <xf numFmtId="0" fontId="7" fillId="26" borderId="92" xfId="2" applyFont="1" applyFill="1" applyBorder="1" applyAlignment="1" applyProtection="1">
      <alignment horizontal="center" vertical="center" wrapText="1"/>
      <protection locked="0"/>
    </xf>
    <xf numFmtId="0" fontId="7" fillId="26" borderId="104" xfId="2" applyFont="1" applyFill="1" applyBorder="1" applyAlignment="1" applyProtection="1">
      <alignment horizontal="center" vertical="center" wrapText="1"/>
      <protection locked="0"/>
    </xf>
    <xf numFmtId="0" fontId="9" fillId="10" borderId="0" xfId="0" applyFont="1" applyFill="1" applyAlignment="1" applyProtection="1">
      <alignment horizontal="left" vertical="center" wrapText="1"/>
      <protection locked="0"/>
    </xf>
    <xf numFmtId="0" fontId="9" fillId="42" borderId="92" xfId="2" applyFont="1" applyFill="1" applyBorder="1" applyAlignment="1" applyProtection="1">
      <alignment horizontal="center" vertical="center" wrapText="1"/>
      <protection locked="0"/>
    </xf>
    <xf numFmtId="0" fontId="9" fillId="42" borderId="93" xfId="2" applyFont="1" applyFill="1" applyBorder="1" applyAlignment="1" applyProtection="1">
      <alignment horizontal="center" vertical="center" wrapText="1"/>
      <protection locked="0"/>
    </xf>
    <xf numFmtId="0" fontId="9" fillId="42" borderId="94" xfId="2" applyFont="1" applyFill="1" applyBorder="1" applyAlignment="1" applyProtection="1">
      <alignment horizontal="center" vertical="center" wrapText="1"/>
      <protection locked="0"/>
    </xf>
    <xf numFmtId="0" fontId="7" fillId="26" borderId="88" xfId="2" applyFont="1" applyFill="1" applyBorder="1" applyAlignment="1" applyProtection="1">
      <alignment horizontal="center" vertical="center" wrapText="1"/>
      <protection locked="0"/>
    </xf>
    <xf numFmtId="0" fontId="7" fillId="26" borderId="89" xfId="2" applyFont="1" applyFill="1" applyBorder="1" applyAlignment="1" applyProtection="1">
      <alignment horizontal="center" vertical="center" wrapText="1"/>
      <protection locked="0"/>
    </xf>
    <xf numFmtId="0" fontId="7" fillId="26" borderId="96" xfId="2" applyFont="1" applyFill="1" applyBorder="1" applyAlignment="1" applyProtection="1">
      <alignment horizontal="center" vertical="center" wrapText="1"/>
      <protection locked="0"/>
    </xf>
    <xf numFmtId="0" fontId="7" fillId="26" borderId="95" xfId="2" applyFont="1" applyFill="1" applyBorder="1" applyAlignment="1" applyProtection="1">
      <alignment horizontal="center" vertical="center" wrapText="1"/>
      <protection locked="0"/>
    </xf>
    <xf numFmtId="0" fontId="7" fillId="26" borderId="90" xfId="2" applyFont="1" applyFill="1" applyBorder="1" applyAlignment="1" applyProtection="1">
      <alignment horizontal="center" vertical="center" wrapText="1"/>
      <protection locked="0"/>
    </xf>
    <xf numFmtId="0" fontId="7" fillId="10" borderId="112" xfId="2" applyFont="1" applyFill="1" applyBorder="1" applyAlignment="1" applyProtection="1">
      <alignment horizontal="right" vertical="center"/>
      <protection locked="0"/>
    </xf>
    <xf numFmtId="0" fontId="7" fillId="10" borderId="127" xfId="2" applyFont="1" applyFill="1" applyBorder="1" applyAlignment="1" applyProtection="1">
      <alignment horizontal="right" vertical="center"/>
      <protection locked="0"/>
    </xf>
    <xf numFmtId="0" fontId="48" fillId="10" borderId="125" xfId="0" applyFont="1" applyFill="1" applyBorder="1" applyAlignment="1" applyProtection="1">
      <alignment horizontal="center" vertical="center"/>
      <protection locked="0"/>
    </xf>
    <xf numFmtId="0" fontId="48" fillId="10" borderId="45" xfId="0" applyFont="1" applyFill="1" applyBorder="1" applyAlignment="1" applyProtection="1">
      <alignment horizontal="center" vertical="center"/>
      <protection locked="0"/>
    </xf>
    <xf numFmtId="0" fontId="48" fillId="10" borderId="124" xfId="0" applyFont="1" applyFill="1" applyBorder="1" applyAlignment="1" applyProtection="1">
      <alignment horizontal="center" vertical="center"/>
      <protection locked="0"/>
    </xf>
    <xf numFmtId="0" fontId="48" fillId="10" borderId="58" xfId="0" applyFont="1" applyFill="1" applyBorder="1" applyAlignment="1" applyProtection="1">
      <alignment horizontal="center" vertical="center"/>
      <protection locked="0"/>
    </xf>
    <xf numFmtId="0" fontId="27" fillId="6" borderId="0" xfId="2" applyFont="1" applyFill="1" applyAlignment="1" applyProtection="1">
      <alignment horizontal="left" vertical="center" shrinkToFit="1"/>
      <protection locked="0"/>
    </xf>
    <xf numFmtId="0" fontId="48" fillId="10" borderId="117" xfId="0" applyFont="1" applyFill="1" applyBorder="1" applyAlignment="1" applyProtection="1">
      <alignment horizontal="center" vertical="center" wrapText="1"/>
      <protection locked="0"/>
    </xf>
    <xf numFmtId="0" fontId="48" fillId="10" borderId="102" xfId="0" applyFont="1" applyFill="1" applyBorder="1" applyAlignment="1" applyProtection="1">
      <alignment horizontal="center" vertical="center" wrapText="1"/>
      <protection locked="0"/>
    </xf>
    <xf numFmtId="0" fontId="48" fillId="10" borderId="92" xfId="0" applyFont="1" applyFill="1" applyBorder="1" applyAlignment="1" applyProtection="1">
      <alignment horizontal="center" vertical="center"/>
      <protection locked="0"/>
    </xf>
    <xf numFmtId="0" fontId="48" fillId="10" borderId="93" xfId="0" applyFont="1" applyFill="1" applyBorder="1" applyAlignment="1" applyProtection="1">
      <alignment horizontal="center" vertical="center"/>
      <protection locked="0"/>
    </xf>
    <xf numFmtId="0" fontId="48" fillId="10" borderId="94" xfId="0" applyFont="1" applyFill="1" applyBorder="1" applyAlignment="1" applyProtection="1">
      <alignment horizontal="center" vertical="center"/>
      <protection locked="0"/>
    </xf>
    <xf numFmtId="0" fontId="48" fillId="10" borderId="106" xfId="0" applyFont="1" applyFill="1" applyBorder="1" applyAlignment="1" applyProtection="1">
      <alignment horizontal="center" vertical="center"/>
      <protection locked="0"/>
    </xf>
    <xf numFmtId="0" fontId="48" fillId="10" borderId="108" xfId="0" applyFont="1" applyFill="1" applyBorder="1" applyAlignment="1" applyProtection="1">
      <alignment horizontal="center" vertical="center"/>
      <protection locked="0"/>
    </xf>
    <xf numFmtId="0" fontId="48" fillId="10" borderId="108" xfId="0" applyFont="1" applyFill="1" applyBorder="1" applyAlignment="1" applyProtection="1">
      <alignment horizontal="center" vertical="center" wrapText="1"/>
      <protection locked="0"/>
    </xf>
    <xf numFmtId="0" fontId="51" fillId="10" borderId="23" xfId="0" applyFont="1" applyFill="1" applyBorder="1" applyAlignment="1" applyProtection="1">
      <alignment horizontal="center" vertical="center" wrapText="1"/>
      <protection locked="0"/>
    </xf>
    <xf numFmtId="0" fontId="51" fillId="10" borderId="38" xfId="0" applyFont="1" applyFill="1" applyBorder="1" applyAlignment="1" applyProtection="1">
      <alignment horizontal="center" vertical="center" wrapText="1"/>
      <protection locked="0"/>
    </xf>
    <xf numFmtId="0" fontId="51" fillId="10" borderId="87" xfId="0" applyFont="1" applyFill="1" applyBorder="1" applyAlignment="1" applyProtection="1">
      <alignment horizontal="center" vertical="center" wrapText="1"/>
      <protection locked="0"/>
    </xf>
    <xf numFmtId="0" fontId="51" fillId="10" borderId="41" xfId="0" applyFont="1" applyFill="1" applyBorder="1" applyAlignment="1" applyProtection="1">
      <alignment horizontal="center" vertical="center" wrapText="1"/>
      <protection locked="0"/>
    </xf>
    <xf numFmtId="0" fontId="48" fillId="10" borderId="102" xfId="0" applyFont="1" applyFill="1" applyBorder="1" applyAlignment="1" applyProtection="1">
      <alignment horizontal="center" vertical="center"/>
      <protection locked="0"/>
    </xf>
    <xf numFmtId="0" fontId="61" fillId="10" borderId="102" xfId="0" applyFont="1" applyFill="1" applyBorder="1" applyAlignment="1" applyProtection="1">
      <alignment horizontal="center" vertical="center" wrapText="1"/>
      <protection locked="0"/>
    </xf>
    <xf numFmtId="0" fontId="51" fillId="10" borderId="0" xfId="0" applyFont="1" applyFill="1" applyAlignment="1" applyProtection="1">
      <alignment horizontal="right" vertical="center"/>
      <protection locked="0"/>
    </xf>
    <xf numFmtId="0" fontId="27" fillId="10" borderId="0" xfId="0" applyFont="1" applyFill="1" applyAlignment="1" applyProtection="1">
      <alignment horizontal="left" vertical="top" wrapText="1"/>
      <protection locked="0"/>
    </xf>
    <xf numFmtId="0" fontId="7" fillId="10" borderId="61" xfId="0" applyFont="1" applyFill="1" applyBorder="1" applyAlignment="1" applyProtection="1">
      <alignment horizontal="center" vertical="center" wrapText="1"/>
      <protection locked="0"/>
    </xf>
    <xf numFmtId="0" fontId="7" fillId="10" borderId="12" xfId="0" applyFont="1" applyFill="1" applyBorder="1" applyAlignment="1" applyProtection="1">
      <alignment horizontal="center" vertical="center" wrapText="1"/>
      <protection locked="0"/>
    </xf>
    <xf numFmtId="0" fontId="58" fillId="10" borderId="65" xfId="0" applyFont="1" applyFill="1" applyBorder="1" applyAlignment="1" applyProtection="1">
      <alignment horizontal="center" vertical="center"/>
      <protection locked="0"/>
    </xf>
    <xf numFmtId="0" fontId="58" fillId="10" borderId="45" xfId="0" applyFont="1" applyFill="1" applyBorder="1" applyAlignment="1" applyProtection="1">
      <alignment horizontal="center" vertical="center"/>
      <protection locked="0"/>
    </xf>
    <xf numFmtId="0" fontId="58" fillId="10" borderId="124" xfId="0" applyFont="1" applyFill="1" applyBorder="1" applyAlignment="1" applyProtection="1">
      <alignment horizontal="center" vertical="center"/>
      <protection locked="0"/>
    </xf>
    <xf numFmtId="0" fontId="58" fillId="10" borderId="125" xfId="0" applyFont="1" applyFill="1" applyBorder="1" applyAlignment="1" applyProtection="1">
      <alignment horizontal="center" vertical="center"/>
      <protection locked="0"/>
    </xf>
    <xf numFmtId="0" fontId="58" fillId="10" borderId="58" xfId="0" applyFont="1" applyFill="1" applyBorder="1" applyAlignment="1" applyProtection="1">
      <alignment horizontal="center" vertical="center"/>
      <protection locked="0"/>
    </xf>
    <xf numFmtId="0" fontId="53" fillId="10" borderId="61" xfId="0" applyFont="1" applyFill="1" applyBorder="1" applyAlignment="1" applyProtection="1">
      <alignment horizontal="center" vertical="center" wrapText="1"/>
      <protection locked="0"/>
    </xf>
    <xf numFmtId="0" fontId="53" fillId="10" borderId="12" xfId="0" applyFont="1" applyFill="1" applyBorder="1" applyAlignment="1" applyProtection="1">
      <alignment horizontal="center" vertical="center" wrapText="1"/>
      <protection locked="0"/>
    </xf>
    <xf numFmtId="0" fontId="53" fillId="10" borderId="57" xfId="0" applyFont="1" applyFill="1" applyBorder="1" applyAlignment="1" applyProtection="1">
      <alignment horizontal="center" vertical="center" wrapText="1"/>
      <protection locked="0"/>
    </xf>
    <xf numFmtId="0" fontId="48" fillId="10" borderId="23" xfId="0" applyFont="1" applyFill="1" applyBorder="1" applyAlignment="1" applyProtection="1">
      <alignment horizontal="center" vertical="center"/>
      <protection locked="0"/>
    </xf>
    <xf numFmtId="0" fontId="48" fillId="10" borderId="38" xfId="0" applyFont="1" applyFill="1" applyBorder="1" applyAlignment="1" applyProtection="1">
      <alignment horizontal="center" vertical="center"/>
      <protection locked="0"/>
    </xf>
    <xf numFmtId="0" fontId="48" fillId="10" borderId="39" xfId="0" applyFont="1" applyFill="1" applyBorder="1" applyAlignment="1" applyProtection="1">
      <alignment horizontal="center" vertical="center"/>
      <protection locked="0"/>
    </xf>
    <xf numFmtId="0" fontId="48" fillId="10" borderId="23" xfId="0" applyFont="1" applyFill="1" applyBorder="1" applyAlignment="1" applyProtection="1">
      <alignment horizontal="center" vertical="center" wrapText="1"/>
      <protection locked="0"/>
    </xf>
    <xf numFmtId="0" fontId="48" fillId="10" borderId="38" xfId="0" applyFont="1" applyFill="1" applyBorder="1" applyAlignment="1" applyProtection="1">
      <alignment horizontal="center" vertical="center" wrapText="1"/>
      <protection locked="0"/>
    </xf>
    <xf numFmtId="0" fontId="48" fillId="10" borderId="39" xfId="0" applyFont="1" applyFill="1" applyBorder="1" applyAlignment="1" applyProtection="1">
      <alignment horizontal="center" vertical="center" wrapText="1"/>
      <protection locked="0"/>
    </xf>
    <xf numFmtId="179" fontId="31" fillId="10" borderId="61" xfId="2" applyNumberFormat="1" applyFont="1" applyFill="1" applyBorder="1" applyAlignment="1" applyProtection="1">
      <alignment horizontal="center" vertical="center"/>
      <protection locked="0"/>
    </xf>
    <xf numFmtId="179" fontId="31" fillId="10" borderId="12" xfId="2" applyNumberFormat="1" applyFont="1" applyFill="1" applyBorder="1" applyAlignment="1" applyProtection="1">
      <alignment horizontal="center" vertical="center"/>
      <protection locked="0"/>
    </xf>
    <xf numFmtId="179" fontId="31" fillId="10" borderId="57" xfId="2" applyNumberFormat="1" applyFont="1" applyFill="1" applyBorder="1" applyAlignment="1" applyProtection="1">
      <alignment horizontal="center" vertical="center"/>
      <protection locked="0"/>
    </xf>
    <xf numFmtId="0" fontId="4" fillId="10" borderId="177" xfId="2" applyFont="1" applyFill="1" applyBorder="1" applyAlignment="1" applyProtection="1">
      <alignment horizontal="center" vertical="center" wrapText="1"/>
      <protection locked="0"/>
    </xf>
    <xf numFmtId="0" fontId="4" fillId="10" borderId="126" xfId="2" applyFont="1" applyFill="1" applyBorder="1" applyAlignment="1" applyProtection="1">
      <alignment horizontal="center" vertical="center" wrapText="1"/>
      <protection locked="0"/>
    </xf>
    <xf numFmtId="179" fontId="27" fillId="6" borderId="0" xfId="2" applyNumberFormat="1" applyFont="1" applyFill="1" applyAlignment="1" applyProtection="1">
      <alignment horizontal="left" vertical="center" wrapText="1"/>
      <protection locked="0"/>
    </xf>
    <xf numFmtId="179" fontId="27" fillId="6" borderId="0" xfId="2" applyNumberFormat="1" applyFont="1" applyFill="1" applyAlignment="1" applyProtection="1">
      <alignment horizontal="left" vertical="center"/>
      <protection locked="0"/>
    </xf>
    <xf numFmtId="179" fontId="21" fillId="6" borderId="87" xfId="2" applyNumberFormat="1" applyFont="1" applyFill="1" applyBorder="1" applyAlignment="1" applyProtection="1">
      <alignment horizontal="center" vertical="center" textRotation="255"/>
      <protection locked="0"/>
    </xf>
    <xf numFmtId="179" fontId="21" fillId="6" borderId="41" xfId="2" applyNumberFormat="1" applyFont="1" applyFill="1" applyBorder="1" applyAlignment="1" applyProtection="1">
      <alignment horizontal="center" vertical="center" textRotation="255"/>
      <protection locked="0"/>
    </xf>
    <xf numFmtId="179" fontId="21" fillId="6" borderId="42" xfId="2" applyNumberFormat="1" applyFont="1" applyFill="1" applyBorder="1" applyAlignment="1" applyProtection="1">
      <alignment horizontal="center" vertical="center" textRotation="255"/>
      <protection locked="0"/>
    </xf>
    <xf numFmtId="0" fontId="7" fillId="14" borderId="31" xfId="2" applyFont="1" applyFill="1" applyBorder="1" applyAlignment="1" applyProtection="1">
      <alignment horizontal="center" vertical="center" wrapText="1"/>
      <protection locked="0"/>
    </xf>
    <xf numFmtId="0" fontId="7" fillId="14" borderId="0" xfId="2" applyFont="1" applyFill="1" applyAlignment="1" applyProtection="1">
      <alignment horizontal="center" vertical="center" wrapText="1"/>
      <protection locked="0"/>
    </xf>
    <xf numFmtId="0" fontId="7" fillId="14" borderId="59" xfId="2" applyFont="1" applyFill="1" applyBorder="1" applyAlignment="1" applyProtection="1">
      <alignment horizontal="center" vertical="center" wrapText="1"/>
      <protection locked="0"/>
    </xf>
    <xf numFmtId="0" fontId="7" fillId="31" borderId="1" xfId="2" applyFont="1" applyFill="1" applyBorder="1" applyAlignment="1" applyProtection="1">
      <alignment horizontal="center" vertical="center" wrapText="1"/>
      <protection locked="0"/>
    </xf>
    <xf numFmtId="0" fontId="7" fillId="31" borderId="0" xfId="2" applyFont="1" applyFill="1" applyAlignment="1" applyProtection="1">
      <alignment horizontal="center" vertical="center" wrapText="1"/>
      <protection locked="0"/>
    </xf>
    <xf numFmtId="0" fontId="7" fillId="31" borderId="59" xfId="2" applyFont="1" applyFill="1" applyBorder="1" applyAlignment="1" applyProtection="1">
      <alignment horizontal="center" vertical="center" wrapText="1"/>
      <protection locked="0"/>
    </xf>
    <xf numFmtId="179" fontId="7" fillId="15" borderId="64" xfId="2" applyNumberFormat="1" applyFont="1" applyFill="1" applyBorder="1" applyAlignment="1" applyProtection="1">
      <alignment horizontal="center" vertical="center" wrapText="1"/>
      <protection locked="0"/>
    </xf>
    <xf numFmtId="179" fontId="7" fillId="24" borderId="64" xfId="2" applyNumberFormat="1" applyFont="1" applyFill="1" applyBorder="1" applyAlignment="1" applyProtection="1">
      <alignment horizontal="center" vertical="center" wrapText="1"/>
      <protection locked="0"/>
    </xf>
    <xf numFmtId="179" fontId="7" fillId="16" borderId="64" xfId="2" applyNumberFormat="1" applyFont="1" applyFill="1" applyBorder="1" applyAlignment="1" applyProtection="1">
      <alignment horizontal="center" vertical="center" wrapText="1"/>
      <protection locked="0"/>
    </xf>
    <xf numFmtId="179" fontId="7" fillId="28" borderId="64" xfId="2" applyNumberFormat="1" applyFont="1" applyFill="1" applyBorder="1" applyAlignment="1" applyProtection="1">
      <alignment horizontal="center" vertical="center" wrapText="1"/>
      <protection locked="0"/>
    </xf>
    <xf numFmtId="179" fontId="7" fillId="27" borderId="64" xfId="2" applyNumberFormat="1" applyFont="1" applyFill="1" applyBorder="1" applyAlignment="1" applyProtection="1">
      <alignment horizontal="center" vertical="center" wrapText="1"/>
      <protection locked="0"/>
    </xf>
    <xf numFmtId="179" fontId="7" fillId="27" borderId="64" xfId="2" applyNumberFormat="1" applyFont="1" applyFill="1" applyBorder="1" applyAlignment="1" applyProtection="1">
      <alignment horizontal="center" vertical="center"/>
      <protection locked="0"/>
    </xf>
    <xf numFmtId="0" fontId="2" fillId="10" borderId="65" xfId="2" applyFill="1" applyBorder="1" applyAlignment="1" applyProtection="1">
      <alignment horizontal="center" vertical="center"/>
      <protection locked="0"/>
    </xf>
    <xf numFmtId="0" fontId="2" fillId="10" borderId="58" xfId="2" applyFill="1" applyBorder="1" applyAlignment="1" applyProtection="1">
      <alignment horizontal="center" vertical="center"/>
      <protection locked="0"/>
    </xf>
    <xf numFmtId="38" fontId="21" fillId="10" borderId="119" xfId="3" applyFont="1" applyFill="1" applyBorder="1" applyAlignment="1" applyProtection="1">
      <alignment horizontal="center" vertical="center" wrapText="1"/>
      <protection locked="0"/>
    </xf>
    <xf numFmtId="38" fontId="38" fillId="10" borderId="155" xfId="3" applyFont="1" applyFill="1" applyBorder="1" applyAlignment="1" applyProtection="1">
      <alignment horizontal="center" vertical="center" wrapText="1"/>
      <protection locked="0"/>
    </xf>
    <xf numFmtId="38" fontId="38" fillId="10" borderId="156" xfId="3" applyFont="1" applyFill="1" applyBorder="1" applyAlignment="1" applyProtection="1">
      <alignment horizontal="center" vertical="center" wrapText="1"/>
      <protection locked="0"/>
    </xf>
    <xf numFmtId="38" fontId="38" fillId="10" borderId="157" xfId="3" applyFont="1" applyFill="1" applyBorder="1" applyAlignment="1" applyProtection="1">
      <alignment horizontal="center" vertical="center" wrapText="1"/>
      <protection locked="0"/>
    </xf>
    <xf numFmtId="38" fontId="21" fillId="10" borderId="159" xfId="3" applyFont="1" applyFill="1" applyBorder="1" applyAlignment="1" applyProtection="1">
      <alignment horizontal="center" vertical="center" wrapText="1"/>
      <protection locked="0"/>
    </xf>
    <xf numFmtId="38" fontId="38" fillId="10" borderId="160" xfId="3" applyFont="1" applyFill="1" applyBorder="1" applyAlignment="1" applyProtection="1">
      <alignment horizontal="center" vertical="center" wrapText="1"/>
      <protection locked="0"/>
    </xf>
    <xf numFmtId="38" fontId="38" fillId="10" borderId="161" xfId="3" applyFont="1" applyFill="1" applyBorder="1" applyAlignment="1" applyProtection="1">
      <alignment horizontal="center" vertical="center" wrapText="1"/>
      <protection locked="0"/>
    </xf>
    <xf numFmtId="38" fontId="38" fillId="10" borderId="162" xfId="3" applyFont="1" applyFill="1" applyBorder="1" applyAlignment="1" applyProtection="1">
      <alignment horizontal="center" vertical="center" wrapText="1"/>
      <protection locked="0"/>
    </xf>
    <xf numFmtId="0" fontId="38" fillId="10" borderId="65" xfId="2" applyFont="1" applyFill="1" applyBorder="1" applyAlignment="1" applyProtection="1">
      <alignment horizontal="center" vertical="center" shrinkToFit="1"/>
      <protection locked="0"/>
    </xf>
    <xf numFmtId="0" fontId="38" fillId="10" borderId="58" xfId="2" applyFont="1" applyFill="1" applyBorder="1" applyAlignment="1" applyProtection="1">
      <alignment horizontal="center" vertical="center" shrinkToFit="1"/>
      <protection locked="0"/>
    </xf>
    <xf numFmtId="0" fontId="30" fillId="10" borderId="23" xfId="2" applyFont="1" applyFill="1" applyBorder="1" applyAlignment="1" applyProtection="1">
      <alignment horizontal="center" vertical="center" wrapText="1"/>
      <protection locked="0"/>
    </xf>
    <xf numFmtId="0" fontId="30" fillId="10" borderId="38" xfId="2" applyFont="1" applyFill="1" applyBorder="1" applyAlignment="1" applyProtection="1">
      <alignment horizontal="center" vertical="center" wrapText="1"/>
      <protection locked="0"/>
    </xf>
    <xf numFmtId="0" fontId="30" fillId="10" borderId="31" xfId="2" applyFont="1" applyFill="1" applyBorder="1" applyAlignment="1" applyProtection="1">
      <alignment horizontal="center" vertical="center" wrapText="1"/>
      <protection locked="0"/>
    </xf>
    <xf numFmtId="0" fontId="30" fillId="10" borderId="0" xfId="2" applyFont="1" applyFill="1" applyAlignment="1" applyProtection="1">
      <alignment horizontal="center" vertical="center" wrapText="1"/>
      <protection locked="0"/>
    </xf>
    <xf numFmtId="0" fontId="31" fillId="10" borderId="167" xfId="2" applyFont="1" applyFill="1" applyBorder="1" applyAlignment="1" applyProtection="1">
      <alignment horizontal="center" vertical="center" wrapText="1"/>
      <protection locked="0"/>
    </xf>
    <xf numFmtId="0" fontId="31" fillId="10" borderId="132" xfId="2" applyFont="1" applyFill="1" applyBorder="1" applyAlignment="1" applyProtection="1">
      <alignment horizontal="center" vertical="center" wrapText="1"/>
      <protection locked="0"/>
    </xf>
    <xf numFmtId="0" fontId="31" fillId="10" borderId="31" xfId="2" applyFont="1" applyFill="1" applyBorder="1" applyAlignment="1" applyProtection="1">
      <alignment horizontal="center" vertical="center" wrapText="1"/>
      <protection locked="0"/>
    </xf>
    <xf numFmtId="0" fontId="31" fillId="10" borderId="0" xfId="2" applyFont="1" applyFill="1" applyAlignment="1" applyProtection="1">
      <alignment horizontal="center" vertical="center" wrapText="1"/>
      <protection locked="0"/>
    </xf>
    <xf numFmtId="38" fontId="38" fillId="6" borderId="45" xfId="3" applyFont="1" applyFill="1" applyBorder="1" applyAlignment="1" applyProtection="1">
      <alignment horizontal="center" vertical="center" shrinkToFit="1"/>
      <protection locked="0"/>
    </xf>
    <xf numFmtId="38" fontId="38" fillId="6" borderId="58" xfId="3" applyFont="1" applyFill="1" applyBorder="1" applyAlignment="1" applyProtection="1">
      <alignment horizontal="center" vertical="center" shrinkToFit="1"/>
      <protection locked="0"/>
    </xf>
    <xf numFmtId="0" fontId="38" fillId="9" borderId="61" xfId="2" applyFont="1" applyFill="1" applyBorder="1" applyAlignment="1" applyProtection="1">
      <alignment horizontal="center" vertical="center" shrinkToFit="1"/>
      <protection locked="0"/>
    </xf>
    <xf numFmtId="0" fontId="38" fillId="9" borderId="57" xfId="2" applyFont="1" applyFill="1" applyBorder="1" applyAlignment="1" applyProtection="1">
      <alignment horizontal="center" vertical="center" shrinkToFit="1"/>
      <protection locked="0"/>
    </xf>
    <xf numFmtId="0" fontId="8" fillId="23" borderId="23" xfId="0" applyFont="1" applyFill="1" applyBorder="1" applyAlignment="1" applyProtection="1">
      <alignment horizontal="center" vertical="center" wrapText="1"/>
      <protection locked="0"/>
    </xf>
    <xf numFmtId="0" fontId="8" fillId="23" borderId="38" xfId="0" applyFont="1" applyFill="1" applyBorder="1" applyAlignment="1" applyProtection="1">
      <alignment horizontal="center" vertical="center" wrapText="1"/>
      <protection locked="0"/>
    </xf>
    <xf numFmtId="0" fontId="8" fillId="23" borderId="31" xfId="0" applyFont="1" applyFill="1" applyBorder="1" applyAlignment="1" applyProtection="1">
      <alignment horizontal="center" vertical="center" wrapText="1"/>
      <protection locked="0"/>
    </xf>
    <xf numFmtId="0" fontId="8" fillId="23" borderId="0" xfId="0" applyFont="1" applyFill="1" applyAlignment="1" applyProtection="1">
      <alignment horizontal="center" vertical="center" wrapText="1"/>
      <protection locked="0"/>
    </xf>
    <xf numFmtId="0" fontId="9" fillId="10" borderId="129" xfId="2" applyFont="1" applyFill="1" applyBorder="1" applyAlignment="1" applyProtection="1">
      <alignment horizontal="center" vertical="center" wrapText="1" shrinkToFit="1"/>
      <protection locked="0"/>
    </xf>
    <xf numFmtId="0" fontId="9" fillId="10" borderId="38" xfId="2" applyFont="1" applyFill="1" applyBorder="1" applyAlignment="1" applyProtection="1">
      <alignment horizontal="center" vertical="center" wrapText="1" shrinkToFit="1"/>
      <protection locked="0"/>
    </xf>
    <xf numFmtId="0" fontId="9" fillId="10" borderId="39" xfId="2" applyFont="1" applyFill="1" applyBorder="1" applyAlignment="1" applyProtection="1">
      <alignment horizontal="center" vertical="center" wrapText="1" shrinkToFit="1"/>
      <protection locked="0"/>
    </xf>
    <xf numFmtId="0" fontId="9" fillId="10" borderId="135" xfId="2" applyFont="1" applyFill="1" applyBorder="1" applyAlignment="1" applyProtection="1">
      <alignment horizontal="center" vertical="center" wrapText="1" shrinkToFit="1"/>
      <protection locked="0"/>
    </xf>
    <xf numFmtId="0" fontId="9" fillId="10" borderId="0" xfId="2" applyFont="1" applyFill="1" applyAlignment="1" applyProtection="1">
      <alignment horizontal="center" vertical="center" wrapText="1" shrinkToFit="1"/>
      <protection locked="0"/>
    </xf>
    <xf numFmtId="0" fontId="9" fillId="10" borderId="59" xfId="2" applyFont="1" applyFill="1" applyBorder="1" applyAlignment="1" applyProtection="1">
      <alignment horizontal="center" vertical="center" wrapText="1" shrinkToFit="1"/>
      <protection locked="0"/>
    </xf>
    <xf numFmtId="0" fontId="81" fillId="10" borderId="0" xfId="2" applyFont="1" applyFill="1" applyAlignment="1" applyProtection="1">
      <alignment horizontal="center" vertical="center"/>
      <protection locked="0"/>
    </xf>
    <xf numFmtId="0" fontId="7" fillId="10" borderId="7" xfId="2" applyFont="1" applyFill="1" applyBorder="1" applyAlignment="1" applyProtection="1">
      <alignment horizontal="center" vertical="center" shrinkToFit="1"/>
      <protection locked="0"/>
    </xf>
    <xf numFmtId="0" fontId="7" fillId="10" borderId="4" xfId="2" applyFont="1" applyFill="1" applyBorder="1" applyAlignment="1" applyProtection="1">
      <alignment horizontal="center" vertical="center" shrinkToFit="1"/>
      <protection locked="0"/>
    </xf>
    <xf numFmtId="0" fontId="7" fillId="10" borderId="101" xfId="2" applyFont="1" applyFill="1" applyBorder="1" applyAlignment="1" applyProtection="1">
      <alignment horizontal="center" vertical="center" shrinkToFit="1"/>
      <protection locked="0"/>
    </xf>
    <xf numFmtId="0" fontId="4" fillId="10" borderId="41" xfId="2" applyFont="1" applyFill="1" applyBorder="1" applyAlignment="1" applyProtection="1">
      <alignment horizontal="center" vertical="center"/>
      <protection locked="0"/>
    </xf>
    <xf numFmtId="0" fontId="4" fillId="10" borderId="42" xfId="2" applyFont="1" applyFill="1" applyBorder="1" applyAlignment="1" applyProtection="1">
      <alignment horizontal="center" vertical="center"/>
      <protection locked="0"/>
    </xf>
    <xf numFmtId="0" fontId="4" fillId="10" borderId="16" xfId="2" applyFont="1" applyFill="1" applyBorder="1" applyAlignment="1" applyProtection="1">
      <alignment horizontal="left" vertical="center" wrapText="1"/>
      <protection locked="0"/>
    </xf>
    <xf numFmtId="0" fontId="4" fillId="10" borderId="12" xfId="2" applyFont="1" applyFill="1" applyBorder="1" applyAlignment="1" applyProtection="1">
      <alignment horizontal="left" vertical="center" wrapText="1"/>
      <protection locked="0"/>
    </xf>
    <xf numFmtId="0" fontId="7" fillId="10" borderId="7" xfId="2" applyFont="1" applyFill="1" applyBorder="1" applyAlignment="1" applyProtection="1">
      <alignment horizontal="center" vertical="center"/>
      <protection locked="0"/>
    </xf>
    <xf numFmtId="0" fontId="7" fillId="10" borderId="4" xfId="2" applyFont="1" applyFill="1" applyBorder="1" applyAlignment="1" applyProtection="1">
      <alignment horizontal="center" vertical="center"/>
      <protection locked="0"/>
    </xf>
    <xf numFmtId="0" fontId="7" fillId="10" borderId="101" xfId="2" applyFont="1" applyFill="1" applyBorder="1" applyAlignment="1" applyProtection="1">
      <alignment horizontal="center" vertical="center"/>
      <protection locked="0"/>
    </xf>
    <xf numFmtId="49" fontId="57" fillId="10" borderId="0" xfId="2" applyNumberFormat="1" applyFont="1" applyFill="1" applyAlignment="1" applyProtection="1">
      <alignment horizontal="right" vertical="center"/>
      <protection locked="0"/>
    </xf>
    <xf numFmtId="0" fontId="4" fillId="10" borderId="0" xfId="0" applyFont="1" applyFill="1" applyAlignment="1" applyProtection="1">
      <alignment horizontal="center" vertical="center" wrapText="1" shrinkToFit="1"/>
      <protection locked="0"/>
    </xf>
    <xf numFmtId="0" fontId="57" fillId="10" borderId="16" xfId="0" applyFont="1" applyFill="1" applyBorder="1" applyAlignment="1" applyProtection="1">
      <alignment horizontal="center" vertical="center" wrapText="1" shrinkToFit="1"/>
      <protection locked="0"/>
    </xf>
    <xf numFmtId="0" fontId="57" fillId="10" borderId="12" xfId="0" applyFont="1" applyFill="1" applyBorder="1" applyAlignment="1" applyProtection="1">
      <alignment horizontal="center" vertical="center" wrapText="1" shrinkToFit="1"/>
      <protection locked="0"/>
    </xf>
    <xf numFmtId="0" fontId="57" fillId="21" borderId="12" xfId="0" applyFont="1" applyFill="1" applyBorder="1" applyAlignment="1" applyProtection="1">
      <alignment horizontal="left" vertical="center" wrapText="1" shrinkToFit="1"/>
      <protection locked="0"/>
    </xf>
    <xf numFmtId="0" fontId="57" fillId="21" borderId="57" xfId="0" applyFont="1" applyFill="1" applyBorder="1" applyAlignment="1" applyProtection="1">
      <alignment horizontal="left" vertical="center" wrapText="1" shrinkToFit="1"/>
      <protection locked="0"/>
    </xf>
    <xf numFmtId="0" fontId="4" fillId="10" borderId="57" xfId="0" applyFont="1" applyFill="1" applyBorder="1" applyAlignment="1" applyProtection="1">
      <alignment horizontal="left" vertical="center" wrapText="1" shrinkToFit="1"/>
      <protection locked="0"/>
    </xf>
    <xf numFmtId="0" fontId="4" fillId="10" borderId="112" xfId="0" applyFont="1" applyFill="1" applyBorder="1" applyAlignment="1" applyProtection="1">
      <alignment horizontal="left" vertical="center" wrapText="1" shrinkToFit="1"/>
      <protection locked="0"/>
    </xf>
    <xf numFmtId="0" fontId="57" fillId="10" borderId="31" xfId="0" applyFont="1" applyFill="1" applyBorder="1" applyAlignment="1" applyProtection="1">
      <alignment horizontal="left" vertical="center" shrinkToFit="1"/>
      <protection locked="0"/>
    </xf>
    <xf numFmtId="0" fontId="57" fillId="10" borderId="0" xfId="0" applyFont="1" applyFill="1" applyAlignment="1" applyProtection="1">
      <alignment horizontal="left" vertical="center" shrinkToFit="1"/>
      <protection locked="0"/>
    </xf>
    <xf numFmtId="0" fontId="4" fillId="10" borderId="39" xfId="0" applyFont="1" applyFill="1" applyBorder="1" applyAlignment="1" applyProtection="1">
      <alignment horizontal="left" vertical="center" wrapText="1" shrinkToFit="1"/>
      <protection locked="0"/>
    </xf>
    <xf numFmtId="0" fontId="4" fillId="10" borderId="102" xfId="0" applyFont="1" applyFill="1" applyBorder="1" applyAlignment="1" applyProtection="1">
      <alignment horizontal="left" vertical="center" wrapText="1" shrinkToFit="1"/>
      <protection locked="0"/>
    </xf>
    <xf numFmtId="0" fontId="58" fillId="26" borderId="149" xfId="2" applyFont="1" applyFill="1" applyBorder="1" applyAlignment="1" applyProtection="1">
      <alignment horizontal="center" vertical="center" wrapText="1"/>
      <protection locked="0"/>
    </xf>
    <xf numFmtId="0" fontId="58" fillId="26" borderId="215" xfId="2" applyFont="1" applyFill="1" applyBorder="1" applyAlignment="1" applyProtection="1">
      <alignment horizontal="center" vertical="center" wrapText="1"/>
      <protection locked="0"/>
    </xf>
    <xf numFmtId="0" fontId="4" fillId="10" borderId="39" xfId="2" applyFont="1" applyFill="1" applyBorder="1" applyAlignment="1" applyProtection="1">
      <alignment horizontal="left" vertical="center" wrapText="1"/>
      <protection locked="0"/>
    </xf>
    <xf numFmtId="0" fontId="4" fillId="10" borderId="102" xfId="2" applyFont="1" applyFill="1" applyBorder="1" applyAlignment="1" applyProtection="1">
      <alignment horizontal="left" vertical="center" wrapText="1"/>
      <protection locked="0"/>
    </xf>
    <xf numFmtId="0" fontId="4" fillId="10" borderId="57" xfId="0" applyFont="1" applyFill="1" applyBorder="1" applyAlignment="1" applyProtection="1">
      <alignment vertical="center" wrapText="1" shrinkToFit="1"/>
      <protection locked="0"/>
    </xf>
    <xf numFmtId="0" fontId="4" fillId="10" borderId="112" xfId="0" applyFont="1" applyFill="1" applyBorder="1" applyAlignment="1" applyProtection="1">
      <alignment vertical="center" wrapText="1" shrinkToFit="1"/>
      <protection locked="0"/>
    </xf>
    <xf numFmtId="0" fontId="58" fillId="10" borderId="169" xfId="0" applyFont="1" applyFill="1" applyBorder="1" applyAlignment="1" applyProtection="1">
      <alignment horizontal="center" vertical="center" wrapText="1" shrinkToFit="1"/>
      <protection locked="0"/>
    </xf>
    <xf numFmtId="0" fontId="58" fillId="10" borderId="128" xfId="0" applyFont="1" applyFill="1" applyBorder="1" applyAlignment="1" applyProtection="1">
      <alignment horizontal="center" vertical="center" wrapText="1" shrinkToFit="1"/>
      <protection locked="0"/>
    </xf>
    <xf numFmtId="0" fontId="57" fillId="10" borderId="31" xfId="2" applyFont="1" applyFill="1" applyBorder="1" applyAlignment="1" applyProtection="1">
      <alignment horizontal="left" vertical="center" wrapText="1"/>
      <protection locked="0"/>
    </xf>
    <xf numFmtId="0" fontId="58" fillId="26" borderId="166" xfId="2" applyFont="1" applyFill="1" applyBorder="1" applyAlignment="1" applyProtection="1">
      <alignment horizontal="center" vertical="center" wrapText="1"/>
      <protection locked="0"/>
    </xf>
    <xf numFmtId="0" fontId="58" fillId="26" borderId="127" xfId="2" applyFont="1" applyFill="1" applyBorder="1" applyAlignment="1" applyProtection="1">
      <alignment horizontal="center" vertical="center" wrapText="1"/>
      <protection locked="0"/>
    </xf>
    <xf numFmtId="0" fontId="57" fillId="19" borderId="3" xfId="2" applyFont="1" applyFill="1" applyBorder="1" applyAlignment="1" applyProtection="1">
      <alignment horizontal="right" vertical="top"/>
      <protection locked="0"/>
    </xf>
    <xf numFmtId="0" fontId="110" fillId="6" borderId="0" xfId="2" applyFont="1" applyFill="1" applyAlignment="1" applyProtection="1">
      <alignment horizontal="center" vertical="center"/>
      <protection locked="0"/>
    </xf>
    <xf numFmtId="0" fontId="69" fillId="6" borderId="0" xfId="0" applyFont="1" applyFill="1" applyAlignment="1" applyProtection="1">
      <alignment horizontal="center" vertical="center" shrinkToFit="1"/>
      <protection locked="0"/>
    </xf>
    <xf numFmtId="0" fontId="4" fillId="6" borderId="0" xfId="0" applyFont="1" applyFill="1" applyAlignment="1" applyProtection="1">
      <alignment horizontal="center" vertical="center" shrinkToFit="1"/>
      <protection locked="0"/>
    </xf>
    <xf numFmtId="0" fontId="58" fillId="26" borderId="182" xfId="2" applyFont="1" applyFill="1" applyBorder="1" applyAlignment="1" applyProtection="1">
      <alignment horizontal="center" vertical="center" wrapText="1"/>
      <protection locked="0"/>
    </xf>
    <xf numFmtId="0" fontId="58" fillId="26" borderId="183" xfId="2" applyFont="1" applyFill="1" applyBorder="1" applyAlignment="1" applyProtection="1">
      <alignment horizontal="center" vertical="center" wrapText="1"/>
      <protection locked="0"/>
    </xf>
    <xf numFmtId="178" fontId="38" fillId="9" borderId="89" xfId="3" applyNumberFormat="1" applyFont="1" applyFill="1" applyBorder="1" applyAlignment="1" applyProtection="1">
      <alignment horizontal="right" vertical="center"/>
      <protection locked="0"/>
    </xf>
    <xf numFmtId="177" fontId="27" fillId="19" borderId="89" xfId="2" applyNumberFormat="1" applyFont="1" applyFill="1" applyBorder="1" applyAlignment="1" applyProtection="1">
      <alignment horizontal="center" vertical="center"/>
      <protection locked="0"/>
    </xf>
    <xf numFmtId="177" fontId="27" fillId="19" borderId="90" xfId="2" applyNumberFormat="1" applyFont="1" applyFill="1" applyBorder="1" applyAlignment="1" applyProtection="1">
      <alignment horizontal="center" vertical="center"/>
      <protection locked="0"/>
    </xf>
    <xf numFmtId="178" fontId="38" fillId="9" borderId="93" xfId="3" applyNumberFormat="1" applyFont="1" applyFill="1" applyBorder="1" applyAlignment="1" applyProtection="1">
      <alignment horizontal="right" vertical="center"/>
      <protection locked="0"/>
    </xf>
    <xf numFmtId="177" fontId="27" fillId="19" borderId="2" xfId="2" applyNumberFormat="1" applyFont="1" applyFill="1" applyBorder="1" applyAlignment="1" applyProtection="1">
      <alignment horizontal="center" vertical="center"/>
      <protection locked="0"/>
    </xf>
    <xf numFmtId="177" fontId="27" fillId="19" borderId="33" xfId="2" applyNumberFormat="1" applyFont="1" applyFill="1" applyBorder="1" applyAlignment="1" applyProtection="1">
      <alignment horizontal="center" vertical="center"/>
      <protection locked="0"/>
    </xf>
    <xf numFmtId="0" fontId="24" fillId="19" borderId="16" xfId="0" applyFont="1" applyFill="1" applyBorder="1" applyAlignment="1" applyProtection="1">
      <alignment horizontal="left" vertical="center" shrinkToFit="1"/>
      <protection locked="0"/>
    </xf>
    <xf numFmtId="0" fontId="24" fillId="19" borderId="12" xfId="0" applyFont="1" applyFill="1" applyBorder="1" applyAlignment="1" applyProtection="1">
      <alignment horizontal="left" vertical="center" shrinkToFit="1"/>
      <protection locked="0"/>
    </xf>
    <xf numFmtId="0" fontId="24" fillId="19" borderId="57" xfId="0" applyFont="1" applyFill="1" applyBorder="1" applyAlignment="1" applyProtection="1">
      <alignment horizontal="left" vertical="center" shrinkToFit="1"/>
      <protection locked="0"/>
    </xf>
    <xf numFmtId="178" fontId="38" fillId="9" borderId="23" xfId="3" applyNumberFormat="1" applyFont="1" applyFill="1" applyBorder="1" applyAlignment="1" applyProtection="1">
      <alignment horizontal="right" vertical="center"/>
      <protection locked="0"/>
    </xf>
    <xf numFmtId="178" fontId="38" fillId="9" borderId="38" xfId="3" applyNumberFormat="1" applyFont="1" applyFill="1" applyBorder="1" applyAlignment="1" applyProtection="1">
      <alignment horizontal="right" vertical="center"/>
      <protection locked="0"/>
    </xf>
    <xf numFmtId="0" fontId="24" fillId="19" borderId="97" xfId="0" applyFont="1" applyFill="1" applyBorder="1" applyAlignment="1" applyProtection="1">
      <alignment horizontal="left" vertical="center" shrinkToFit="1"/>
      <protection locked="0"/>
    </xf>
    <xf numFmtId="0" fontId="24" fillId="19" borderId="93" xfId="0" applyFont="1" applyFill="1" applyBorder="1" applyAlignment="1" applyProtection="1">
      <alignment horizontal="left" vertical="center" shrinkToFit="1"/>
      <protection locked="0"/>
    </xf>
    <xf numFmtId="0" fontId="24" fillId="19" borderId="94" xfId="0" applyFont="1" applyFill="1" applyBorder="1" applyAlignment="1" applyProtection="1">
      <alignment horizontal="left" vertical="center" shrinkToFit="1"/>
      <protection locked="0"/>
    </xf>
    <xf numFmtId="178" fontId="38" fillId="9" borderId="92" xfId="3" applyNumberFormat="1" applyFont="1" applyFill="1" applyBorder="1" applyAlignment="1" applyProtection="1">
      <alignment horizontal="right" vertical="center"/>
      <protection locked="0"/>
    </xf>
    <xf numFmtId="0" fontId="24" fillId="19" borderId="37" xfId="0" applyFont="1" applyFill="1" applyBorder="1" applyAlignment="1" applyProtection="1">
      <alignment horizontal="center" vertical="center" textRotation="255" shrinkToFit="1"/>
      <protection locked="0"/>
    </xf>
    <xf numFmtId="0" fontId="24" fillId="19" borderId="38" xfId="0" applyFont="1" applyFill="1" applyBorder="1" applyAlignment="1" applyProtection="1">
      <alignment horizontal="center" vertical="center" textRotation="255" shrinkToFit="1"/>
      <protection locked="0"/>
    </xf>
    <xf numFmtId="0" fontId="24" fillId="19" borderId="6" xfId="0" applyFont="1" applyFill="1" applyBorder="1" applyAlignment="1" applyProtection="1">
      <alignment horizontal="center" vertical="center" textRotation="255" shrinkToFit="1"/>
      <protection locked="0"/>
    </xf>
    <xf numFmtId="0" fontId="24" fillId="19" borderId="0" xfId="0" applyFont="1" applyFill="1" applyAlignment="1" applyProtection="1">
      <alignment horizontal="center" vertical="center" textRotation="255" shrinkToFit="1"/>
      <protection locked="0"/>
    </xf>
    <xf numFmtId="0" fontId="24" fillId="19" borderId="40" xfId="0" applyFont="1" applyFill="1" applyBorder="1" applyAlignment="1" applyProtection="1">
      <alignment horizontal="center" vertical="center" textRotation="255" shrinkToFit="1"/>
      <protection locked="0"/>
    </xf>
    <xf numFmtId="0" fontId="24" fillId="19" borderId="41" xfId="0" applyFont="1" applyFill="1" applyBorder="1" applyAlignment="1" applyProtection="1">
      <alignment horizontal="center" vertical="center" textRotation="255" shrinkToFit="1"/>
      <protection locked="0"/>
    </xf>
    <xf numFmtId="0" fontId="52" fillId="19" borderId="61" xfId="0" applyFont="1" applyFill="1" applyBorder="1" applyAlignment="1" applyProtection="1">
      <alignment horizontal="left" vertical="center" shrinkToFit="1"/>
      <protection locked="0"/>
    </xf>
    <xf numFmtId="0" fontId="52" fillId="19" borderId="12" xfId="0" applyFont="1" applyFill="1" applyBorder="1" applyAlignment="1" applyProtection="1">
      <alignment horizontal="left" vertical="center" shrinkToFit="1"/>
      <protection locked="0"/>
    </xf>
    <xf numFmtId="0" fontId="52" fillId="19" borderId="57" xfId="0" applyFont="1" applyFill="1" applyBorder="1" applyAlignment="1" applyProtection="1">
      <alignment horizontal="left" vertical="center" shrinkToFit="1"/>
      <protection locked="0"/>
    </xf>
    <xf numFmtId="0" fontId="65" fillId="19" borderId="6" xfId="2" applyFont="1" applyFill="1" applyBorder="1" applyAlignment="1" applyProtection="1">
      <alignment horizontal="left" wrapText="1"/>
      <protection locked="0"/>
    </xf>
    <xf numFmtId="0" fontId="65" fillId="19" borderId="0" xfId="2" applyFont="1" applyFill="1" applyAlignment="1" applyProtection="1">
      <alignment horizontal="left" wrapText="1"/>
      <protection locked="0"/>
    </xf>
    <xf numFmtId="0" fontId="24" fillId="19" borderId="12" xfId="0" applyFont="1" applyFill="1" applyBorder="1" applyAlignment="1" applyProtection="1">
      <alignment horizontal="left" vertical="center"/>
      <protection locked="0"/>
    </xf>
    <xf numFmtId="0" fontId="24" fillId="19" borderId="57" xfId="0" applyFont="1" applyFill="1" applyBorder="1" applyAlignment="1" applyProtection="1">
      <alignment horizontal="left" vertical="center"/>
      <protection locked="0"/>
    </xf>
    <xf numFmtId="178" fontId="38" fillId="9" borderId="26" xfId="3" applyNumberFormat="1" applyFont="1" applyFill="1" applyBorder="1" applyAlignment="1" applyProtection="1">
      <alignment horizontal="right" vertical="center"/>
      <protection locked="0"/>
    </xf>
    <xf numFmtId="178" fontId="38" fillId="9" borderId="69" xfId="3" applyNumberFormat="1" applyFont="1" applyFill="1" applyBorder="1" applyAlignment="1" applyProtection="1">
      <alignment horizontal="right" vertical="center"/>
      <protection locked="0"/>
    </xf>
    <xf numFmtId="0" fontId="32" fillId="19" borderId="6" xfId="0" applyFont="1" applyFill="1" applyBorder="1" applyAlignment="1" applyProtection="1">
      <alignment horizontal="center" vertical="center" textRotation="255" wrapText="1"/>
      <protection locked="0"/>
    </xf>
    <xf numFmtId="0" fontId="32" fillId="19" borderId="0" xfId="0" applyFont="1" applyFill="1" applyAlignment="1" applyProtection="1">
      <alignment horizontal="center" vertical="center" textRotation="255"/>
      <protection locked="0"/>
    </xf>
    <xf numFmtId="0" fontId="32" fillId="19" borderId="6" xfId="0" applyFont="1" applyFill="1" applyBorder="1" applyAlignment="1" applyProtection="1">
      <alignment horizontal="center" vertical="center" textRotation="255"/>
      <protection locked="0"/>
    </xf>
    <xf numFmtId="0" fontId="32" fillId="19" borderId="40" xfId="0" applyFont="1" applyFill="1" applyBorder="1" applyAlignment="1" applyProtection="1">
      <alignment horizontal="center" vertical="center" textRotation="255"/>
      <protection locked="0"/>
    </xf>
    <xf numFmtId="0" fontId="32" fillId="19" borderId="41" xfId="0" applyFont="1" applyFill="1" applyBorder="1" applyAlignment="1" applyProtection="1">
      <alignment horizontal="center" vertical="center" textRotation="255"/>
      <protection locked="0"/>
    </xf>
    <xf numFmtId="178" fontId="38" fillId="9" borderId="61" xfId="3" applyNumberFormat="1" applyFont="1" applyFill="1" applyBorder="1" applyAlignment="1" applyProtection="1">
      <alignment horizontal="right" vertical="center"/>
      <protection locked="0"/>
    </xf>
    <xf numFmtId="178" fontId="38" fillId="9" borderId="12" xfId="3" applyNumberFormat="1" applyFont="1" applyFill="1" applyBorder="1" applyAlignment="1" applyProtection="1">
      <alignment horizontal="right" vertical="center"/>
      <protection locked="0"/>
    </xf>
    <xf numFmtId="0" fontId="52" fillId="19" borderId="9" xfId="0" applyFont="1" applyFill="1" applyBorder="1" applyAlignment="1" applyProtection="1">
      <alignment horizontal="left" vertical="center" shrinkToFit="1"/>
      <protection locked="0"/>
    </xf>
    <xf numFmtId="0" fontId="52" fillId="19" borderId="71" xfId="0" applyFont="1" applyFill="1" applyBorder="1" applyAlignment="1" applyProtection="1">
      <alignment horizontal="left" vertical="center" shrinkToFit="1"/>
      <protection locked="0"/>
    </xf>
    <xf numFmtId="0" fontId="52" fillId="19" borderId="85" xfId="0" applyFont="1" applyFill="1" applyBorder="1" applyAlignment="1" applyProtection="1">
      <alignment horizontal="left" vertical="center" shrinkToFit="1"/>
      <protection locked="0"/>
    </xf>
    <xf numFmtId="178" fontId="38" fillId="21" borderId="71" xfId="3" applyNumberFormat="1" applyFont="1" applyFill="1" applyBorder="1" applyAlignment="1" applyProtection="1">
      <alignment horizontal="right" vertical="center"/>
      <protection locked="0"/>
    </xf>
    <xf numFmtId="0" fontId="24" fillId="19" borderId="9" xfId="0" applyFont="1" applyFill="1" applyBorder="1" applyAlignment="1" applyProtection="1">
      <alignment horizontal="left" vertical="center" shrinkToFit="1"/>
      <protection locked="0"/>
    </xf>
    <xf numFmtId="0" fontId="24" fillId="19" borderId="71" xfId="0" applyFont="1" applyFill="1" applyBorder="1" applyAlignment="1" applyProtection="1">
      <alignment horizontal="left" vertical="center" shrinkToFit="1"/>
      <protection locked="0"/>
    </xf>
    <xf numFmtId="0" fontId="24" fillId="19" borderId="85" xfId="0" applyFont="1" applyFill="1" applyBorder="1" applyAlignment="1" applyProtection="1">
      <alignment horizontal="left" vertical="center" shrinkToFit="1"/>
      <protection locked="0"/>
    </xf>
    <xf numFmtId="0" fontId="24" fillId="19" borderId="29" xfId="0" applyFont="1" applyFill="1" applyBorder="1" applyAlignment="1" applyProtection="1">
      <alignment horizontal="left" vertical="center" shrinkToFit="1"/>
      <protection locked="0"/>
    </xf>
    <xf numFmtId="0" fontId="24" fillId="19" borderId="50" xfId="0" applyFont="1" applyFill="1" applyBorder="1" applyAlignment="1" applyProtection="1">
      <alignment horizontal="left" vertical="center" shrinkToFit="1"/>
      <protection locked="0"/>
    </xf>
    <xf numFmtId="0" fontId="24" fillId="19" borderId="62" xfId="0" applyFont="1" applyFill="1" applyBorder="1" applyAlignment="1" applyProtection="1">
      <alignment horizontal="left" vertical="center" shrinkToFit="1"/>
      <protection locked="0"/>
    </xf>
    <xf numFmtId="0" fontId="24" fillId="19" borderId="35" xfId="0" applyFont="1" applyFill="1" applyBorder="1" applyAlignment="1" applyProtection="1">
      <alignment horizontal="left" vertical="center" shrinkToFit="1"/>
      <protection locked="0"/>
    </xf>
    <xf numFmtId="0" fontId="24" fillId="19" borderId="53" xfId="0" applyFont="1" applyFill="1" applyBorder="1" applyAlignment="1" applyProtection="1">
      <alignment horizontal="left" vertical="center" shrinkToFit="1"/>
      <protection locked="0"/>
    </xf>
    <xf numFmtId="0" fontId="24" fillId="19" borderId="84" xfId="0" applyFont="1" applyFill="1" applyBorder="1" applyAlignment="1" applyProtection="1">
      <alignment horizontal="left" vertical="center" shrinkToFit="1"/>
      <protection locked="0"/>
    </xf>
    <xf numFmtId="0" fontId="31" fillId="19" borderId="103" xfId="2" applyFont="1" applyFill="1" applyBorder="1" applyAlignment="1" applyProtection="1">
      <alignment horizontal="center" vertical="center" wrapText="1" shrinkToFit="1"/>
      <protection locked="0"/>
    </xf>
    <xf numFmtId="3" fontId="31" fillId="9" borderId="103" xfId="2" applyNumberFormat="1" applyFont="1" applyFill="1" applyBorder="1" applyAlignment="1" applyProtection="1">
      <alignment horizontal="right" vertical="center" shrinkToFit="1"/>
      <protection locked="0"/>
    </xf>
    <xf numFmtId="3" fontId="31" fillId="9" borderId="87" xfId="2" applyNumberFormat="1" applyFont="1" applyFill="1" applyBorder="1" applyAlignment="1" applyProtection="1">
      <alignment horizontal="right" vertical="center" shrinkToFit="1"/>
      <protection locked="0"/>
    </xf>
    <xf numFmtId="0" fontId="31" fillId="19" borderId="42" xfId="2" applyFont="1" applyFill="1" applyBorder="1" applyAlignment="1" applyProtection="1">
      <alignment horizontal="center" vertical="center" shrinkToFit="1"/>
      <protection locked="0"/>
    </xf>
    <xf numFmtId="0" fontId="31" fillId="19" borderId="103" xfId="2" applyFont="1" applyFill="1" applyBorder="1" applyAlignment="1" applyProtection="1">
      <alignment horizontal="center" vertical="center" shrinkToFit="1"/>
      <protection locked="0"/>
    </xf>
    <xf numFmtId="0" fontId="24" fillId="19" borderId="34" xfId="0" applyFont="1" applyFill="1" applyBorder="1" applyAlignment="1" applyProtection="1">
      <alignment horizontal="center" vertical="center" textRotation="255"/>
      <protection locked="0"/>
    </xf>
    <xf numFmtId="0" fontId="24" fillId="19" borderId="73" xfId="0" applyFont="1" applyFill="1" applyBorder="1" applyAlignment="1" applyProtection="1">
      <alignment horizontal="center" vertical="center" textRotation="255"/>
      <protection locked="0"/>
    </xf>
    <xf numFmtId="0" fontId="24" fillId="19" borderId="6" xfId="0" applyFont="1" applyFill="1" applyBorder="1" applyAlignment="1" applyProtection="1">
      <alignment horizontal="center" vertical="center" textRotation="255"/>
      <protection locked="0"/>
    </xf>
    <xf numFmtId="0" fontId="24" fillId="19" borderId="59" xfId="0" applyFont="1" applyFill="1" applyBorder="1" applyAlignment="1" applyProtection="1">
      <alignment horizontal="center" vertical="center" textRotation="255"/>
      <protection locked="0"/>
    </xf>
    <xf numFmtId="0" fontId="24" fillId="19" borderId="81" xfId="0" applyFont="1" applyFill="1" applyBorder="1" applyAlignment="1" applyProtection="1">
      <alignment horizontal="left" vertical="center" shrinkToFit="1"/>
      <protection locked="0"/>
    </xf>
    <xf numFmtId="0" fontId="24" fillId="19" borderId="75" xfId="0" applyFont="1" applyFill="1" applyBorder="1" applyAlignment="1" applyProtection="1">
      <alignment horizontal="left" vertical="center" shrinkToFit="1"/>
      <protection locked="0"/>
    </xf>
    <xf numFmtId="0" fontId="24" fillId="19" borderId="113" xfId="0" applyFont="1" applyFill="1" applyBorder="1" applyAlignment="1" applyProtection="1">
      <alignment horizontal="left" vertical="center" shrinkToFit="1"/>
      <protection locked="0"/>
    </xf>
    <xf numFmtId="0" fontId="31" fillId="19" borderId="184" xfId="2" applyFont="1" applyFill="1" applyBorder="1" applyAlignment="1" applyProtection="1">
      <alignment horizontal="center" vertical="center" wrapText="1" shrinkToFit="1"/>
      <protection locked="0"/>
    </xf>
    <xf numFmtId="0" fontId="31" fillId="19" borderId="105" xfId="2" applyFont="1" applyFill="1" applyBorder="1" applyAlignment="1" applyProtection="1">
      <alignment horizontal="center" vertical="center" wrapText="1" shrinkToFit="1"/>
      <protection locked="0"/>
    </xf>
    <xf numFmtId="3" fontId="31" fillId="0" borderId="105" xfId="2" applyNumberFormat="1" applyFont="1" applyBorder="1" applyAlignment="1" applyProtection="1">
      <alignment horizontal="right" vertical="center" shrinkToFit="1"/>
      <protection locked="0"/>
    </xf>
    <xf numFmtId="3" fontId="31" fillId="0" borderId="9" xfId="2" applyNumberFormat="1" applyFont="1" applyBorder="1" applyAlignment="1" applyProtection="1">
      <alignment horizontal="right" vertical="center" shrinkToFit="1"/>
      <protection locked="0"/>
    </xf>
    <xf numFmtId="0" fontId="31" fillId="19" borderId="85" xfId="2" applyFont="1" applyFill="1" applyBorder="1" applyAlignment="1" applyProtection="1">
      <alignment horizontal="center" vertical="center" shrinkToFit="1"/>
      <protection locked="0"/>
    </xf>
    <xf numFmtId="0" fontId="31" fillId="19" borderId="105" xfId="2" applyFont="1" applyFill="1" applyBorder="1" applyAlignment="1" applyProtection="1">
      <alignment horizontal="center" vertical="center" shrinkToFit="1"/>
      <protection locked="0"/>
    </xf>
    <xf numFmtId="0" fontId="31" fillId="19" borderId="185" xfId="2" applyFont="1" applyFill="1" applyBorder="1" applyAlignment="1" applyProtection="1">
      <alignment horizontal="center" vertical="center" shrinkToFit="1"/>
      <protection locked="0"/>
    </xf>
    <xf numFmtId="0" fontId="31" fillId="19" borderId="186" xfId="2" applyFont="1" applyFill="1" applyBorder="1" applyAlignment="1" applyProtection="1">
      <alignment horizontal="center" vertical="center" wrapText="1" shrinkToFit="1"/>
      <protection locked="0"/>
    </xf>
    <xf numFmtId="0" fontId="31" fillId="19" borderId="150" xfId="2" applyFont="1" applyFill="1" applyBorder="1" applyAlignment="1" applyProtection="1">
      <alignment horizontal="center" vertical="center" wrapText="1" shrinkToFit="1"/>
      <protection locked="0"/>
    </xf>
    <xf numFmtId="3" fontId="31" fillId="0" borderId="150" xfId="2" applyNumberFormat="1" applyFont="1" applyBorder="1" applyAlignment="1" applyProtection="1">
      <alignment horizontal="right" vertical="center" shrinkToFit="1"/>
      <protection locked="0"/>
    </xf>
    <xf numFmtId="3" fontId="31" fillId="0" borderId="54" xfId="2" applyNumberFormat="1" applyFont="1" applyBorder="1" applyAlignment="1" applyProtection="1">
      <alignment horizontal="right" vertical="center" shrinkToFit="1"/>
      <protection locked="0"/>
    </xf>
    <xf numFmtId="0" fontId="31" fillId="19" borderId="83" xfId="2" applyFont="1" applyFill="1" applyBorder="1" applyAlignment="1" applyProtection="1">
      <alignment horizontal="center" vertical="center" shrinkToFit="1"/>
      <protection locked="0"/>
    </xf>
    <xf numFmtId="0" fontId="31" fillId="19" borderId="150" xfId="2" applyFont="1" applyFill="1" applyBorder="1" applyAlignment="1" applyProtection="1">
      <alignment horizontal="center" vertical="center" shrinkToFit="1"/>
      <protection locked="0"/>
    </xf>
    <xf numFmtId="0" fontId="31" fillId="19" borderId="187" xfId="2" applyFont="1" applyFill="1" applyBorder="1" applyAlignment="1" applyProtection="1">
      <alignment horizontal="center" vertical="center" shrinkToFit="1"/>
      <protection locked="0"/>
    </xf>
    <xf numFmtId="0" fontId="31" fillId="19" borderId="112" xfId="2" applyFont="1" applyFill="1" applyBorder="1" applyAlignment="1" applyProtection="1">
      <alignment horizontal="center" vertical="center"/>
      <protection locked="0"/>
    </xf>
    <xf numFmtId="0" fontId="31" fillId="19" borderId="102" xfId="2" applyFont="1" applyFill="1" applyBorder="1" applyAlignment="1" applyProtection="1">
      <alignment horizontal="center" vertical="center"/>
      <protection locked="0"/>
    </xf>
    <xf numFmtId="0" fontId="25" fillId="19" borderId="0" xfId="2" applyFont="1" applyFill="1" applyAlignment="1" applyProtection="1">
      <alignment horizontal="left" vertical="center"/>
      <protection locked="0"/>
    </xf>
    <xf numFmtId="0" fontId="31" fillId="19" borderId="182" xfId="2" applyFont="1" applyFill="1" applyBorder="1" applyAlignment="1" applyProtection="1">
      <alignment horizontal="center" vertical="center" wrapText="1" shrinkToFit="1"/>
      <protection locked="0"/>
    </xf>
    <xf numFmtId="0" fontId="31" fillId="19" borderId="109" xfId="2" applyFont="1" applyFill="1" applyBorder="1" applyAlignment="1" applyProtection="1">
      <alignment horizontal="center" vertical="center" wrapText="1" shrinkToFit="1"/>
      <protection locked="0"/>
    </xf>
    <xf numFmtId="3" fontId="31" fillId="0" borderId="109" xfId="2" applyNumberFormat="1" applyFont="1" applyBorder="1" applyAlignment="1" applyProtection="1">
      <alignment horizontal="right" vertical="center" shrinkToFit="1"/>
      <protection locked="0"/>
    </xf>
    <xf numFmtId="3" fontId="31" fillId="0" borderId="74" xfId="2" applyNumberFormat="1" applyFont="1" applyBorder="1" applyAlignment="1" applyProtection="1">
      <alignment horizontal="right" vertical="center" shrinkToFit="1"/>
      <protection locked="0"/>
    </xf>
    <xf numFmtId="0" fontId="31" fillId="19" borderId="73" xfId="2" applyFont="1" applyFill="1" applyBorder="1" applyAlignment="1" applyProtection="1">
      <alignment horizontal="center" vertical="center" shrinkToFit="1"/>
      <protection locked="0"/>
    </xf>
    <xf numFmtId="0" fontId="31" fillId="19" borderId="109" xfId="2" applyFont="1" applyFill="1" applyBorder="1" applyAlignment="1" applyProtection="1">
      <alignment horizontal="center" vertical="center" shrinkToFit="1"/>
      <protection locked="0"/>
    </xf>
    <xf numFmtId="0" fontId="31" fillId="19" borderId="183" xfId="2" applyFont="1" applyFill="1" applyBorder="1" applyAlignment="1" applyProtection="1">
      <alignment horizontal="center" vertical="center" shrinkToFit="1"/>
      <protection locked="0"/>
    </xf>
    <xf numFmtId="0" fontId="6" fillId="19" borderId="0" xfId="2" applyFont="1" applyFill="1" applyAlignment="1" applyProtection="1">
      <alignment horizontal="left" vertical="center"/>
      <protection locked="0"/>
    </xf>
    <xf numFmtId="0" fontId="25" fillId="19" borderId="0" xfId="2" applyFont="1" applyFill="1" applyAlignment="1" applyProtection="1">
      <alignment horizontal="right" vertical="center"/>
      <protection locked="0"/>
    </xf>
    <xf numFmtId="0" fontId="30" fillId="19" borderId="61" xfId="2" applyFont="1" applyFill="1" applyBorder="1" applyAlignment="1" applyProtection="1">
      <alignment horizontal="center" vertical="center"/>
      <protection locked="0"/>
    </xf>
    <xf numFmtId="0" fontId="30" fillId="19" borderId="12" xfId="2" applyFont="1" applyFill="1" applyBorder="1" applyAlignment="1" applyProtection="1">
      <alignment horizontal="center" vertical="center"/>
      <protection locked="0"/>
    </xf>
    <xf numFmtId="0" fontId="30" fillId="19" borderId="57" xfId="2" applyFont="1" applyFill="1" applyBorder="1" applyAlignment="1" applyProtection="1">
      <alignment horizontal="center" vertical="center"/>
      <protection locked="0"/>
    </xf>
    <xf numFmtId="0" fontId="30" fillId="19" borderId="38" xfId="2" applyFont="1" applyFill="1" applyBorder="1" applyAlignment="1" applyProtection="1">
      <alignment horizontal="center" vertical="center"/>
      <protection locked="0"/>
    </xf>
    <xf numFmtId="0" fontId="30" fillId="19" borderId="39" xfId="2" applyFont="1" applyFill="1" applyBorder="1" applyAlignment="1" applyProtection="1">
      <alignment horizontal="center" vertical="center"/>
      <protection locked="0"/>
    </xf>
    <xf numFmtId="0" fontId="57" fillId="19" borderId="0" xfId="2" applyFont="1" applyFill="1" applyAlignment="1" applyProtection="1">
      <alignment horizontal="left" vertical="top" wrapText="1"/>
      <protection locked="0"/>
    </xf>
    <xf numFmtId="0" fontId="31" fillId="19" borderId="92" xfId="2" applyFont="1" applyFill="1" applyBorder="1" applyAlignment="1" applyProtection="1">
      <alignment horizontal="center" vertical="center" wrapText="1"/>
      <protection locked="0"/>
    </xf>
    <xf numFmtId="0" fontId="31" fillId="19" borderId="93" xfId="2" applyFont="1" applyFill="1" applyBorder="1" applyAlignment="1" applyProtection="1">
      <alignment horizontal="center" vertical="center" wrapText="1"/>
      <protection locked="0"/>
    </xf>
    <xf numFmtId="0" fontId="31" fillId="19" borderId="94" xfId="2" applyFont="1" applyFill="1" applyBorder="1" applyAlignment="1" applyProtection="1">
      <alignment horizontal="center" vertical="center" wrapText="1"/>
      <protection locked="0"/>
    </xf>
    <xf numFmtId="0" fontId="31" fillId="19" borderId="93" xfId="2" applyFont="1" applyFill="1" applyBorder="1" applyAlignment="1" applyProtection="1">
      <alignment horizontal="center" vertical="center"/>
      <protection locked="0"/>
    </xf>
    <xf numFmtId="0" fontId="31" fillId="19" borderId="94" xfId="2" applyFont="1" applyFill="1" applyBorder="1" applyAlignment="1" applyProtection="1">
      <alignment horizontal="center" vertical="center"/>
      <protection locked="0"/>
    </xf>
    <xf numFmtId="0" fontId="57" fillId="19" borderId="0" xfId="2" applyFont="1" applyFill="1" applyAlignment="1" applyProtection="1">
      <alignment horizontal="left" vertical="center" wrapText="1"/>
      <protection locked="0"/>
    </xf>
    <xf numFmtId="177" fontId="7" fillId="9" borderId="125" xfId="2" applyNumberFormat="1" applyFont="1" applyFill="1" applyBorder="1" applyAlignment="1" applyProtection="1">
      <alignment horizontal="right" vertical="center"/>
      <protection locked="0"/>
    </xf>
    <xf numFmtId="177" fontId="7" fillId="9" borderId="45" xfId="2" applyNumberFormat="1" applyFont="1" applyFill="1" applyBorder="1" applyAlignment="1" applyProtection="1">
      <alignment horizontal="right" vertical="center"/>
      <protection locked="0"/>
    </xf>
    <xf numFmtId="177" fontId="7" fillId="32" borderId="125" xfId="2" applyNumberFormat="1" applyFont="1" applyFill="1" applyBorder="1" applyAlignment="1" applyProtection="1">
      <alignment horizontal="right" vertical="center"/>
      <protection locked="0"/>
    </xf>
    <xf numFmtId="177" fontId="7" fillId="32" borderId="45" xfId="2" applyNumberFormat="1" applyFont="1" applyFill="1" applyBorder="1" applyAlignment="1" applyProtection="1">
      <alignment horizontal="right" vertical="center"/>
      <protection locked="0"/>
    </xf>
    <xf numFmtId="0" fontId="45" fillId="19" borderId="3" xfId="2" applyFont="1" applyFill="1" applyBorder="1" applyAlignment="1" applyProtection="1">
      <alignment vertical="top" wrapText="1"/>
      <protection locked="0"/>
    </xf>
    <xf numFmtId="0" fontId="45" fillId="19" borderId="3" xfId="0" applyFont="1" applyFill="1" applyBorder="1" applyAlignment="1" applyProtection="1">
      <alignment vertical="top"/>
      <protection locked="0"/>
    </xf>
    <xf numFmtId="177" fontId="7" fillId="0" borderId="26" xfId="2" applyNumberFormat="1" applyFont="1" applyBorder="1" applyAlignment="1" applyProtection="1">
      <alignment horizontal="right" vertical="center"/>
      <protection locked="0"/>
    </xf>
    <xf numFmtId="177" fontId="7" fillId="0" borderId="69" xfId="2" applyNumberFormat="1" applyFont="1" applyBorder="1" applyAlignment="1" applyProtection="1">
      <alignment horizontal="right" vertical="center"/>
      <protection locked="0"/>
    </xf>
    <xf numFmtId="0" fontId="31" fillId="30" borderId="4" xfId="2" applyFont="1" applyFill="1" applyBorder="1" applyAlignment="1" applyProtection="1">
      <alignment horizontal="center" vertical="center"/>
      <protection locked="0"/>
    </xf>
    <xf numFmtId="0" fontId="31" fillId="30" borderId="101" xfId="2" applyFont="1" applyFill="1" applyBorder="1" applyAlignment="1" applyProtection="1">
      <alignment horizontal="center" vertical="center"/>
      <protection locked="0"/>
    </xf>
    <xf numFmtId="177" fontId="7" fillId="0" borderId="31" xfId="2" applyNumberFormat="1" applyFont="1" applyBorder="1" applyAlignment="1" applyProtection="1">
      <alignment horizontal="right" vertical="center"/>
      <protection locked="0"/>
    </xf>
    <xf numFmtId="177" fontId="7" fillId="0" borderId="0" xfId="2" applyNumberFormat="1" applyFont="1" applyAlignment="1" applyProtection="1">
      <alignment horizontal="right" vertical="center"/>
      <protection locked="0"/>
    </xf>
    <xf numFmtId="177" fontId="7" fillId="32" borderId="31" xfId="2" applyNumberFormat="1" applyFont="1" applyFill="1" applyBorder="1" applyAlignment="1" applyProtection="1">
      <alignment horizontal="right" vertical="center"/>
      <protection locked="0"/>
    </xf>
    <xf numFmtId="177" fontId="7" fillId="32" borderId="0" xfId="2" applyNumberFormat="1" applyFont="1" applyFill="1" applyAlignment="1" applyProtection="1">
      <alignment horizontal="right" vertical="center"/>
      <protection locked="0"/>
    </xf>
    <xf numFmtId="0" fontId="31" fillId="47" borderId="65" xfId="2" applyFont="1" applyFill="1" applyBorder="1" applyAlignment="1" applyProtection="1">
      <alignment horizontal="center" vertical="center"/>
      <protection locked="0"/>
    </xf>
    <xf numFmtId="0" fontId="31" fillId="47" borderId="45" xfId="2" applyFont="1" applyFill="1" applyBorder="1" applyAlignment="1" applyProtection="1">
      <alignment horizontal="center" vertical="center"/>
      <protection locked="0"/>
    </xf>
    <xf numFmtId="0" fontId="31" fillId="47" borderId="124" xfId="2" applyFont="1" applyFill="1" applyBorder="1" applyAlignment="1" applyProtection="1">
      <alignment horizontal="center" vertical="center"/>
      <protection locked="0"/>
    </xf>
    <xf numFmtId="177" fontId="7" fillId="32" borderId="26" xfId="2" applyNumberFormat="1" applyFont="1" applyFill="1" applyBorder="1" applyAlignment="1" applyProtection="1">
      <alignment horizontal="right" vertical="center"/>
      <protection locked="0"/>
    </xf>
    <xf numFmtId="177" fontId="7" fillId="32" borderId="69" xfId="2" applyNumberFormat="1" applyFont="1" applyFill="1" applyBorder="1" applyAlignment="1" applyProtection="1">
      <alignment horizontal="right" vertical="center"/>
      <protection locked="0"/>
    </xf>
    <xf numFmtId="177" fontId="7" fillId="0" borderId="38" xfId="2" applyNumberFormat="1" applyFont="1" applyBorder="1" applyAlignment="1" applyProtection="1">
      <alignment horizontal="center" vertical="center"/>
      <protection locked="0"/>
    </xf>
    <xf numFmtId="177" fontId="7" fillId="0" borderId="24" xfId="2" applyNumberFormat="1" applyFont="1" applyBorder="1" applyAlignment="1" applyProtection="1">
      <alignment horizontal="center" vertical="center"/>
      <protection locked="0"/>
    </xf>
    <xf numFmtId="177" fontId="7" fillId="0" borderId="0" xfId="2" applyNumberFormat="1" applyFont="1" applyAlignment="1" applyProtection="1">
      <alignment horizontal="center" vertical="center"/>
      <protection locked="0"/>
    </xf>
    <xf numFmtId="177" fontId="7" fillId="0" borderId="22" xfId="2" applyNumberFormat="1" applyFont="1" applyBorder="1" applyAlignment="1" applyProtection="1">
      <alignment horizontal="center" vertical="center"/>
      <protection locked="0"/>
    </xf>
    <xf numFmtId="177" fontId="7" fillId="0" borderId="2" xfId="2" applyNumberFormat="1" applyFont="1" applyBorder="1" applyAlignment="1" applyProtection="1">
      <alignment horizontal="center" vertical="center"/>
      <protection locked="0"/>
    </xf>
    <xf numFmtId="177" fontId="7" fillId="0" borderId="33" xfId="2" applyNumberFormat="1" applyFont="1" applyBorder="1" applyAlignment="1" applyProtection="1">
      <alignment horizontal="center" vertical="center"/>
      <protection locked="0"/>
    </xf>
    <xf numFmtId="177" fontId="7" fillId="0" borderId="9" xfId="2" applyNumberFormat="1" applyFont="1" applyBorder="1" applyAlignment="1" applyProtection="1">
      <alignment horizontal="right" vertical="center"/>
      <protection locked="0"/>
    </xf>
    <xf numFmtId="177" fontId="7" fillId="0" borderId="71" xfId="2" applyNumberFormat="1" applyFont="1" applyBorder="1" applyAlignment="1" applyProtection="1">
      <alignment horizontal="right" vertical="center"/>
      <protection locked="0"/>
    </xf>
    <xf numFmtId="0" fontId="31" fillId="19" borderId="71" xfId="2" applyFont="1" applyFill="1" applyBorder="1" applyAlignment="1" applyProtection="1">
      <alignment horizontal="center" vertical="center"/>
      <protection locked="0"/>
    </xf>
    <xf numFmtId="0" fontId="31" fillId="19" borderId="85" xfId="2" applyFont="1" applyFill="1" applyBorder="1" applyAlignment="1" applyProtection="1">
      <alignment horizontal="center" vertical="center"/>
      <protection locked="0"/>
    </xf>
    <xf numFmtId="177" fontId="7" fillId="32" borderId="9" xfId="2" applyNumberFormat="1" applyFont="1" applyFill="1" applyBorder="1" applyAlignment="1" applyProtection="1">
      <alignment horizontal="right" vertical="center"/>
      <protection locked="0"/>
    </xf>
    <xf numFmtId="177" fontId="7" fillId="32" borderId="71" xfId="2" applyNumberFormat="1" applyFont="1" applyFill="1" applyBorder="1" applyAlignment="1" applyProtection="1">
      <alignment horizontal="right" vertical="center"/>
      <protection locked="0"/>
    </xf>
    <xf numFmtId="0" fontId="31" fillId="19" borderId="53" xfId="2" applyFont="1" applyFill="1" applyBorder="1" applyAlignment="1" applyProtection="1">
      <alignment horizontal="center" vertical="center" justifyLastLine="1"/>
      <protection locked="0"/>
    </xf>
    <xf numFmtId="0" fontId="31" fillId="19" borderId="84" xfId="2" applyFont="1" applyFill="1" applyBorder="1" applyAlignment="1" applyProtection="1">
      <alignment horizontal="center" vertical="center" justifyLastLine="1"/>
      <protection locked="0"/>
    </xf>
    <xf numFmtId="177" fontId="7" fillId="0" borderId="23" xfId="2" applyNumberFormat="1" applyFont="1" applyBorder="1" applyAlignment="1" applyProtection="1">
      <alignment horizontal="right" vertical="center"/>
      <protection locked="0"/>
    </xf>
    <xf numFmtId="177" fontId="7" fillId="0" borderId="38" xfId="2" applyNumberFormat="1" applyFont="1" applyBorder="1" applyAlignment="1" applyProtection="1">
      <alignment horizontal="right" vertical="center"/>
      <protection locked="0"/>
    </xf>
    <xf numFmtId="177" fontId="7" fillId="32" borderId="23" xfId="2" applyNumberFormat="1" applyFont="1" applyFill="1" applyBorder="1" applyAlignment="1" applyProtection="1">
      <alignment horizontal="right" vertical="center"/>
      <protection locked="0"/>
    </xf>
    <xf numFmtId="177" fontId="7" fillId="32" borderId="38" xfId="2" applyNumberFormat="1" applyFont="1" applyFill="1" applyBorder="1" applyAlignment="1" applyProtection="1">
      <alignment horizontal="right" vertical="center"/>
      <protection locked="0"/>
    </xf>
    <xf numFmtId="177" fontId="7" fillId="0" borderId="74" xfId="2" applyNumberFormat="1" applyFont="1" applyBorder="1" applyAlignment="1" applyProtection="1">
      <alignment horizontal="right" vertical="center"/>
      <protection locked="0"/>
    </xf>
    <xf numFmtId="177" fontId="7" fillId="0" borderId="3" xfId="2" applyNumberFormat="1" applyFont="1" applyBorder="1" applyAlignment="1" applyProtection="1">
      <alignment horizontal="right" vertical="center"/>
      <protection locked="0"/>
    </xf>
    <xf numFmtId="0" fontId="31" fillId="47" borderId="4" xfId="2" applyFont="1" applyFill="1" applyBorder="1" applyAlignment="1" applyProtection="1">
      <alignment horizontal="center" vertical="center"/>
      <protection locked="0"/>
    </xf>
    <xf numFmtId="0" fontId="31" fillId="47" borderId="101" xfId="2" applyFont="1" applyFill="1" applyBorder="1" applyAlignment="1" applyProtection="1">
      <alignment horizontal="center" vertical="center"/>
      <protection locked="0"/>
    </xf>
    <xf numFmtId="177" fontId="7" fillId="0" borderId="11" xfId="2" applyNumberFormat="1" applyFont="1" applyBorder="1" applyAlignment="1" applyProtection="1">
      <alignment horizontal="right" vertical="center"/>
      <protection locked="0"/>
    </xf>
    <xf numFmtId="177" fontId="7" fillId="0" borderId="4" xfId="2" applyNumberFormat="1" applyFont="1" applyBorder="1" applyAlignment="1" applyProtection="1">
      <alignment horizontal="right" vertical="center"/>
      <protection locked="0"/>
    </xf>
    <xf numFmtId="177" fontId="7" fillId="32" borderId="11" xfId="2" applyNumberFormat="1" applyFont="1" applyFill="1" applyBorder="1" applyAlignment="1" applyProtection="1">
      <alignment horizontal="right" vertical="center"/>
      <protection locked="0"/>
    </xf>
    <xf numFmtId="177" fontId="7" fillId="32" borderId="4" xfId="2" applyNumberFormat="1" applyFont="1" applyFill="1" applyBorder="1" applyAlignment="1" applyProtection="1">
      <alignment horizontal="right" vertical="center"/>
      <protection locked="0"/>
    </xf>
    <xf numFmtId="0" fontId="31" fillId="46" borderId="65" xfId="2" applyFont="1" applyFill="1" applyBorder="1" applyAlignment="1" applyProtection="1">
      <alignment horizontal="center" vertical="center"/>
      <protection locked="0"/>
    </xf>
    <xf numFmtId="0" fontId="31" fillId="46" borderId="45" xfId="2" applyFont="1" applyFill="1" applyBorder="1" applyAlignment="1" applyProtection="1">
      <alignment horizontal="center" vertical="center"/>
      <protection locked="0"/>
    </xf>
    <xf numFmtId="0" fontId="31" fillId="46" borderId="124" xfId="2" applyFont="1" applyFill="1" applyBorder="1" applyAlignment="1" applyProtection="1">
      <alignment horizontal="center" vertical="center"/>
      <protection locked="0"/>
    </xf>
    <xf numFmtId="0" fontId="58" fillId="47" borderId="168" xfId="2" applyFont="1" applyFill="1" applyBorder="1" applyAlignment="1" applyProtection="1">
      <alignment horizontal="center" vertical="center" textRotation="255" wrapText="1" shrinkToFit="1"/>
      <protection locked="0"/>
    </xf>
    <xf numFmtId="0" fontId="58" fillId="47" borderId="177" xfId="2" applyFont="1" applyFill="1" applyBorder="1" applyAlignment="1" applyProtection="1">
      <alignment horizontal="center" vertical="center" textRotation="255" wrapText="1" shrinkToFit="1"/>
      <protection locked="0"/>
    </xf>
    <xf numFmtId="0" fontId="58" fillId="47" borderId="166" xfId="2" applyFont="1" applyFill="1" applyBorder="1" applyAlignment="1" applyProtection="1">
      <alignment horizontal="center" vertical="center" textRotation="255" wrapText="1" shrinkToFit="1"/>
      <protection locked="0"/>
    </xf>
    <xf numFmtId="0" fontId="58" fillId="47" borderId="112" xfId="2" applyFont="1" applyFill="1" applyBorder="1" applyAlignment="1" applyProtection="1">
      <alignment horizontal="center" vertical="center" textRotation="255" wrapText="1" shrinkToFit="1"/>
      <protection locked="0"/>
    </xf>
    <xf numFmtId="0" fontId="58" fillId="47" borderId="169" xfId="2" applyFont="1" applyFill="1" applyBorder="1" applyAlignment="1" applyProtection="1">
      <alignment horizontal="center" vertical="center" textRotation="255" wrapText="1" shrinkToFit="1"/>
      <protection locked="0"/>
    </xf>
    <xf numFmtId="0" fontId="58" fillId="47" borderId="92" xfId="2" applyFont="1" applyFill="1" applyBorder="1" applyAlignment="1" applyProtection="1">
      <alignment horizontal="center" vertical="center" textRotation="255" wrapText="1" shrinkToFit="1"/>
      <protection locked="0"/>
    </xf>
    <xf numFmtId="0" fontId="31" fillId="47" borderId="75" xfId="2" applyFont="1" applyFill="1" applyBorder="1" applyAlignment="1" applyProtection="1">
      <alignment horizontal="center" vertical="center" justifyLastLine="1"/>
      <protection locked="0"/>
    </xf>
    <xf numFmtId="0" fontId="31" fillId="47" borderId="113" xfId="2" applyFont="1" applyFill="1" applyBorder="1" applyAlignment="1" applyProtection="1">
      <alignment horizontal="center" vertical="center" justifyLastLine="1"/>
      <protection locked="0"/>
    </xf>
    <xf numFmtId="177" fontId="7" fillId="32" borderId="74" xfId="2" applyNumberFormat="1" applyFont="1" applyFill="1" applyBorder="1" applyAlignment="1" applyProtection="1">
      <alignment horizontal="right" vertical="center"/>
      <protection locked="0"/>
    </xf>
    <xf numFmtId="177" fontId="7" fillId="32" borderId="3" xfId="2" applyNumberFormat="1" applyFont="1" applyFill="1" applyBorder="1" applyAlignment="1" applyProtection="1">
      <alignment horizontal="right" vertical="center"/>
      <protection locked="0"/>
    </xf>
    <xf numFmtId="0" fontId="31" fillId="46" borderId="4" xfId="2" applyFont="1" applyFill="1" applyBorder="1" applyAlignment="1" applyProtection="1">
      <alignment horizontal="center" vertical="center"/>
      <protection locked="0"/>
    </xf>
    <xf numFmtId="0" fontId="31" fillId="46" borderId="101" xfId="2" applyFont="1" applyFill="1" applyBorder="1" applyAlignment="1" applyProtection="1">
      <alignment horizontal="center" vertical="center"/>
      <protection locked="0"/>
    </xf>
    <xf numFmtId="0" fontId="31" fillId="4" borderId="65" xfId="2" applyFont="1" applyFill="1" applyBorder="1" applyAlignment="1" applyProtection="1">
      <alignment horizontal="center" vertical="center"/>
      <protection locked="0"/>
    </xf>
    <xf numFmtId="0" fontId="31" fillId="4" borderId="45" xfId="2" applyFont="1" applyFill="1" applyBorder="1" applyAlignment="1" applyProtection="1">
      <alignment horizontal="center" vertical="center"/>
      <protection locked="0"/>
    </xf>
    <xf numFmtId="0" fontId="31" fillId="4" borderId="124" xfId="2" applyFont="1" applyFill="1" applyBorder="1" applyAlignment="1" applyProtection="1">
      <alignment horizontal="center" vertical="center"/>
      <protection locked="0"/>
    </xf>
    <xf numFmtId="0" fontId="58" fillId="46" borderId="151" xfId="2" applyFont="1" applyFill="1" applyBorder="1" applyAlignment="1" applyProtection="1">
      <alignment horizontal="center" vertical="center" textRotation="255" wrapText="1" shrinkToFit="1"/>
      <protection locked="0"/>
    </xf>
    <xf numFmtId="0" fontId="58" fillId="46" borderId="103" xfId="2" applyFont="1" applyFill="1" applyBorder="1" applyAlignment="1" applyProtection="1">
      <alignment horizontal="center" vertical="center" textRotation="255" wrapText="1" shrinkToFit="1"/>
      <protection locked="0"/>
    </xf>
    <xf numFmtId="0" fontId="58" fillId="46" borderId="166" xfId="2" applyFont="1" applyFill="1" applyBorder="1" applyAlignment="1" applyProtection="1">
      <alignment horizontal="center" vertical="center" textRotation="255" wrapText="1" shrinkToFit="1"/>
      <protection locked="0"/>
    </xf>
    <xf numFmtId="0" fontId="58" fillId="46" borderId="112" xfId="2" applyFont="1" applyFill="1" applyBorder="1" applyAlignment="1" applyProtection="1">
      <alignment horizontal="center" vertical="center" textRotation="255" wrapText="1" shrinkToFit="1"/>
      <protection locked="0"/>
    </xf>
    <xf numFmtId="0" fontId="58" fillId="46" borderId="169" xfId="2" applyFont="1" applyFill="1" applyBorder="1" applyAlignment="1" applyProtection="1">
      <alignment horizontal="center" vertical="center" textRotation="255" wrapText="1" shrinkToFit="1"/>
      <protection locked="0"/>
    </xf>
    <xf numFmtId="0" fontId="58" fillId="46" borderId="92" xfId="2" applyFont="1" applyFill="1" applyBorder="1" applyAlignment="1" applyProtection="1">
      <alignment horizontal="center" vertical="center" textRotation="255" wrapText="1" shrinkToFit="1"/>
      <protection locked="0"/>
    </xf>
    <xf numFmtId="0" fontId="31" fillId="46" borderId="69" xfId="2" applyFont="1" applyFill="1" applyBorder="1" applyAlignment="1" applyProtection="1">
      <alignment horizontal="center" vertical="center" justifyLastLine="1"/>
      <protection locked="0"/>
    </xf>
    <xf numFmtId="0" fontId="31" fillId="46" borderId="100" xfId="2" applyFont="1" applyFill="1" applyBorder="1" applyAlignment="1" applyProtection="1">
      <alignment horizontal="center" vertical="center" justifyLastLine="1"/>
      <protection locked="0"/>
    </xf>
    <xf numFmtId="0" fontId="31" fillId="4" borderId="4" xfId="2" applyFont="1" applyFill="1" applyBorder="1" applyAlignment="1" applyProtection="1">
      <alignment horizontal="center" vertical="center"/>
      <protection locked="0"/>
    </xf>
    <xf numFmtId="0" fontId="31" fillId="4" borderId="101" xfId="2" applyFont="1" applyFill="1" applyBorder="1" applyAlignment="1" applyProtection="1">
      <alignment horizontal="center" vertical="center"/>
      <protection locked="0"/>
    </xf>
    <xf numFmtId="0" fontId="31" fillId="45" borderId="65" xfId="2" applyFont="1" applyFill="1" applyBorder="1" applyAlignment="1" applyProtection="1">
      <alignment horizontal="center" vertical="center"/>
      <protection locked="0"/>
    </xf>
    <xf numFmtId="0" fontId="31" fillId="45" borderId="45" xfId="2" applyFont="1" applyFill="1" applyBorder="1" applyAlignment="1" applyProtection="1">
      <alignment horizontal="center" vertical="center"/>
      <protection locked="0"/>
    </xf>
    <xf numFmtId="0" fontId="31" fillId="45" borderId="124" xfId="2" applyFont="1" applyFill="1" applyBorder="1" applyAlignment="1" applyProtection="1">
      <alignment horizontal="center" vertical="center"/>
      <protection locked="0"/>
    </xf>
    <xf numFmtId="0" fontId="58" fillId="4" borderId="151" xfId="2" applyFont="1" applyFill="1" applyBorder="1" applyAlignment="1" applyProtection="1">
      <alignment horizontal="center" vertical="center" textRotation="255" wrapText="1" shrinkToFit="1"/>
      <protection locked="0"/>
    </xf>
    <xf numFmtId="0" fontId="58" fillId="4" borderId="103" xfId="2" applyFont="1" applyFill="1" applyBorder="1" applyAlignment="1" applyProtection="1">
      <alignment horizontal="center" vertical="center" textRotation="255" wrapText="1" shrinkToFit="1"/>
      <protection locked="0"/>
    </xf>
    <xf numFmtId="0" fontId="58" fillId="4" borderId="166" xfId="2" applyFont="1" applyFill="1" applyBorder="1" applyAlignment="1" applyProtection="1">
      <alignment horizontal="center" vertical="center" textRotation="255" wrapText="1" shrinkToFit="1"/>
      <protection locked="0"/>
    </xf>
    <xf numFmtId="0" fontId="58" fillId="4" borderId="112" xfId="2" applyFont="1" applyFill="1" applyBorder="1" applyAlignment="1" applyProtection="1">
      <alignment horizontal="center" vertical="center" textRotation="255" wrapText="1" shrinkToFit="1"/>
      <protection locked="0"/>
    </xf>
    <xf numFmtId="0" fontId="58" fillId="4" borderId="169" xfId="2" applyFont="1" applyFill="1" applyBorder="1" applyAlignment="1" applyProtection="1">
      <alignment horizontal="center" vertical="center" textRotation="255" wrapText="1" shrinkToFit="1"/>
      <protection locked="0"/>
    </xf>
    <xf numFmtId="0" fontId="58" fillId="4" borderId="92" xfId="2" applyFont="1" applyFill="1" applyBorder="1" applyAlignment="1" applyProtection="1">
      <alignment horizontal="center" vertical="center" textRotation="255" wrapText="1" shrinkToFit="1"/>
      <protection locked="0"/>
    </xf>
    <xf numFmtId="0" fontId="31" fillId="4" borderId="69" xfId="2" applyFont="1" applyFill="1" applyBorder="1" applyAlignment="1" applyProtection="1">
      <alignment horizontal="center" vertical="center" justifyLastLine="1"/>
      <protection locked="0"/>
    </xf>
    <xf numFmtId="0" fontId="31" fillId="4" borderId="100" xfId="2" applyFont="1" applyFill="1" applyBorder="1" applyAlignment="1" applyProtection="1">
      <alignment horizontal="center" vertical="center" justifyLastLine="1"/>
      <protection locked="0"/>
    </xf>
    <xf numFmtId="0" fontId="31" fillId="45" borderId="4" xfId="2" applyFont="1" applyFill="1" applyBorder="1" applyAlignment="1" applyProtection="1">
      <alignment horizontal="center" vertical="center"/>
      <protection locked="0"/>
    </xf>
    <xf numFmtId="0" fontId="31" fillId="45" borderId="101" xfId="2" applyFont="1" applyFill="1" applyBorder="1" applyAlignment="1" applyProtection="1">
      <alignment horizontal="center" vertical="center"/>
      <protection locked="0"/>
    </xf>
    <xf numFmtId="0" fontId="7" fillId="19" borderId="88" xfId="2" applyFont="1" applyFill="1" applyBorder="1" applyAlignment="1" applyProtection="1">
      <alignment horizontal="center" vertical="center"/>
      <protection locked="0"/>
    </xf>
    <xf numFmtId="0" fontId="7" fillId="19" borderId="89" xfId="2" applyFont="1" applyFill="1" applyBorder="1" applyAlignment="1" applyProtection="1">
      <alignment horizontal="center" vertical="center"/>
      <protection locked="0"/>
    </xf>
    <xf numFmtId="0" fontId="7" fillId="19" borderId="96" xfId="2" applyFont="1" applyFill="1" applyBorder="1" applyAlignment="1" applyProtection="1">
      <alignment horizontal="center" vertical="center"/>
      <protection locked="0"/>
    </xf>
    <xf numFmtId="0" fontId="7" fillId="19" borderId="95" xfId="2" applyFont="1" applyFill="1" applyBorder="1" applyAlignment="1" applyProtection="1">
      <alignment horizontal="center" vertical="center"/>
      <protection locked="0"/>
    </xf>
    <xf numFmtId="0" fontId="7" fillId="32" borderId="95" xfId="2" applyFont="1" applyFill="1" applyBorder="1" applyAlignment="1" applyProtection="1">
      <alignment horizontal="center" vertical="center" shrinkToFit="1"/>
      <protection locked="0"/>
    </xf>
    <xf numFmtId="0" fontId="7" fillId="32" borderId="89" xfId="2" applyFont="1" applyFill="1" applyBorder="1" applyAlignment="1" applyProtection="1">
      <alignment horizontal="center" vertical="center" shrinkToFit="1"/>
      <protection locked="0"/>
    </xf>
    <xf numFmtId="0" fontId="7" fillId="32" borderId="96" xfId="2" applyFont="1" applyFill="1" applyBorder="1" applyAlignment="1" applyProtection="1">
      <alignment horizontal="center" vertical="center" shrinkToFit="1"/>
      <protection locked="0"/>
    </xf>
    <xf numFmtId="0" fontId="7" fillId="19" borderId="95" xfId="2" applyFont="1" applyFill="1" applyBorder="1" applyAlignment="1" applyProtection="1">
      <alignment horizontal="center" vertical="center" shrinkToFit="1"/>
      <protection locked="0"/>
    </xf>
    <xf numFmtId="0" fontId="7" fillId="19" borderId="89" xfId="2" applyFont="1" applyFill="1" applyBorder="1" applyAlignment="1" applyProtection="1">
      <alignment horizontal="center" vertical="center" shrinkToFit="1"/>
      <protection locked="0"/>
    </xf>
    <xf numFmtId="0" fontId="7" fillId="19" borderId="96" xfId="2" applyFont="1" applyFill="1" applyBorder="1" applyAlignment="1" applyProtection="1">
      <alignment horizontal="center" vertical="center" shrinkToFit="1"/>
      <protection locked="0"/>
    </xf>
    <xf numFmtId="0" fontId="31" fillId="19" borderId="65" xfId="2" applyFont="1" applyFill="1" applyBorder="1" applyAlignment="1" applyProtection="1">
      <alignment horizontal="center" vertical="center"/>
      <protection locked="0"/>
    </xf>
    <xf numFmtId="0" fontId="31" fillId="19" borderId="45" xfId="2" applyFont="1" applyFill="1" applyBorder="1" applyAlignment="1" applyProtection="1">
      <alignment horizontal="center" vertical="center"/>
      <protection locked="0"/>
    </xf>
    <xf numFmtId="0" fontId="31" fillId="19" borderId="124" xfId="2" applyFont="1" applyFill="1" applyBorder="1" applyAlignment="1" applyProtection="1">
      <alignment horizontal="center" vertical="center"/>
      <protection locked="0"/>
    </xf>
    <xf numFmtId="0" fontId="58" fillId="45" borderId="151" xfId="2" applyFont="1" applyFill="1" applyBorder="1" applyAlignment="1" applyProtection="1">
      <alignment horizontal="center" vertical="center" textRotation="255" wrapText="1" shrinkToFit="1"/>
      <protection locked="0"/>
    </xf>
    <xf numFmtId="0" fontId="58" fillId="45" borderId="103" xfId="2" applyFont="1" applyFill="1" applyBorder="1" applyAlignment="1" applyProtection="1">
      <alignment horizontal="center" vertical="center" textRotation="255" wrapText="1" shrinkToFit="1"/>
      <protection locked="0"/>
    </xf>
    <xf numFmtId="0" fontId="58" fillId="45" borderId="166" xfId="2" applyFont="1" applyFill="1" applyBorder="1" applyAlignment="1" applyProtection="1">
      <alignment horizontal="center" vertical="center" textRotation="255" wrapText="1" shrinkToFit="1"/>
      <protection locked="0"/>
    </xf>
    <xf numFmtId="0" fontId="58" fillId="45" borderId="112" xfId="2" applyFont="1" applyFill="1" applyBorder="1" applyAlignment="1" applyProtection="1">
      <alignment horizontal="center" vertical="center" textRotation="255" wrapText="1" shrinkToFit="1"/>
      <protection locked="0"/>
    </xf>
    <xf numFmtId="0" fontId="58" fillId="45" borderId="169" xfId="2" applyFont="1" applyFill="1" applyBorder="1" applyAlignment="1" applyProtection="1">
      <alignment horizontal="center" vertical="center" textRotation="255" wrapText="1" shrinkToFit="1"/>
      <protection locked="0"/>
    </xf>
    <xf numFmtId="0" fontId="58" fillId="45" borderId="92" xfId="2" applyFont="1" applyFill="1" applyBorder="1" applyAlignment="1" applyProtection="1">
      <alignment horizontal="center" vertical="center" textRotation="255" wrapText="1" shrinkToFit="1"/>
      <protection locked="0"/>
    </xf>
    <xf numFmtId="0" fontId="31" fillId="45" borderId="69" xfId="2" applyFont="1" applyFill="1" applyBorder="1" applyAlignment="1" applyProtection="1">
      <alignment horizontal="center" vertical="center" justifyLastLine="1"/>
      <protection locked="0"/>
    </xf>
    <xf numFmtId="0" fontId="31" fillId="45" borderId="100" xfId="2" applyFont="1" applyFill="1" applyBorder="1" applyAlignment="1" applyProtection="1">
      <alignment horizontal="center" vertical="center" justifyLastLine="1"/>
      <protection locked="0"/>
    </xf>
    <xf numFmtId="0" fontId="31" fillId="19" borderId="4" xfId="2" applyFont="1" applyFill="1" applyBorder="1" applyAlignment="1" applyProtection="1">
      <alignment horizontal="center" vertical="center"/>
      <protection locked="0"/>
    </xf>
    <xf numFmtId="0" fontId="31" fillId="19" borderId="101" xfId="2" applyFont="1" applyFill="1" applyBorder="1" applyAlignment="1" applyProtection="1">
      <alignment horizontal="center" vertical="center"/>
      <protection locked="0"/>
    </xf>
    <xf numFmtId="0" fontId="58" fillId="19" borderId="166" xfId="2" applyFont="1" applyFill="1" applyBorder="1" applyAlignment="1" applyProtection="1">
      <alignment horizontal="center" vertical="center" textRotation="255" wrapText="1" shrinkToFit="1"/>
      <protection locked="0"/>
    </xf>
    <xf numFmtId="0" fontId="58" fillId="19" borderId="112" xfId="2" applyFont="1" applyFill="1" applyBorder="1" applyAlignment="1" applyProtection="1">
      <alignment horizontal="center" vertical="center" textRotation="255" wrapText="1" shrinkToFit="1"/>
      <protection locked="0"/>
    </xf>
    <xf numFmtId="0" fontId="58" fillId="19" borderId="169" xfId="2" applyFont="1" applyFill="1" applyBorder="1" applyAlignment="1" applyProtection="1">
      <alignment horizontal="center" vertical="center" textRotation="255" wrapText="1" shrinkToFit="1"/>
      <protection locked="0"/>
    </xf>
    <xf numFmtId="0" fontId="58" fillId="19" borderId="92" xfId="2" applyFont="1" applyFill="1" applyBorder="1" applyAlignment="1" applyProtection="1">
      <alignment horizontal="center" vertical="center" textRotation="255" wrapText="1" shrinkToFit="1"/>
      <protection locked="0"/>
    </xf>
    <xf numFmtId="0" fontId="7" fillId="19" borderId="90" xfId="2" applyFont="1" applyFill="1" applyBorder="1" applyAlignment="1" applyProtection="1">
      <alignment horizontal="center" vertical="center"/>
      <protection locked="0"/>
    </xf>
    <xf numFmtId="177" fontId="7" fillId="3" borderId="23" xfId="2" applyNumberFormat="1" applyFont="1" applyFill="1" applyBorder="1" applyAlignment="1" applyProtection="1">
      <alignment horizontal="right" vertical="center"/>
      <protection locked="0"/>
    </xf>
    <xf numFmtId="177" fontId="7" fillId="3" borderId="38" xfId="2" applyNumberFormat="1" applyFont="1" applyFill="1" applyBorder="1" applyAlignment="1" applyProtection="1">
      <alignment horizontal="right" vertical="center"/>
      <protection locked="0"/>
    </xf>
    <xf numFmtId="177" fontId="7" fillId="3" borderId="39" xfId="2" applyNumberFormat="1" applyFont="1" applyFill="1" applyBorder="1" applyAlignment="1" applyProtection="1">
      <alignment horizontal="right" vertical="center"/>
      <protection locked="0"/>
    </xf>
    <xf numFmtId="177" fontId="7" fillId="3" borderId="201" xfId="2" applyNumberFormat="1" applyFont="1" applyFill="1" applyBorder="1" applyAlignment="1" applyProtection="1">
      <alignment horizontal="right" vertical="center"/>
      <protection locked="0"/>
    </xf>
    <xf numFmtId="177" fontId="7" fillId="3" borderId="2" xfId="2" applyNumberFormat="1" applyFont="1" applyFill="1" applyBorder="1" applyAlignment="1" applyProtection="1">
      <alignment horizontal="right" vertical="center"/>
      <protection locked="0"/>
    </xf>
    <xf numFmtId="177" fontId="7" fillId="3" borderId="52" xfId="2" applyNumberFormat="1" applyFont="1" applyFill="1" applyBorder="1" applyAlignment="1" applyProtection="1">
      <alignment horizontal="right" vertical="center"/>
      <protection locked="0"/>
    </xf>
    <xf numFmtId="0" fontId="9" fillId="19" borderId="201" xfId="2" applyFont="1" applyFill="1" applyBorder="1" applyAlignment="1" applyProtection="1">
      <alignment horizontal="right" vertical="center"/>
      <protection locked="0"/>
    </xf>
    <xf numFmtId="0" fontId="9" fillId="19" borderId="2" xfId="2" applyFont="1" applyFill="1" applyBorder="1" applyAlignment="1" applyProtection="1">
      <alignment horizontal="right" vertical="center"/>
      <protection locked="0"/>
    </xf>
    <xf numFmtId="0" fontId="9" fillId="19" borderId="52" xfId="2" applyFont="1" applyFill="1" applyBorder="1" applyAlignment="1" applyProtection="1">
      <alignment horizontal="right" vertical="center"/>
      <protection locked="0"/>
    </xf>
    <xf numFmtId="177" fontId="7" fillId="3" borderId="87" xfId="2" applyNumberFormat="1" applyFont="1" applyFill="1" applyBorder="1" applyAlignment="1" applyProtection="1">
      <alignment horizontal="right" vertical="center"/>
      <protection locked="0"/>
    </xf>
    <xf numFmtId="177" fontId="7" fillId="3" borderId="41" xfId="2" applyNumberFormat="1" applyFont="1" applyFill="1" applyBorder="1" applyAlignment="1" applyProtection="1">
      <alignment horizontal="right" vertical="center"/>
      <protection locked="0"/>
    </xf>
    <xf numFmtId="177" fontId="7" fillId="3" borderId="42" xfId="2" applyNumberFormat="1" applyFont="1" applyFill="1" applyBorder="1" applyAlignment="1" applyProtection="1">
      <alignment horizontal="right" vertical="center"/>
      <protection locked="0"/>
    </xf>
    <xf numFmtId="0" fontId="9" fillId="19" borderId="87" xfId="2" applyFont="1" applyFill="1" applyBorder="1" applyAlignment="1" applyProtection="1">
      <alignment horizontal="right" vertical="center"/>
      <protection locked="0"/>
    </xf>
    <xf numFmtId="0" fontId="9" fillId="19" borderId="41" xfId="2" applyFont="1" applyFill="1" applyBorder="1" applyAlignment="1" applyProtection="1">
      <alignment horizontal="right" vertical="center"/>
      <protection locked="0"/>
    </xf>
    <xf numFmtId="0" fontId="9" fillId="19" borderId="42" xfId="2" applyFont="1" applyFill="1" applyBorder="1" applyAlignment="1" applyProtection="1">
      <alignment horizontal="right" vertical="center"/>
      <protection locked="0"/>
    </xf>
    <xf numFmtId="0" fontId="9" fillId="3" borderId="23" xfId="2" applyFont="1" applyFill="1" applyBorder="1" applyAlignment="1" applyProtection="1">
      <alignment horizontal="center" vertical="center" shrinkToFit="1"/>
      <protection locked="0"/>
    </xf>
    <xf numFmtId="0" fontId="9" fillId="3" borderId="38" xfId="2" applyFont="1" applyFill="1" applyBorder="1" applyAlignment="1" applyProtection="1">
      <alignment horizontal="center" vertical="center" shrinkToFit="1"/>
      <protection locked="0"/>
    </xf>
    <xf numFmtId="0" fontId="9" fillId="3" borderId="39" xfId="2" applyFont="1" applyFill="1" applyBorder="1" applyAlignment="1" applyProtection="1">
      <alignment horizontal="center" vertical="center" shrinkToFit="1"/>
      <protection locked="0"/>
    </xf>
    <xf numFmtId="177" fontId="7" fillId="9" borderId="23" xfId="2" applyNumberFormat="1" applyFont="1" applyFill="1" applyBorder="1" applyAlignment="1" applyProtection="1">
      <alignment horizontal="right" vertical="center"/>
      <protection locked="0"/>
    </xf>
    <xf numFmtId="177" fontId="7" fillId="9" borderId="38" xfId="2" applyNumberFormat="1" applyFont="1" applyFill="1" applyBorder="1" applyAlignment="1" applyProtection="1">
      <alignment horizontal="right" vertical="center"/>
      <protection locked="0"/>
    </xf>
    <xf numFmtId="177" fontId="7" fillId="9" borderId="201" xfId="2" applyNumberFormat="1" applyFont="1" applyFill="1" applyBorder="1" applyAlignment="1" applyProtection="1">
      <alignment horizontal="right" vertical="center"/>
      <protection locked="0"/>
    </xf>
    <xf numFmtId="177" fontId="7" fillId="9" borderId="2" xfId="2" applyNumberFormat="1" applyFont="1" applyFill="1" applyBorder="1" applyAlignment="1" applyProtection="1">
      <alignment horizontal="right" vertical="center"/>
      <protection locked="0"/>
    </xf>
    <xf numFmtId="177" fontId="10" fillId="9" borderId="24" xfId="2" applyNumberFormat="1" applyFont="1" applyFill="1" applyBorder="1" applyAlignment="1" applyProtection="1">
      <alignment horizontal="center" vertical="center"/>
      <protection locked="0"/>
    </xf>
    <xf numFmtId="177" fontId="10" fillId="9" borderId="33" xfId="2" applyNumberFormat="1" applyFont="1" applyFill="1" applyBorder="1" applyAlignment="1" applyProtection="1">
      <alignment horizontal="center" vertical="center"/>
      <protection locked="0"/>
    </xf>
    <xf numFmtId="177" fontId="7" fillId="3" borderId="37" xfId="2" applyNumberFormat="1" applyFont="1" applyFill="1" applyBorder="1" applyAlignment="1" applyProtection="1">
      <alignment horizontal="right" vertical="center"/>
      <protection locked="0"/>
    </xf>
    <xf numFmtId="177" fontId="7" fillId="3" borderId="10" xfId="2" applyNumberFormat="1" applyFont="1" applyFill="1" applyBorder="1" applyAlignment="1" applyProtection="1">
      <alignment horizontal="right" vertical="center"/>
      <protection locked="0"/>
    </xf>
    <xf numFmtId="177" fontId="7" fillId="9" borderId="87" xfId="2" applyNumberFormat="1" applyFont="1" applyFill="1" applyBorder="1" applyAlignment="1" applyProtection="1">
      <alignment horizontal="right" vertical="center"/>
      <protection locked="0"/>
    </xf>
    <xf numFmtId="177" fontId="7" fillId="9" borderId="41" xfId="2" applyNumberFormat="1" applyFont="1" applyFill="1" applyBorder="1" applyAlignment="1" applyProtection="1">
      <alignment horizontal="right" vertical="center"/>
      <protection locked="0"/>
    </xf>
    <xf numFmtId="177" fontId="10" fillId="9" borderId="47" xfId="2" applyNumberFormat="1" applyFont="1" applyFill="1" applyBorder="1" applyAlignment="1" applyProtection="1">
      <alignment horizontal="center" vertical="center"/>
      <protection locked="0"/>
    </xf>
    <xf numFmtId="177" fontId="7" fillId="3" borderId="40" xfId="2" applyNumberFormat="1" applyFont="1" applyFill="1" applyBorder="1" applyAlignment="1" applyProtection="1">
      <alignment horizontal="right" vertical="center"/>
      <protection locked="0"/>
    </xf>
    <xf numFmtId="177" fontId="58" fillId="3" borderId="26" xfId="2" applyNumberFormat="1" applyFont="1" applyFill="1" applyBorder="1" applyAlignment="1" applyProtection="1">
      <alignment horizontal="right" vertical="center"/>
      <protection locked="0"/>
    </xf>
    <xf numFmtId="177" fontId="58" fillId="3" borderId="69" xfId="2" applyNumberFormat="1" applyFont="1" applyFill="1" applyBorder="1" applyAlignment="1" applyProtection="1">
      <alignment horizontal="right" vertical="center"/>
      <protection locked="0"/>
    </xf>
    <xf numFmtId="177" fontId="58" fillId="3" borderId="100" xfId="2" applyNumberFormat="1" applyFont="1" applyFill="1" applyBorder="1" applyAlignment="1" applyProtection="1">
      <alignment horizontal="right" vertical="center"/>
      <protection locked="0"/>
    </xf>
    <xf numFmtId="0" fontId="10" fillId="19" borderId="149" xfId="2" applyFont="1" applyFill="1" applyBorder="1" applyAlignment="1" applyProtection="1">
      <alignment vertical="center" textRotation="255" shrinkToFit="1"/>
      <protection locked="0"/>
    </xf>
    <xf numFmtId="0" fontId="10" fillId="19" borderId="202" xfId="2" applyFont="1" applyFill="1" applyBorder="1" applyAlignment="1" applyProtection="1">
      <alignment vertical="center" textRotation="255" shrinkToFit="1"/>
      <protection locked="0"/>
    </xf>
    <xf numFmtId="0" fontId="9" fillId="3" borderId="31" xfId="2" applyFont="1" applyFill="1" applyBorder="1" applyAlignment="1" applyProtection="1">
      <alignment horizontal="center" vertical="center" shrinkToFit="1"/>
      <protection locked="0"/>
    </xf>
    <xf numFmtId="0" fontId="9" fillId="3" borderId="0" xfId="2" applyFont="1" applyFill="1" applyAlignment="1" applyProtection="1">
      <alignment horizontal="center" vertical="center" shrinkToFit="1"/>
      <protection locked="0"/>
    </xf>
    <xf numFmtId="0" fontId="9" fillId="3" borderId="59" xfId="2" applyFont="1" applyFill="1" applyBorder="1" applyAlignment="1" applyProtection="1">
      <alignment horizontal="center" vertical="center" shrinkToFit="1"/>
      <protection locked="0"/>
    </xf>
    <xf numFmtId="177" fontId="58" fillId="9" borderId="61" xfId="2" applyNumberFormat="1" applyFont="1" applyFill="1" applyBorder="1" applyAlignment="1" applyProtection="1">
      <alignment horizontal="right" vertical="center"/>
      <protection locked="0"/>
    </xf>
    <xf numFmtId="177" fontId="58" fillId="9" borderId="12" xfId="2" applyNumberFormat="1" applyFont="1" applyFill="1" applyBorder="1" applyAlignment="1" applyProtection="1">
      <alignment horizontal="right" vertical="center"/>
      <protection locked="0"/>
    </xf>
    <xf numFmtId="177" fontId="58" fillId="9" borderId="57" xfId="2" applyNumberFormat="1" applyFont="1" applyFill="1" applyBorder="1" applyAlignment="1" applyProtection="1">
      <alignment horizontal="right" vertical="center"/>
      <protection locked="0"/>
    </xf>
    <xf numFmtId="0" fontId="0" fillId="0" borderId="23"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0" fontId="0" fillId="0" borderId="24"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20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3" xfId="0" applyBorder="1" applyAlignment="1" applyProtection="1">
      <alignment horizontal="center" vertical="top" wrapText="1"/>
      <protection locked="0"/>
    </xf>
    <xf numFmtId="0" fontId="7" fillId="19" borderId="97" xfId="2" applyFont="1" applyFill="1" applyBorder="1" applyAlignment="1" applyProtection="1">
      <alignment horizontal="center" vertical="center"/>
      <protection locked="0"/>
    </xf>
    <xf numFmtId="0" fontId="7" fillId="19" borderId="93" xfId="2" applyFont="1" applyFill="1" applyBorder="1" applyAlignment="1" applyProtection="1">
      <alignment horizontal="center" vertical="center"/>
      <protection locked="0"/>
    </xf>
    <xf numFmtId="0" fontId="7" fillId="19" borderId="94" xfId="2" applyFont="1" applyFill="1" applyBorder="1" applyAlignment="1" applyProtection="1">
      <alignment horizontal="center" vertical="center"/>
      <protection locked="0"/>
    </xf>
    <xf numFmtId="177" fontId="58" fillId="9" borderId="31" xfId="2" applyNumberFormat="1" applyFont="1" applyFill="1" applyBorder="1" applyAlignment="1" applyProtection="1">
      <alignment horizontal="right" vertical="center"/>
      <protection locked="0"/>
    </xf>
    <xf numFmtId="177" fontId="58" fillId="9" borderId="0" xfId="2" applyNumberFormat="1" applyFont="1" applyFill="1" applyAlignment="1" applyProtection="1">
      <alignment horizontal="right" vertical="center"/>
      <protection locked="0"/>
    </xf>
    <xf numFmtId="177" fontId="58" fillId="3" borderId="20" xfId="2" applyNumberFormat="1" applyFont="1" applyFill="1" applyBorder="1" applyAlignment="1" applyProtection="1">
      <alignment horizontal="right" vertical="center"/>
      <protection locked="0"/>
    </xf>
    <xf numFmtId="0" fontId="7" fillId="19" borderId="3" xfId="2" applyFont="1" applyFill="1" applyBorder="1" applyAlignment="1" applyProtection="1">
      <alignment horizontal="center" vertical="center"/>
      <protection locked="0"/>
    </xf>
    <xf numFmtId="0" fontId="7" fillId="19" borderId="41" xfId="2" applyFont="1" applyFill="1" applyBorder="1" applyAlignment="1" applyProtection="1">
      <alignment horizontal="center" vertical="center"/>
      <protection locked="0"/>
    </xf>
    <xf numFmtId="0" fontId="7" fillId="19" borderId="74" xfId="2" applyFont="1" applyFill="1" applyBorder="1" applyAlignment="1" applyProtection="1">
      <alignment horizontal="center" vertical="center"/>
      <protection locked="0"/>
    </xf>
    <xf numFmtId="0" fontId="7" fillId="19" borderId="73" xfId="2" applyFont="1" applyFill="1" applyBorder="1" applyAlignment="1" applyProtection="1">
      <alignment horizontal="center" vertical="center"/>
      <protection locked="0"/>
    </xf>
    <xf numFmtId="0" fontId="7" fillId="19" borderId="87" xfId="2" applyFont="1" applyFill="1" applyBorder="1" applyAlignment="1" applyProtection="1">
      <alignment horizontal="center" vertical="center"/>
      <protection locked="0"/>
    </xf>
    <xf numFmtId="0" fontId="7" fillId="19" borderId="42" xfId="2" applyFont="1" applyFill="1" applyBorder="1" applyAlignment="1" applyProtection="1">
      <alignment horizontal="center" vertical="center"/>
      <protection locked="0"/>
    </xf>
    <xf numFmtId="0" fontId="7" fillId="19" borderId="44" xfId="2" applyFont="1" applyFill="1" applyBorder="1" applyAlignment="1" applyProtection="1">
      <alignment horizontal="center" vertical="center"/>
      <protection locked="0"/>
    </xf>
    <xf numFmtId="0" fontId="7" fillId="19" borderId="47" xfId="2" applyFont="1" applyFill="1" applyBorder="1" applyAlignment="1" applyProtection="1">
      <alignment horizontal="center" vertical="center"/>
      <protection locked="0"/>
    </xf>
    <xf numFmtId="0" fontId="7" fillId="19" borderId="16" xfId="2" applyFont="1" applyFill="1" applyBorder="1" applyAlignment="1" applyProtection="1">
      <alignment horizontal="center" vertical="center"/>
      <protection locked="0"/>
    </xf>
    <xf numFmtId="0" fontId="7" fillId="19" borderId="12" xfId="2" applyFont="1" applyFill="1" applyBorder="1" applyAlignment="1" applyProtection="1">
      <alignment horizontal="center" vertical="center"/>
      <protection locked="0"/>
    </xf>
    <xf numFmtId="0" fontId="7" fillId="19" borderId="57" xfId="2" applyFont="1" applyFill="1" applyBorder="1" applyAlignment="1" applyProtection="1">
      <alignment horizontal="center" vertical="center"/>
      <protection locked="0"/>
    </xf>
    <xf numFmtId="177" fontId="58" fillId="34" borderId="16" xfId="2" applyNumberFormat="1" applyFont="1" applyFill="1" applyBorder="1" applyAlignment="1" applyProtection="1">
      <alignment horizontal="right" vertical="center"/>
      <protection locked="0"/>
    </xf>
    <xf numFmtId="177" fontId="58" fillId="34" borderId="12" xfId="2" applyNumberFormat="1" applyFont="1" applyFill="1" applyBorder="1" applyAlignment="1" applyProtection="1">
      <alignment horizontal="right" vertical="center"/>
      <protection locked="0"/>
    </xf>
    <xf numFmtId="177" fontId="58" fillId="34" borderId="57" xfId="2" applyNumberFormat="1" applyFont="1" applyFill="1" applyBorder="1" applyAlignment="1" applyProtection="1">
      <alignment horizontal="right" vertical="center"/>
      <protection locked="0"/>
    </xf>
    <xf numFmtId="0" fontId="57" fillId="19" borderId="0" xfId="2" applyFont="1" applyFill="1" applyAlignment="1" applyProtection="1">
      <alignment horizontal="right" vertical="top"/>
      <protection locked="0"/>
    </xf>
    <xf numFmtId="0" fontId="45" fillId="19" borderId="0" xfId="2" applyFont="1" applyFill="1" applyAlignment="1" applyProtection="1">
      <alignment vertical="center" shrinkToFit="1"/>
      <protection locked="0"/>
    </xf>
    <xf numFmtId="0" fontId="45" fillId="19" borderId="0" xfId="0" applyFont="1" applyFill="1" applyAlignment="1" applyProtection="1">
      <alignment vertical="center" shrinkToFit="1"/>
      <protection locked="0"/>
    </xf>
    <xf numFmtId="0" fontId="149" fillId="19" borderId="0" xfId="2" applyFont="1" applyFill="1" applyProtection="1">
      <alignment vertical="center"/>
      <protection locked="0"/>
    </xf>
    <xf numFmtId="0" fontId="149" fillId="19" borderId="0" xfId="0" applyFont="1" applyFill="1" applyProtection="1">
      <alignment vertical="center"/>
      <protection locked="0"/>
    </xf>
    <xf numFmtId="0" fontId="8" fillId="19" borderId="2" xfId="2" applyFont="1" applyFill="1" applyBorder="1" applyAlignment="1" applyProtection="1">
      <alignment horizontal="right" vertical="center"/>
      <protection locked="0"/>
    </xf>
    <xf numFmtId="0" fontId="7" fillId="19" borderId="34" xfId="2" applyFont="1" applyFill="1" applyBorder="1" applyAlignment="1" applyProtection="1">
      <alignment horizontal="center" vertical="center"/>
      <protection locked="0"/>
    </xf>
    <xf numFmtId="0" fontId="7" fillId="19" borderId="40" xfId="2" applyFont="1" applyFill="1" applyBorder="1" applyAlignment="1" applyProtection="1">
      <alignment horizontal="center" vertical="center"/>
      <protection locked="0"/>
    </xf>
    <xf numFmtId="176" fontId="7" fillId="19" borderId="74" xfId="2" applyNumberFormat="1" applyFont="1" applyFill="1" applyBorder="1" applyAlignment="1" applyProtection="1">
      <alignment horizontal="center" vertical="center"/>
      <protection locked="0"/>
    </xf>
    <xf numFmtId="176" fontId="7" fillId="19" borderId="3" xfId="2" applyNumberFormat="1" applyFont="1" applyFill="1" applyBorder="1" applyAlignment="1" applyProtection="1">
      <alignment horizontal="center" vertical="center"/>
      <protection locked="0"/>
    </xf>
    <xf numFmtId="176" fontId="7" fillId="19" borderId="44" xfId="2" applyNumberFormat="1" applyFont="1" applyFill="1" applyBorder="1" applyAlignment="1" applyProtection="1">
      <alignment horizontal="center" vertical="center"/>
      <protection locked="0"/>
    </xf>
    <xf numFmtId="176" fontId="7" fillId="19" borderId="87" xfId="2" applyNumberFormat="1" applyFont="1" applyFill="1" applyBorder="1" applyAlignment="1" applyProtection="1">
      <alignment horizontal="center" vertical="center"/>
      <protection locked="0"/>
    </xf>
    <xf numFmtId="176" fontId="7" fillId="19" borderId="41" xfId="2" applyNumberFormat="1" applyFont="1" applyFill="1" applyBorder="1" applyAlignment="1" applyProtection="1">
      <alignment horizontal="center" vertical="center"/>
      <protection locked="0"/>
    </xf>
    <xf numFmtId="176" fontId="7" fillId="19" borderId="47" xfId="2" applyNumberFormat="1" applyFont="1" applyFill="1" applyBorder="1" applyAlignment="1" applyProtection="1">
      <alignment horizontal="center" vertical="center"/>
      <protection locked="0"/>
    </xf>
    <xf numFmtId="0" fontId="7" fillId="9" borderId="38" xfId="2" applyFont="1" applyFill="1" applyBorder="1" applyAlignment="1" applyProtection="1">
      <alignment horizontal="center" vertical="center" wrapText="1" shrinkToFit="1"/>
      <protection locked="0"/>
    </xf>
    <xf numFmtId="0" fontId="7" fillId="9" borderId="24" xfId="2" applyFont="1" applyFill="1" applyBorder="1" applyAlignment="1" applyProtection="1">
      <alignment horizontal="center" vertical="center" wrapText="1" shrinkToFit="1"/>
      <protection locked="0"/>
    </xf>
    <xf numFmtId="0" fontId="7" fillId="19" borderId="150" xfId="2" applyFont="1" applyFill="1" applyBorder="1" applyAlignment="1" applyProtection="1">
      <alignment horizontal="center" vertical="center" wrapText="1" shrinkToFit="1"/>
      <protection locked="0"/>
    </xf>
    <xf numFmtId="0" fontId="7" fillId="19" borderId="54" xfId="2" applyFont="1" applyFill="1" applyBorder="1" applyAlignment="1" applyProtection="1">
      <alignment horizontal="center" vertical="center" wrapText="1" shrinkToFit="1"/>
      <protection locked="0"/>
    </xf>
    <xf numFmtId="0" fontId="7" fillId="0" borderId="214" xfId="2" applyFont="1" applyBorder="1" applyAlignment="1" applyProtection="1">
      <alignment horizontal="center" vertical="center" wrapText="1" shrinkToFit="1"/>
      <protection locked="0"/>
    </xf>
    <xf numFmtId="0" fontId="7" fillId="9" borderId="55" xfId="2" applyFont="1" applyFill="1" applyBorder="1" applyAlignment="1" applyProtection="1">
      <alignment horizontal="center" vertical="center" wrapText="1" shrinkToFit="1"/>
      <protection locked="0"/>
    </xf>
    <xf numFmtId="0" fontId="7" fillId="9" borderId="77" xfId="2" applyFont="1" applyFill="1" applyBorder="1" applyAlignment="1" applyProtection="1">
      <alignment horizontal="center" vertical="center" wrapText="1" shrinkToFit="1"/>
      <protection locked="0"/>
    </xf>
    <xf numFmtId="0" fontId="7" fillId="0" borderId="209" xfId="2" applyFont="1" applyBorder="1" applyAlignment="1" applyProtection="1">
      <alignment horizontal="center" vertical="center" wrapText="1" shrinkToFit="1"/>
      <protection locked="0"/>
    </xf>
    <xf numFmtId="0" fontId="32" fillId="10" borderId="84" xfId="0" applyFont="1" applyFill="1" applyBorder="1" applyAlignment="1" applyProtection="1">
      <alignment vertical="center" shrinkToFit="1"/>
      <protection locked="0"/>
    </xf>
    <xf numFmtId="0" fontId="7" fillId="0" borderId="23" xfId="2" applyFont="1" applyBorder="1" applyAlignment="1" applyProtection="1">
      <alignment horizontal="center" vertical="center" wrapText="1" shrinkToFit="1"/>
      <protection locked="0"/>
    </xf>
    <xf numFmtId="0" fontId="7" fillId="0" borderId="38" xfId="2" applyFont="1" applyBorder="1" applyAlignment="1" applyProtection="1">
      <alignment horizontal="center" vertical="center" wrapText="1" shrinkToFit="1"/>
      <protection locked="0"/>
    </xf>
    <xf numFmtId="0" fontId="7" fillId="0" borderId="201" xfId="2" applyFont="1" applyBorder="1" applyAlignment="1" applyProtection="1">
      <alignment horizontal="center" vertical="center" wrapText="1" shrinkToFit="1"/>
      <protection locked="0"/>
    </xf>
    <xf numFmtId="0" fontId="7" fillId="0" borderId="2" xfId="2" applyFont="1" applyBorder="1" applyAlignment="1" applyProtection="1">
      <alignment horizontal="center" vertical="center" wrapText="1" shrinkToFit="1"/>
      <protection locked="0"/>
    </xf>
    <xf numFmtId="0" fontId="7" fillId="0" borderId="213" xfId="2" applyFont="1" applyBorder="1" applyAlignment="1" applyProtection="1">
      <alignment horizontal="center" vertical="center" wrapText="1" shrinkToFit="1"/>
      <protection locked="0"/>
    </xf>
    <xf numFmtId="0" fontId="7" fillId="0" borderId="39" xfId="2" applyFont="1" applyBorder="1" applyAlignment="1" applyProtection="1">
      <alignment horizontal="center" vertical="center" wrapText="1" shrinkToFit="1"/>
      <protection locked="0"/>
    </xf>
    <xf numFmtId="0" fontId="7" fillId="0" borderId="52" xfId="2" applyFont="1" applyBorder="1" applyAlignment="1" applyProtection="1">
      <alignment horizontal="center" vertical="center" wrapText="1" shrinkToFit="1"/>
      <protection locked="0"/>
    </xf>
    <xf numFmtId="0" fontId="7" fillId="19" borderId="102" xfId="2" applyFont="1" applyFill="1" applyBorder="1" applyAlignment="1" applyProtection="1">
      <alignment horizontal="center" vertical="center" wrapText="1" shrinkToFit="1"/>
      <protection locked="0"/>
    </xf>
    <xf numFmtId="0" fontId="7" fillId="19" borderId="23" xfId="2" applyFont="1" applyFill="1" applyBorder="1" applyAlignment="1" applyProtection="1">
      <alignment horizontal="center" vertical="center" wrapText="1" shrinkToFit="1"/>
      <protection locked="0"/>
    </xf>
    <xf numFmtId="0" fontId="0" fillId="19" borderId="149" xfId="0" applyFill="1" applyBorder="1" applyAlignment="1" applyProtection="1">
      <alignment vertical="center" textRotation="255" shrinkToFit="1"/>
      <protection locked="0"/>
    </xf>
    <xf numFmtId="0" fontId="0" fillId="19" borderId="202" xfId="0" applyFill="1" applyBorder="1" applyAlignment="1" applyProtection="1">
      <alignment vertical="center" textRotation="255" shrinkToFit="1"/>
      <protection locked="0"/>
    </xf>
    <xf numFmtId="0" fontId="7" fillId="19" borderId="147" xfId="2" applyFont="1" applyFill="1" applyBorder="1" applyAlignment="1" applyProtection="1">
      <alignment horizontal="center" vertical="center" wrapText="1" shrinkToFit="1"/>
      <protection locked="0"/>
    </xf>
    <xf numFmtId="0" fontId="7" fillId="19" borderId="29" xfId="2" applyFont="1" applyFill="1" applyBorder="1" applyAlignment="1" applyProtection="1">
      <alignment horizontal="center" vertical="center" wrapText="1" shrinkToFit="1"/>
      <protection locked="0"/>
    </xf>
    <xf numFmtId="0" fontId="7" fillId="0" borderId="212" xfId="2" applyFont="1" applyBorder="1" applyAlignment="1" applyProtection="1">
      <alignment horizontal="center" vertical="center" wrapText="1" shrinkToFit="1"/>
      <protection locked="0"/>
    </xf>
    <xf numFmtId="0" fontId="7" fillId="9" borderId="50" xfId="2" applyFont="1" applyFill="1" applyBorder="1" applyAlignment="1" applyProtection="1">
      <alignment horizontal="center" vertical="center" wrapText="1" shrinkToFit="1"/>
      <protection locked="0"/>
    </xf>
    <xf numFmtId="0" fontId="7" fillId="9" borderId="30" xfId="2" applyFont="1" applyFill="1" applyBorder="1" applyAlignment="1" applyProtection="1">
      <alignment horizontal="center" vertical="center" wrapText="1" shrinkToFit="1"/>
      <protection locked="0"/>
    </xf>
    <xf numFmtId="0" fontId="7" fillId="0" borderId="87" xfId="2" applyFont="1" applyBorder="1" applyAlignment="1" applyProtection="1">
      <alignment horizontal="center" vertical="center" wrapText="1" shrinkToFit="1"/>
      <protection locked="0"/>
    </xf>
    <xf numFmtId="0" fontId="7" fillId="0" borderId="41" xfId="2" applyFont="1" applyBorder="1" applyAlignment="1" applyProtection="1">
      <alignment horizontal="center" vertical="center" wrapText="1" shrinkToFit="1"/>
      <protection locked="0"/>
    </xf>
    <xf numFmtId="0" fontId="7" fillId="0" borderId="211" xfId="2" applyFont="1" applyBorder="1" applyAlignment="1" applyProtection="1">
      <alignment horizontal="center" vertical="center" wrapText="1" shrinkToFit="1"/>
      <protection locked="0"/>
    </xf>
    <xf numFmtId="0" fontId="7" fillId="0" borderId="42" xfId="2" applyFont="1" applyBorder="1" applyAlignment="1" applyProtection="1">
      <alignment horizontal="center" vertical="center" wrapText="1" shrinkToFit="1"/>
      <protection locked="0"/>
    </xf>
    <xf numFmtId="0" fontId="7" fillId="9" borderId="0" xfId="2" applyFont="1" applyFill="1" applyAlignment="1" applyProtection="1">
      <alignment horizontal="center" vertical="center" wrapText="1" shrinkToFit="1"/>
      <protection locked="0"/>
    </xf>
    <xf numFmtId="0" fontId="7" fillId="9" borderId="22" xfId="2" applyFont="1" applyFill="1" applyBorder="1" applyAlignment="1" applyProtection="1">
      <alignment horizontal="center" vertical="center" wrapText="1" shrinkToFit="1"/>
      <protection locked="0"/>
    </xf>
    <xf numFmtId="0" fontId="7" fillId="0" borderId="210" xfId="2" applyFont="1" applyBorder="1" applyAlignment="1" applyProtection="1">
      <alignment horizontal="center" vertical="center" wrapText="1" shrinkToFit="1"/>
      <protection locked="0"/>
    </xf>
    <xf numFmtId="0" fontId="58" fillId="0" borderId="214" xfId="2" applyFont="1" applyBorder="1" applyAlignment="1" applyProtection="1">
      <alignment horizontal="center" vertical="center" wrapText="1" shrinkToFit="1"/>
      <protection locked="0"/>
    </xf>
    <xf numFmtId="0" fontId="58" fillId="9" borderId="55" xfId="2" applyFont="1" applyFill="1" applyBorder="1" applyAlignment="1" applyProtection="1">
      <alignment horizontal="center" vertical="center" wrapText="1" shrinkToFit="1"/>
      <protection locked="0"/>
    </xf>
    <xf numFmtId="0" fontId="58" fillId="9" borderId="77" xfId="2" applyFont="1" applyFill="1" applyBorder="1" applyAlignment="1" applyProtection="1">
      <alignment horizontal="center" vertical="center" wrapText="1" shrinkToFit="1"/>
      <protection locked="0"/>
    </xf>
    <xf numFmtId="0" fontId="31" fillId="10" borderId="68" xfId="2" applyFont="1" applyFill="1" applyBorder="1" applyAlignment="1" applyProtection="1">
      <alignment horizontal="center" vertical="center" shrinkToFit="1"/>
      <protection locked="0"/>
    </xf>
    <xf numFmtId="0" fontId="32" fillId="10" borderId="100" xfId="0" applyFont="1" applyFill="1" applyBorder="1" applyAlignment="1" applyProtection="1">
      <alignment vertical="center" shrinkToFit="1"/>
      <protection locked="0"/>
    </xf>
    <xf numFmtId="0" fontId="7" fillId="0" borderId="31" xfId="2" applyFont="1" applyBorder="1" applyAlignment="1" applyProtection="1">
      <alignment horizontal="center" vertical="center" wrapText="1" shrinkToFit="1"/>
      <protection locked="0"/>
    </xf>
    <xf numFmtId="0" fontId="7" fillId="0" borderId="0" xfId="2" applyFont="1" applyAlignment="1" applyProtection="1">
      <alignment horizontal="center" vertical="center" wrapText="1" shrinkToFit="1"/>
      <protection locked="0"/>
    </xf>
    <xf numFmtId="0" fontId="7" fillId="0" borderId="59" xfId="2" applyFont="1" applyBorder="1" applyAlignment="1" applyProtection="1">
      <alignment horizontal="center" vertical="center" wrapText="1" shrinkToFit="1"/>
      <protection locked="0"/>
    </xf>
    <xf numFmtId="0" fontId="7" fillId="19" borderId="64" xfId="2" applyFont="1" applyFill="1" applyBorder="1" applyAlignment="1" applyProtection="1">
      <alignment horizontal="center" vertical="center" wrapText="1" shrinkToFit="1"/>
      <protection locked="0"/>
    </xf>
    <xf numFmtId="0" fontId="7" fillId="19" borderId="31" xfId="2" applyFont="1" applyFill="1" applyBorder="1" applyAlignment="1" applyProtection="1">
      <alignment horizontal="center" vertical="center" wrapText="1" shrinkToFit="1"/>
      <protection locked="0"/>
    </xf>
    <xf numFmtId="0" fontId="58" fillId="0" borderId="209" xfId="2" applyFont="1" applyBorder="1" applyAlignment="1" applyProtection="1">
      <alignment horizontal="center" vertical="center" wrapText="1" shrinkToFit="1"/>
      <protection locked="0"/>
    </xf>
    <xf numFmtId="0" fontId="58" fillId="9" borderId="0" xfId="2" applyFont="1" applyFill="1" applyAlignment="1" applyProtection="1">
      <alignment horizontal="center" vertical="center" wrapText="1" shrinkToFit="1"/>
      <protection locked="0"/>
    </xf>
    <xf numFmtId="0" fontId="58" fillId="9" borderId="22" xfId="2" applyFont="1" applyFill="1" applyBorder="1" applyAlignment="1" applyProtection="1">
      <alignment horizontal="center" vertical="center" wrapText="1" shrinkToFit="1"/>
      <protection locked="0"/>
    </xf>
    <xf numFmtId="0" fontId="58" fillId="9" borderId="212" xfId="2" applyFont="1" applyFill="1" applyBorder="1" applyAlignment="1" applyProtection="1">
      <alignment horizontal="center" vertical="center" wrapText="1" shrinkToFit="1"/>
      <protection locked="0"/>
    </xf>
    <xf numFmtId="0" fontId="58" fillId="9" borderId="63" xfId="2" applyFont="1" applyFill="1" applyBorder="1" applyAlignment="1" applyProtection="1">
      <alignment horizontal="center" vertical="center" wrapText="1" shrinkToFit="1"/>
      <protection locked="0"/>
    </xf>
    <xf numFmtId="0" fontId="69" fillId="9" borderId="65" xfId="2" applyFont="1" applyFill="1" applyBorder="1" applyAlignment="1" applyProtection="1">
      <alignment horizontal="center" vertical="center" wrapText="1" shrinkToFit="1"/>
      <protection locked="0"/>
    </xf>
    <xf numFmtId="0" fontId="69" fillId="9" borderId="58" xfId="2" applyFont="1" applyFill="1" applyBorder="1" applyAlignment="1" applyProtection="1">
      <alignment horizontal="center" vertical="center" wrapText="1" shrinkToFit="1"/>
      <protection locked="0"/>
    </xf>
    <xf numFmtId="0" fontId="7" fillId="19" borderId="20" xfId="2" applyFont="1" applyFill="1" applyBorder="1" applyAlignment="1" applyProtection="1">
      <alignment horizontal="center" vertical="center"/>
      <protection locked="0"/>
    </xf>
    <xf numFmtId="0" fontId="7" fillId="19" borderId="69" xfId="2" applyFont="1" applyFill="1" applyBorder="1" applyAlignment="1" applyProtection="1">
      <alignment horizontal="center" vertical="center"/>
      <protection locked="0"/>
    </xf>
    <xf numFmtId="0" fontId="7" fillId="19" borderId="100" xfId="2" applyFont="1" applyFill="1" applyBorder="1" applyAlignment="1" applyProtection="1">
      <alignment horizontal="center" vertical="center"/>
      <protection locked="0"/>
    </xf>
    <xf numFmtId="0" fontId="7" fillId="19" borderId="19" xfId="2" applyFont="1" applyFill="1" applyBorder="1" applyAlignment="1" applyProtection="1">
      <alignment horizontal="center" vertical="center"/>
      <protection locked="0"/>
    </xf>
    <xf numFmtId="0" fontId="7" fillId="19" borderId="55" xfId="2" applyFont="1" applyFill="1" applyBorder="1" applyAlignment="1" applyProtection="1">
      <alignment horizontal="center" vertical="center"/>
      <protection locked="0"/>
    </xf>
    <xf numFmtId="0" fontId="7" fillId="19" borderId="83" xfId="2" applyFont="1" applyFill="1" applyBorder="1" applyAlignment="1" applyProtection="1">
      <alignment horizontal="center" vertical="center"/>
      <protection locked="0"/>
    </xf>
    <xf numFmtId="0" fontId="58" fillId="0" borderId="23" xfId="2" applyFont="1" applyBorder="1" applyAlignment="1" applyProtection="1">
      <alignment horizontal="center" vertical="center" wrapText="1" shrinkToFit="1"/>
      <protection locked="0"/>
    </xf>
    <xf numFmtId="0" fontId="58" fillId="0" borderId="38" xfId="2" applyFont="1" applyBorder="1" applyAlignment="1" applyProtection="1">
      <alignment horizontal="center" vertical="center" wrapText="1" shrinkToFit="1"/>
      <protection locked="0"/>
    </xf>
    <xf numFmtId="0" fontId="58" fillId="0" borderId="201" xfId="2" applyFont="1" applyBorder="1" applyAlignment="1" applyProtection="1">
      <alignment horizontal="center" vertical="center" wrapText="1" shrinkToFit="1"/>
      <protection locked="0"/>
    </xf>
    <xf numFmtId="0" fontId="58" fillId="0" borderId="2" xfId="2" applyFont="1" applyBorder="1" applyAlignment="1" applyProtection="1">
      <alignment horizontal="center" vertical="center" wrapText="1" shrinkToFit="1"/>
      <protection locked="0"/>
    </xf>
    <xf numFmtId="0" fontId="58" fillId="0" borderId="213" xfId="2" applyFont="1" applyBorder="1" applyAlignment="1" applyProtection="1">
      <alignment horizontal="center" vertical="center" wrapText="1" shrinkToFit="1"/>
      <protection locked="0"/>
    </xf>
    <xf numFmtId="0" fontId="58" fillId="0" borderId="39" xfId="2" applyFont="1" applyBorder="1" applyAlignment="1" applyProtection="1">
      <alignment horizontal="center" vertical="center" wrapText="1" shrinkToFit="1"/>
      <protection locked="0"/>
    </xf>
    <xf numFmtId="0" fontId="58" fillId="0" borderId="52" xfId="2" applyFont="1" applyBorder="1" applyAlignment="1" applyProtection="1">
      <alignment horizontal="center" vertical="center" wrapText="1" shrinkToFit="1"/>
      <protection locked="0"/>
    </xf>
    <xf numFmtId="0" fontId="58" fillId="9" borderId="209" xfId="2" applyFont="1" applyFill="1" applyBorder="1" applyAlignment="1" applyProtection="1">
      <alignment horizontal="center" vertical="center" wrapText="1" shrinkToFit="1"/>
      <protection locked="0"/>
    </xf>
    <xf numFmtId="0" fontId="58" fillId="9" borderId="38" xfId="2" applyFont="1" applyFill="1" applyBorder="1" applyAlignment="1" applyProtection="1">
      <alignment horizontal="center" vertical="center" wrapText="1" shrinkToFit="1"/>
      <protection locked="0"/>
    </xf>
    <xf numFmtId="0" fontId="58" fillId="9" borderId="24" xfId="2" applyFont="1" applyFill="1" applyBorder="1" applyAlignment="1" applyProtection="1">
      <alignment horizontal="center" vertical="center" wrapText="1" shrinkToFit="1"/>
      <protection locked="0"/>
    </xf>
    <xf numFmtId="0" fontId="7" fillId="19" borderId="209" xfId="2" applyFont="1" applyFill="1" applyBorder="1" applyAlignment="1" applyProtection="1">
      <alignment horizontal="center" vertical="center" wrapText="1" shrinkToFit="1"/>
      <protection locked="0"/>
    </xf>
    <xf numFmtId="0" fontId="7" fillId="19" borderId="210" xfId="2" applyFont="1" applyFill="1" applyBorder="1" applyAlignment="1" applyProtection="1">
      <alignment horizontal="center" vertical="center" wrapText="1" shrinkToFit="1"/>
      <protection locked="0"/>
    </xf>
    <xf numFmtId="0" fontId="7" fillId="19" borderId="211" xfId="2" applyFont="1" applyFill="1" applyBorder="1" applyAlignment="1" applyProtection="1">
      <alignment horizontal="center" vertical="center" wrapText="1" shrinkToFit="1"/>
      <protection locked="0"/>
    </xf>
    <xf numFmtId="0" fontId="7" fillId="19" borderId="38" xfId="2" applyFont="1" applyFill="1" applyBorder="1" applyAlignment="1" applyProtection="1">
      <alignment horizontal="center" vertical="center" wrapText="1" shrinkToFit="1"/>
      <protection locked="0"/>
    </xf>
    <xf numFmtId="0" fontId="7" fillId="19" borderId="24" xfId="2" applyFont="1" applyFill="1" applyBorder="1" applyAlignment="1" applyProtection="1">
      <alignment horizontal="center" vertical="center" wrapText="1" shrinkToFit="1"/>
      <protection locked="0"/>
    </xf>
    <xf numFmtId="0" fontId="7" fillId="19" borderId="0" xfId="2" applyFont="1" applyFill="1" applyAlignment="1" applyProtection="1">
      <alignment horizontal="center" vertical="center" wrapText="1" shrinkToFit="1"/>
      <protection locked="0"/>
    </xf>
    <xf numFmtId="0" fontId="7" fillId="19" borderId="22" xfId="2" applyFont="1" applyFill="1" applyBorder="1" applyAlignment="1" applyProtection="1">
      <alignment horizontal="center" vertical="center" wrapText="1" shrinkToFit="1"/>
      <protection locked="0"/>
    </xf>
    <xf numFmtId="0" fontId="7" fillId="19" borderId="41" xfId="2" applyFont="1" applyFill="1" applyBorder="1" applyAlignment="1" applyProtection="1">
      <alignment horizontal="center" vertical="center" wrapText="1" shrinkToFit="1"/>
      <protection locked="0"/>
    </xf>
    <xf numFmtId="0" fontId="7" fillId="19" borderId="47" xfId="2" applyFont="1" applyFill="1" applyBorder="1" applyAlignment="1" applyProtection="1">
      <alignment horizontal="center" vertical="center" wrapText="1" shrinkToFit="1"/>
      <protection locked="0"/>
    </xf>
    <xf numFmtId="0" fontId="7" fillId="19" borderId="37" xfId="2" applyFont="1" applyFill="1" applyBorder="1" applyAlignment="1" applyProtection="1">
      <alignment horizontal="center" vertical="center"/>
      <protection locked="0"/>
    </xf>
    <xf numFmtId="0" fontId="7" fillId="19" borderId="38" xfId="2" applyFont="1" applyFill="1" applyBorder="1" applyAlignment="1" applyProtection="1">
      <alignment horizontal="center" vertical="center"/>
      <protection locked="0"/>
    </xf>
    <xf numFmtId="0" fontId="7" fillId="19" borderId="39" xfId="2" applyFont="1" applyFill="1" applyBorder="1" applyAlignment="1" applyProtection="1">
      <alignment horizontal="center" vertical="center"/>
      <protection locked="0"/>
    </xf>
    <xf numFmtId="0" fontId="69" fillId="9" borderId="23" xfId="2" applyFont="1" applyFill="1" applyBorder="1" applyAlignment="1" applyProtection="1">
      <alignment horizontal="center" vertical="center" wrapText="1" shrinkToFit="1"/>
      <protection locked="0"/>
    </xf>
    <xf numFmtId="0" fontId="69" fillId="9" borderId="38" xfId="2" applyFont="1" applyFill="1" applyBorder="1" applyAlignment="1" applyProtection="1">
      <alignment horizontal="center" vertical="center" wrapText="1" shrinkToFit="1"/>
      <protection locked="0"/>
    </xf>
    <xf numFmtId="0" fontId="69" fillId="9" borderId="87" xfId="2" applyFont="1" applyFill="1" applyBorder="1" applyAlignment="1" applyProtection="1">
      <alignment horizontal="center" vertical="center" wrapText="1" shrinkToFit="1"/>
      <protection locked="0"/>
    </xf>
    <xf numFmtId="0" fontId="69" fillId="9" borderId="41" xfId="2" applyFont="1" applyFill="1" applyBorder="1" applyAlignment="1" applyProtection="1">
      <alignment horizontal="center" vertical="center" wrapText="1" shrinkToFit="1"/>
      <protection locked="0"/>
    </xf>
    <xf numFmtId="0" fontId="69" fillId="9" borderId="98" xfId="2" applyFont="1" applyFill="1" applyBorder="1" applyAlignment="1" applyProtection="1">
      <alignment horizontal="center" vertical="center" wrapText="1" shrinkToFit="1"/>
      <protection locked="0"/>
    </xf>
    <xf numFmtId="0" fontId="69" fillId="9" borderId="99" xfId="2" applyFont="1" applyFill="1" applyBorder="1" applyAlignment="1" applyProtection="1">
      <alignment horizontal="center" vertical="center" wrapText="1" shrinkToFit="1"/>
      <protection locked="0"/>
    </xf>
    <xf numFmtId="0" fontId="69" fillId="9" borderId="46" xfId="2" applyFont="1" applyFill="1" applyBorder="1" applyAlignment="1" applyProtection="1">
      <alignment horizontal="center" vertical="center" wrapText="1" shrinkToFit="1"/>
      <protection locked="0"/>
    </xf>
    <xf numFmtId="0" fontId="69" fillId="9" borderId="48" xfId="2" applyFont="1" applyFill="1" applyBorder="1" applyAlignment="1" applyProtection="1">
      <alignment horizontal="center" vertical="center" wrapText="1" shrinkToFit="1"/>
      <protection locked="0"/>
    </xf>
    <xf numFmtId="0" fontId="69" fillId="9" borderId="39" xfId="2" applyFont="1" applyFill="1" applyBorder="1" applyAlignment="1" applyProtection="1">
      <alignment horizontal="center" vertical="center" wrapText="1" shrinkToFit="1"/>
      <protection locked="0"/>
    </xf>
    <xf numFmtId="0" fontId="69" fillId="9" borderId="42" xfId="2" applyFont="1" applyFill="1" applyBorder="1" applyAlignment="1" applyProtection="1">
      <alignment horizontal="center" vertical="center" wrapText="1" shrinkToFit="1"/>
      <protection locked="0"/>
    </xf>
    <xf numFmtId="0" fontId="7" fillId="19" borderId="87" xfId="2" applyFont="1" applyFill="1" applyBorder="1" applyAlignment="1" applyProtection="1">
      <alignment horizontal="center" vertical="center" wrapText="1" shrinkToFit="1"/>
      <protection locked="0"/>
    </xf>
    <xf numFmtId="0" fontId="4" fillId="10" borderId="0" xfId="2" applyFont="1" applyFill="1" applyAlignment="1" applyProtection="1">
      <alignment horizontal="left" vertical="center" wrapText="1"/>
      <protection locked="0"/>
    </xf>
    <xf numFmtId="0" fontId="31" fillId="19" borderId="0" xfId="2" applyFont="1" applyFill="1" applyProtection="1">
      <alignment vertical="center"/>
      <protection locked="0"/>
    </xf>
    <xf numFmtId="0" fontId="32" fillId="19" borderId="0" xfId="0" applyFont="1" applyFill="1" applyProtection="1">
      <alignment vertical="center"/>
      <protection locked="0"/>
    </xf>
    <xf numFmtId="0" fontId="56" fillId="19" borderId="0" xfId="2" applyFont="1" applyFill="1" applyAlignment="1" applyProtection="1">
      <alignment horizontal="left" vertical="top" wrapText="1"/>
      <protection locked="0"/>
    </xf>
    <xf numFmtId="0" fontId="7" fillId="19" borderId="6" xfId="2" applyFont="1" applyFill="1" applyBorder="1" applyAlignment="1" applyProtection="1">
      <alignment horizontal="center" vertical="center"/>
      <protection locked="0"/>
    </xf>
    <xf numFmtId="0" fontId="7" fillId="19" borderId="0" xfId="2" applyFont="1" applyFill="1" applyAlignment="1" applyProtection="1">
      <alignment horizontal="center" vertical="center"/>
      <protection locked="0"/>
    </xf>
    <xf numFmtId="0" fontId="7" fillId="19" borderId="59" xfId="2" applyFont="1" applyFill="1" applyBorder="1" applyAlignment="1" applyProtection="1">
      <alignment horizontal="center" vertical="center"/>
      <protection locked="0"/>
    </xf>
    <xf numFmtId="0" fontId="8" fillId="19" borderId="95" xfId="2" applyFont="1" applyFill="1" applyBorder="1" applyAlignment="1" applyProtection="1">
      <alignment horizontal="center" vertical="center"/>
      <protection locked="0"/>
    </xf>
    <xf numFmtId="0" fontId="8" fillId="19" borderId="89" xfId="2" applyFont="1" applyFill="1" applyBorder="1" applyAlignment="1" applyProtection="1">
      <alignment horizontal="center" vertical="center"/>
      <protection locked="0"/>
    </xf>
    <xf numFmtId="0" fontId="8" fillId="19" borderId="96" xfId="2" applyFont="1" applyFill="1" applyBorder="1" applyAlignment="1" applyProtection="1">
      <alignment horizontal="center" vertical="center"/>
      <protection locked="0"/>
    </xf>
    <xf numFmtId="0" fontId="8" fillId="19" borderId="90" xfId="2" applyFont="1" applyFill="1" applyBorder="1" applyAlignment="1" applyProtection="1">
      <alignment horizontal="center" vertical="center"/>
      <protection locked="0"/>
    </xf>
    <xf numFmtId="0" fontId="7" fillId="19" borderId="39" xfId="2" applyFont="1" applyFill="1" applyBorder="1" applyAlignment="1" applyProtection="1">
      <alignment horizontal="center" vertical="center" wrapText="1" shrinkToFit="1"/>
      <protection locked="0"/>
    </xf>
    <xf numFmtId="0" fontId="7" fillId="19" borderId="59" xfId="2" applyFont="1" applyFill="1" applyBorder="1" applyAlignment="1" applyProtection="1">
      <alignment horizontal="center" vertical="center" wrapText="1" shrinkToFit="1"/>
      <protection locked="0"/>
    </xf>
    <xf numFmtId="0" fontId="7" fillId="19" borderId="42" xfId="2" applyFont="1" applyFill="1" applyBorder="1" applyAlignment="1" applyProtection="1">
      <alignment horizontal="center" vertical="center" wrapText="1" shrinkToFit="1"/>
      <protection locked="0"/>
    </xf>
    <xf numFmtId="0" fontId="59" fillId="19" borderId="6" xfId="2" applyFont="1" applyFill="1" applyBorder="1" applyAlignment="1" applyProtection="1">
      <alignment horizontal="right" vertical="top" wrapText="1"/>
      <protection locked="0"/>
    </xf>
    <xf numFmtId="0" fontId="56" fillId="19" borderId="0" xfId="2" applyFont="1" applyFill="1" applyAlignment="1" applyProtection="1">
      <alignment horizontal="left" vertical="center" wrapText="1"/>
      <protection locked="0"/>
    </xf>
    <xf numFmtId="0" fontId="148" fillId="9" borderId="168" xfId="0" applyFont="1" applyFill="1" applyBorder="1" applyAlignment="1" applyProtection="1">
      <alignment horizontal="center" vertical="center" wrapText="1"/>
      <protection locked="0"/>
    </xf>
    <xf numFmtId="0" fontId="148" fillId="9" borderId="126" xfId="0" applyFont="1" applyFill="1" applyBorder="1" applyAlignment="1" applyProtection="1">
      <alignment horizontal="center" vertical="center" wrapText="1"/>
      <protection locked="0"/>
    </xf>
    <xf numFmtId="0" fontId="148" fillId="9" borderId="169" xfId="0" applyFont="1" applyFill="1" applyBorder="1" applyAlignment="1" applyProtection="1">
      <alignment horizontal="center" vertical="center" wrapText="1"/>
      <protection locked="0"/>
    </xf>
    <xf numFmtId="0" fontId="148" fillId="9" borderId="128" xfId="0" applyFont="1" applyFill="1" applyBorder="1" applyAlignment="1" applyProtection="1">
      <alignment horizontal="center" vertical="center" wrapText="1"/>
      <protection locked="0"/>
    </xf>
    <xf numFmtId="0" fontId="148" fillId="0" borderId="168" xfId="0" applyFont="1" applyBorder="1" applyAlignment="1" applyProtection="1">
      <alignment horizontal="center" vertical="center" wrapText="1"/>
      <protection locked="0"/>
    </xf>
    <xf numFmtId="0" fontId="148" fillId="0" borderId="126" xfId="0" applyFont="1" applyBorder="1" applyAlignment="1" applyProtection="1">
      <alignment horizontal="center" vertical="center" wrapText="1"/>
      <protection locked="0"/>
    </xf>
    <xf numFmtId="0" fontId="148" fillId="0" borderId="169" xfId="0" applyFont="1" applyBorder="1" applyAlignment="1" applyProtection="1">
      <alignment horizontal="center" vertical="center" wrapText="1"/>
      <protection locked="0"/>
    </xf>
    <xf numFmtId="0" fontId="148" fillId="0" borderId="128" xfId="0" applyFont="1" applyBorder="1" applyAlignment="1" applyProtection="1">
      <alignment horizontal="center" vertical="center" wrapText="1"/>
      <protection locked="0"/>
    </xf>
    <xf numFmtId="0" fontId="123" fillId="19" borderId="3" xfId="2" applyFont="1" applyFill="1" applyBorder="1" applyAlignment="1" applyProtection="1">
      <alignment horizontal="center" vertical="center" wrapText="1"/>
      <protection locked="0"/>
    </xf>
    <xf numFmtId="0" fontId="74" fillId="19" borderId="41" xfId="2" applyFont="1" applyFill="1" applyBorder="1" applyAlignment="1" applyProtection="1">
      <alignment horizontal="center" vertical="center"/>
      <protection locked="0"/>
    </xf>
    <xf numFmtId="0" fontId="31" fillId="19" borderId="34" xfId="2" applyFont="1" applyFill="1" applyBorder="1" applyAlignment="1" applyProtection="1">
      <alignment horizontal="center" vertical="center"/>
      <protection locked="0"/>
    </xf>
    <xf numFmtId="0" fontId="31" fillId="19" borderId="3" xfId="2" applyFont="1" applyFill="1" applyBorder="1" applyAlignment="1" applyProtection="1">
      <alignment horizontal="center" vertical="center"/>
      <protection locked="0"/>
    </xf>
    <xf numFmtId="0" fontId="31" fillId="19" borderId="44" xfId="2" applyFont="1" applyFill="1" applyBorder="1" applyAlignment="1" applyProtection="1">
      <alignment horizontal="center" vertical="center"/>
      <protection locked="0"/>
    </xf>
    <xf numFmtId="0" fontId="91" fillId="19" borderId="112" xfId="2" applyFont="1" applyFill="1" applyBorder="1" applyAlignment="1" applyProtection="1">
      <alignment horizontal="center" vertical="center" wrapText="1"/>
      <protection locked="0"/>
    </xf>
    <xf numFmtId="0" fontId="91" fillId="19" borderId="61" xfId="2" applyFont="1" applyFill="1" applyBorder="1" applyAlignment="1" applyProtection="1">
      <alignment horizontal="center" vertical="center" wrapText="1"/>
      <protection locked="0"/>
    </xf>
    <xf numFmtId="0" fontId="91" fillId="19" borderId="102" xfId="2" applyFont="1" applyFill="1" applyBorder="1" applyAlignment="1" applyProtection="1">
      <alignment horizontal="center" vertical="center" wrapText="1"/>
      <protection locked="0"/>
    </xf>
    <xf numFmtId="0" fontId="91" fillId="19" borderId="23" xfId="2" applyFont="1" applyFill="1" applyBorder="1" applyAlignment="1" applyProtection="1">
      <alignment horizontal="center" vertical="center" wrapText="1"/>
      <protection locked="0"/>
    </xf>
    <xf numFmtId="0" fontId="91" fillId="19" borderId="193" xfId="2" applyFont="1" applyFill="1" applyBorder="1" applyAlignment="1" applyProtection="1">
      <alignment horizontal="center" vertical="center" wrapText="1"/>
      <protection locked="0"/>
    </xf>
    <xf numFmtId="0" fontId="91" fillId="19" borderId="191" xfId="2" applyFont="1" applyFill="1" applyBorder="1" applyAlignment="1" applyProtection="1">
      <alignment horizontal="center" vertical="center" wrapText="1"/>
      <protection locked="0"/>
    </xf>
    <xf numFmtId="0" fontId="91" fillId="19" borderId="192" xfId="2" applyFont="1" applyFill="1" applyBorder="1" applyAlignment="1" applyProtection="1">
      <alignment horizontal="center" vertical="center" wrapText="1"/>
      <protection locked="0"/>
    </xf>
    <xf numFmtId="0" fontId="73" fillId="19" borderId="101" xfId="2" applyFont="1" applyFill="1" applyBorder="1" applyAlignment="1" applyProtection="1">
      <alignment horizontal="center" vertical="center"/>
      <protection locked="0"/>
    </xf>
    <xf numFmtId="0" fontId="73" fillId="19" borderId="191" xfId="2" applyFont="1" applyFill="1" applyBorder="1" applyAlignment="1" applyProtection="1">
      <alignment horizontal="center" vertical="center"/>
      <protection locked="0"/>
    </xf>
    <xf numFmtId="0" fontId="8" fillId="19" borderId="2" xfId="2" applyFont="1" applyFill="1" applyBorder="1" applyAlignment="1" applyProtection="1">
      <alignment horizontal="left" vertical="center" wrapText="1"/>
      <protection locked="0"/>
    </xf>
    <xf numFmtId="0" fontId="87" fillId="19" borderId="65" xfId="2" applyFont="1" applyFill="1" applyBorder="1" applyAlignment="1" applyProtection="1">
      <alignment horizontal="center" vertical="center" wrapText="1"/>
      <protection locked="0"/>
    </xf>
    <xf numFmtId="0" fontId="87" fillId="19" borderId="58" xfId="2" applyFont="1" applyFill="1" applyBorder="1" applyAlignment="1" applyProtection="1">
      <alignment horizontal="center" vertical="center" wrapText="1"/>
      <protection locked="0"/>
    </xf>
    <xf numFmtId="0" fontId="70" fillId="19" borderId="34" xfId="2" applyFont="1" applyFill="1" applyBorder="1" applyAlignment="1" applyProtection="1">
      <alignment horizontal="left" vertical="center" wrapText="1"/>
      <protection locked="0"/>
    </xf>
    <xf numFmtId="0" fontId="70" fillId="19" borderId="3" xfId="2" applyFont="1" applyFill="1" applyBorder="1" applyAlignment="1" applyProtection="1">
      <alignment horizontal="left" vertical="center" wrapText="1"/>
      <protection locked="0"/>
    </xf>
    <xf numFmtId="0" fontId="70" fillId="19" borderId="44" xfId="2" applyFont="1" applyFill="1" applyBorder="1" applyAlignment="1" applyProtection="1">
      <alignment horizontal="left" vertical="center" wrapText="1"/>
      <protection locked="0"/>
    </xf>
    <xf numFmtId="0" fontId="70" fillId="19" borderId="10" xfId="2" applyFont="1" applyFill="1" applyBorder="1" applyAlignment="1" applyProtection="1">
      <alignment horizontal="left" vertical="center" wrapText="1"/>
      <protection locked="0"/>
    </xf>
    <xf numFmtId="0" fontId="70" fillId="19" borderId="2" xfId="2" applyFont="1" applyFill="1" applyBorder="1" applyAlignment="1" applyProtection="1">
      <alignment horizontal="left" vertical="center" wrapText="1"/>
      <protection locked="0"/>
    </xf>
    <xf numFmtId="0" fontId="70" fillId="19" borderId="33" xfId="2" applyFont="1" applyFill="1" applyBorder="1" applyAlignment="1" applyProtection="1">
      <alignment horizontal="left" vertical="center" wrapText="1"/>
      <protection locked="0"/>
    </xf>
    <xf numFmtId="0" fontId="24" fillId="0" borderId="65" xfId="2" applyFont="1" applyBorder="1" applyAlignment="1" applyProtection="1">
      <alignment horizontal="center" vertical="center" wrapText="1"/>
      <protection locked="0"/>
    </xf>
    <xf numFmtId="0" fontId="24" fillId="0" borderId="58" xfId="2" applyFont="1" applyBorder="1" applyAlignment="1" applyProtection="1">
      <alignment horizontal="center" vertical="center" wrapText="1"/>
      <protection locked="0"/>
    </xf>
    <xf numFmtId="0" fontId="31" fillId="44" borderId="0" xfId="1" applyFont="1" applyFill="1" applyAlignment="1" applyProtection="1">
      <alignment horizontal="distributed" vertical="center"/>
      <protection locked="0"/>
    </xf>
    <xf numFmtId="0" fontId="31" fillId="44" borderId="2" xfId="1" applyFont="1" applyFill="1" applyBorder="1" applyAlignment="1" applyProtection="1">
      <alignment horizontal="distributed" vertical="center"/>
      <protection locked="0"/>
    </xf>
    <xf numFmtId="0" fontId="147" fillId="21" borderId="4" xfId="6" applyFont="1" applyFill="1" applyBorder="1" applyAlignment="1" applyProtection="1">
      <alignment horizontal="center" vertical="center"/>
      <protection locked="0"/>
    </xf>
    <xf numFmtId="0" fontId="58" fillId="21" borderId="4" xfId="2" applyFont="1" applyFill="1" applyBorder="1" applyAlignment="1" applyProtection="1">
      <alignment horizontal="center" vertical="center"/>
      <protection locked="0"/>
    </xf>
    <xf numFmtId="0" fontId="58" fillId="21" borderId="5" xfId="2" applyFont="1" applyFill="1" applyBorder="1" applyAlignment="1" applyProtection="1">
      <alignment horizontal="center" vertical="center"/>
      <protection locked="0"/>
    </xf>
    <xf numFmtId="0" fontId="58" fillId="21" borderId="69" xfId="2" applyFont="1" applyFill="1" applyBorder="1" applyAlignment="1" applyProtection="1">
      <alignment horizontal="center" vertical="center"/>
      <protection locked="0"/>
    </xf>
    <xf numFmtId="0" fontId="58" fillId="21" borderId="8" xfId="2" applyFont="1" applyFill="1" applyBorder="1" applyAlignment="1" applyProtection="1">
      <alignment horizontal="center" vertical="center"/>
      <protection locked="0"/>
    </xf>
    <xf numFmtId="0" fontId="31" fillId="19" borderId="1" xfId="2" applyFont="1" applyFill="1" applyBorder="1" applyAlignment="1" applyProtection="1">
      <alignment horizontal="distributed" vertical="center" shrinkToFit="1"/>
      <protection locked="0"/>
    </xf>
    <xf numFmtId="0" fontId="31" fillId="19" borderId="0" xfId="2" applyFont="1" applyFill="1" applyAlignment="1" applyProtection="1">
      <alignment horizontal="distributed" vertical="center" shrinkToFit="1"/>
      <protection locked="0"/>
    </xf>
    <xf numFmtId="0" fontId="31" fillId="44" borderId="27" xfId="1" applyFont="1" applyFill="1" applyBorder="1" applyAlignment="1" applyProtection="1">
      <alignment horizontal="center" vertical="center" wrapText="1"/>
      <protection locked="0"/>
    </xf>
    <xf numFmtId="0" fontId="31" fillId="44" borderId="4" xfId="1" applyFont="1" applyFill="1" applyBorder="1" applyAlignment="1" applyProtection="1">
      <alignment horizontal="center" vertical="center" wrapText="1"/>
      <protection locked="0"/>
    </xf>
    <xf numFmtId="0" fontId="31" fillId="44" borderId="21" xfId="1" applyFont="1" applyFill="1" applyBorder="1" applyAlignment="1" applyProtection="1">
      <alignment horizontal="center" vertical="center" wrapText="1"/>
      <protection locked="0"/>
    </xf>
    <xf numFmtId="0" fontId="31" fillId="44" borderId="6" xfId="1" applyFont="1" applyFill="1" applyBorder="1" applyAlignment="1" applyProtection="1">
      <alignment horizontal="center" vertical="center" wrapText="1"/>
      <protection locked="0"/>
    </xf>
    <xf numFmtId="0" fontId="31" fillId="44" borderId="0" xfId="1" applyFont="1" applyFill="1" applyAlignment="1" applyProtection="1">
      <alignment horizontal="center" vertical="center" wrapText="1"/>
      <protection locked="0"/>
    </xf>
    <xf numFmtId="0" fontId="31" fillId="44" borderId="66" xfId="1" applyFont="1" applyFill="1" applyBorder="1" applyAlignment="1" applyProtection="1">
      <alignment horizontal="center" vertical="center" wrapText="1"/>
      <protection locked="0"/>
    </xf>
    <xf numFmtId="0" fontId="31" fillId="44" borderId="10" xfId="1" applyFont="1" applyFill="1" applyBorder="1" applyAlignment="1" applyProtection="1">
      <alignment horizontal="center" vertical="center" wrapText="1"/>
      <protection locked="0"/>
    </xf>
    <xf numFmtId="0" fontId="31" fillId="44" borderId="2" xfId="1" applyFont="1" applyFill="1" applyBorder="1" applyAlignment="1" applyProtection="1">
      <alignment horizontal="center" vertical="center" wrapText="1"/>
      <protection locked="0"/>
    </xf>
    <xf numFmtId="0" fontId="31" fillId="44" borderId="67" xfId="1" applyFont="1" applyFill="1" applyBorder="1" applyAlignment="1" applyProtection="1">
      <alignment horizontal="center" vertical="center" wrapText="1"/>
      <protection locked="0"/>
    </xf>
    <xf numFmtId="0" fontId="31" fillId="19" borderId="7" xfId="2" applyFont="1" applyFill="1" applyBorder="1" applyAlignment="1" applyProtection="1">
      <alignment horizontal="center" vertical="center"/>
      <protection locked="0"/>
    </xf>
    <xf numFmtId="0" fontId="32" fillId="19" borderId="1" xfId="0" applyFont="1" applyFill="1" applyBorder="1" applyProtection="1">
      <alignment vertical="center"/>
      <protection locked="0"/>
    </xf>
    <xf numFmtId="0" fontId="31" fillId="19" borderId="4" xfId="2" applyFont="1" applyFill="1" applyBorder="1" applyAlignment="1" applyProtection="1">
      <alignment horizontal="left" vertical="center" shrinkToFit="1"/>
      <protection locked="0"/>
    </xf>
    <xf numFmtId="0" fontId="32" fillId="19" borderId="4" xfId="0" applyFont="1" applyFill="1" applyBorder="1" applyAlignment="1" applyProtection="1">
      <alignment horizontal="left" vertical="center" shrinkToFit="1"/>
      <protection locked="0"/>
    </xf>
    <xf numFmtId="0" fontId="32" fillId="19" borderId="21" xfId="0" applyFont="1" applyFill="1" applyBorder="1" applyAlignment="1" applyProtection="1">
      <alignment horizontal="left" vertical="center" shrinkToFit="1"/>
      <protection locked="0"/>
    </xf>
    <xf numFmtId="0" fontId="31" fillId="44" borderId="17" xfId="1" applyFont="1" applyFill="1" applyBorder="1" applyAlignment="1" applyProtection="1">
      <alignment horizontal="center" vertical="center"/>
      <protection locked="0"/>
    </xf>
    <xf numFmtId="0" fontId="31" fillId="44" borderId="71" xfId="1" applyFont="1" applyFill="1" applyBorder="1" applyAlignment="1" applyProtection="1">
      <alignment horizontal="center" vertical="center"/>
      <protection locked="0"/>
    </xf>
    <xf numFmtId="0" fontId="31" fillId="44" borderId="72" xfId="1" applyFont="1" applyFill="1" applyBorder="1" applyAlignment="1" applyProtection="1">
      <alignment horizontal="center" vertical="center"/>
      <protection locked="0"/>
    </xf>
    <xf numFmtId="0" fontId="40" fillId="44" borderId="20" xfId="1" applyFont="1" applyFill="1" applyBorder="1" applyAlignment="1" applyProtection="1">
      <alignment horizontal="center" vertical="center"/>
      <protection locked="0"/>
    </xf>
    <xf numFmtId="0" fontId="40" fillId="44" borderId="69" xfId="1" applyFont="1" applyFill="1" applyBorder="1" applyAlignment="1" applyProtection="1">
      <alignment horizontal="center" vertical="center"/>
      <protection locked="0"/>
    </xf>
    <xf numFmtId="0" fontId="40" fillId="44" borderId="70" xfId="1" applyFont="1" applyFill="1" applyBorder="1" applyAlignment="1" applyProtection="1">
      <alignment horizontal="center" vertical="center"/>
      <protection locked="0"/>
    </xf>
    <xf numFmtId="0" fontId="44" fillId="19" borderId="27" xfId="0" applyFont="1" applyFill="1" applyBorder="1" applyAlignment="1" applyProtection="1">
      <alignment horizontal="center" vertical="center" shrinkToFit="1"/>
      <protection locked="0"/>
    </xf>
    <xf numFmtId="0" fontId="44" fillId="19" borderId="4" xfId="0" applyFont="1" applyFill="1" applyBorder="1" applyAlignment="1" applyProtection="1">
      <alignment horizontal="center" vertical="center" shrinkToFit="1"/>
      <protection locked="0"/>
    </xf>
    <xf numFmtId="0" fontId="44" fillId="19" borderId="21" xfId="0" applyFont="1" applyFill="1" applyBorder="1" applyAlignment="1" applyProtection="1">
      <alignment horizontal="center" vertical="center" shrinkToFit="1"/>
      <protection locked="0"/>
    </xf>
    <xf numFmtId="0" fontId="44" fillId="19" borderId="6" xfId="0" applyFont="1" applyFill="1" applyBorder="1" applyAlignment="1" applyProtection="1">
      <alignment horizontal="center" vertical="center" shrinkToFit="1"/>
      <protection locked="0"/>
    </xf>
    <xf numFmtId="0" fontId="44" fillId="19" borderId="0" xfId="0" applyFont="1" applyFill="1" applyAlignment="1" applyProtection="1">
      <alignment horizontal="center" vertical="center" shrinkToFit="1"/>
      <protection locked="0"/>
    </xf>
    <xf numFmtId="0" fontId="44" fillId="19" borderId="66" xfId="0" applyFont="1" applyFill="1" applyBorder="1" applyAlignment="1" applyProtection="1">
      <alignment horizontal="center" vertical="center" shrinkToFit="1"/>
      <protection locked="0"/>
    </xf>
    <xf numFmtId="0" fontId="44" fillId="19" borderId="20" xfId="0" applyFont="1" applyFill="1" applyBorder="1" applyAlignment="1" applyProtection="1">
      <alignment horizontal="center" vertical="center" shrinkToFit="1"/>
      <protection locked="0"/>
    </xf>
    <xf numFmtId="0" fontId="44" fillId="19" borderId="69" xfId="0" applyFont="1" applyFill="1" applyBorder="1" applyAlignment="1" applyProtection="1">
      <alignment horizontal="center" vertical="center" shrinkToFit="1"/>
      <protection locked="0"/>
    </xf>
    <xf numFmtId="0" fontId="44" fillId="19" borderId="70" xfId="0" applyFont="1" applyFill="1" applyBorder="1" applyAlignment="1" applyProtection="1">
      <alignment horizontal="center" vertical="center" shrinkToFit="1"/>
      <protection locked="0"/>
    </xf>
    <xf numFmtId="0" fontId="31" fillId="19" borderId="7" xfId="2" applyFont="1" applyFill="1" applyBorder="1" applyAlignment="1" applyProtection="1">
      <alignment horizontal="distributed" vertical="center"/>
      <protection locked="0"/>
    </xf>
    <xf numFmtId="0" fontId="31" fillId="19" borderId="4" xfId="2" applyFont="1" applyFill="1" applyBorder="1" applyAlignment="1" applyProtection="1">
      <alignment horizontal="distributed" vertical="center"/>
      <protection locked="0"/>
    </xf>
    <xf numFmtId="0" fontId="57" fillId="19" borderId="17" xfId="2" applyFont="1" applyFill="1" applyBorder="1" applyAlignment="1" applyProtection="1">
      <alignment horizontal="center" vertical="center"/>
      <protection locked="0"/>
    </xf>
    <xf numFmtId="0" fontId="57" fillId="19" borderId="71" xfId="2" applyFont="1" applyFill="1" applyBorder="1" applyAlignment="1" applyProtection="1">
      <alignment horizontal="center" vertical="center"/>
      <protection locked="0"/>
    </xf>
    <xf numFmtId="0" fontId="57" fillId="19" borderId="25" xfId="2" applyFont="1" applyFill="1" applyBorder="1" applyAlignment="1" applyProtection="1">
      <alignment horizontal="center" vertical="center"/>
      <protection locked="0"/>
    </xf>
    <xf numFmtId="0" fontId="31" fillId="19" borderId="17" xfId="2" applyFont="1" applyFill="1" applyBorder="1" applyAlignment="1" applyProtection="1">
      <alignment horizontal="center" vertical="center" shrinkToFit="1"/>
      <protection locked="0"/>
    </xf>
    <xf numFmtId="0" fontId="31" fillId="19" borderId="71" xfId="2" applyFont="1" applyFill="1" applyBorder="1" applyAlignment="1" applyProtection="1">
      <alignment horizontal="center" vertical="center" shrinkToFit="1"/>
      <protection locked="0"/>
    </xf>
    <xf numFmtId="0" fontId="7" fillId="19" borderId="7" xfId="2" applyFont="1" applyFill="1" applyBorder="1" applyAlignment="1" applyProtection="1">
      <alignment horizontal="center" vertical="center" wrapText="1"/>
      <protection locked="0"/>
    </xf>
    <xf numFmtId="0" fontId="7" fillId="19" borderId="4" xfId="2" applyFont="1" applyFill="1" applyBorder="1" applyAlignment="1" applyProtection="1">
      <alignment horizontal="center" vertical="center"/>
      <protection locked="0"/>
    </xf>
    <xf numFmtId="0" fontId="7" fillId="19" borderId="21" xfId="2" applyFont="1" applyFill="1" applyBorder="1" applyAlignment="1" applyProtection="1">
      <alignment horizontal="center" vertical="center"/>
      <protection locked="0"/>
    </xf>
    <xf numFmtId="0" fontId="7" fillId="19" borderId="68" xfId="2" applyFont="1" applyFill="1" applyBorder="1" applyAlignment="1" applyProtection="1">
      <alignment horizontal="center" vertical="center"/>
      <protection locked="0"/>
    </xf>
    <xf numFmtId="0" fontId="7" fillId="19" borderId="70" xfId="2" applyFont="1" applyFill="1" applyBorder="1" applyAlignment="1" applyProtection="1">
      <alignment horizontal="center" vertical="center"/>
      <protection locked="0"/>
    </xf>
    <xf numFmtId="0" fontId="75" fillId="44" borderId="34" xfId="1" applyFont="1" applyFill="1" applyBorder="1" applyAlignment="1" applyProtection="1">
      <alignment horizontal="center" vertical="center" shrinkToFit="1"/>
      <protection locked="0"/>
    </xf>
    <xf numFmtId="0" fontId="75" fillId="44" borderId="3" xfId="1" applyFont="1" applyFill="1" applyBorder="1" applyAlignment="1" applyProtection="1">
      <alignment horizontal="center" vertical="center" shrinkToFit="1"/>
      <protection locked="0"/>
    </xf>
    <xf numFmtId="0" fontId="75" fillId="44" borderId="43" xfId="1" applyFont="1" applyFill="1" applyBorder="1" applyAlignment="1" applyProtection="1">
      <alignment horizontal="center" vertical="center" shrinkToFit="1"/>
      <protection locked="0"/>
    </xf>
    <xf numFmtId="0" fontId="31" fillId="19" borderId="15" xfId="2" applyFont="1" applyFill="1" applyBorder="1" applyAlignment="1" applyProtection="1">
      <alignment horizontal="center" vertical="center" shrinkToFit="1"/>
      <protection locked="0"/>
    </xf>
    <xf numFmtId="0" fontId="31" fillId="19" borderId="3" xfId="2" applyFont="1" applyFill="1" applyBorder="1" applyAlignment="1" applyProtection="1">
      <alignment horizontal="center" vertical="center" shrinkToFit="1"/>
      <protection locked="0"/>
    </xf>
    <xf numFmtId="0" fontId="31" fillId="19" borderId="43" xfId="2" applyFont="1" applyFill="1" applyBorder="1" applyAlignment="1" applyProtection="1">
      <alignment horizontal="center" vertical="center" shrinkToFit="1"/>
      <protection locked="0"/>
    </xf>
    <xf numFmtId="0" fontId="75" fillId="44" borderId="34" xfId="1" applyFont="1" applyFill="1" applyBorder="1" applyAlignment="1" applyProtection="1">
      <alignment horizontal="center" vertical="center"/>
      <protection locked="0"/>
    </xf>
    <xf numFmtId="0" fontId="75" fillId="44" borderId="3" xfId="1" applyFont="1" applyFill="1" applyBorder="1" applyAlignment="1" applyProtection="1">
      <alignment horizontal="center" vertical="center"/>
      <protection locked="0"/>
    </xf>
    <xf numFmtId="0" fontId="75" fillId="44" borderId="43" xfId="1" applyFont="1" applyFill="1" applyBorder="1" applyAlignment="1" applyProtection="1">
      <alignment horizontal="center" vertical="center"/>
      <protection locked="0"/>
    </xf>
    <xf numFmtId="0" fontId="75" fillId="44" borderId="6" xfId="1" applyFont="1" applyFill="1" applyBorder="1" applyAlignment="1" applyProtection="1">
      <alignment horizontal="center" vertical="center"/>
      <protection locked="0"/>
    </xf>
    <xf numFmtId="0" fontId="75" fillId="44" borderId="0" xfId="1" applyFont="1" applyFill="1" applyAlignment="1" applyProtection="1">
      <alignment horizontal="center" vertical="center"/>
      <protection locked="0"/>
    </xf>
    <xf numFmtId="0" fontId="75" fillId="44" borderId="66" xfId="1" applyFont="1" applyFill="1" applyBorder="1" applyAlignment="1" applyProtection="1">
      <alignment horizontal="center" vertical="center"/>
      <protection locked="0"/>
    </xf>
    <xf numFmtId="0" fontId="76" fillId="3" borderId="15" xfId="2" applyFont="1" applyFill="1" applyBorder="1" applyAlignment="1" applyProtection="1">
      <alignment horizontal="center" vertical="center" shrinkToFit="1"/>
      <protection locked="0"/>
    </xf>
    <xf numFmtId="0" fontId="76" fillId="3" borderId="3" xfId="2" applyFont="1" applyFill="1" applyBorder="1" applyAlignment="1" applyProtection="1">
      <alignment horizontal="center" vertical="center" shrinkToFit="1"/>
      <protection locked="0"/>
    </xf>
    <xf numFmtId="0" fontId="76" fillId="3" borderId="68" xfId="2" applyFont="1" applyFill="1" applyBorder="1" applyAlignment="1" applyProtection="1">
      <alignment horizontal="center" vertical="center" shrinkToFit="1"/>
      <protection locked="0"/>
    </xf>
    <xf numFmtId="0" fontId="76" fillId="3" borderId="69" xfId="2" applyFont="1" applyFill="1" applyBorder="1" applyAlignment="1" applyProtection="1">
      <alignment horizontal="center" vertical="center" shrinkToFit="1"/>
      <protection locked="0"/>
    </xf>
    <xf numFmtId="0" fontId="31" fillId="19" borderId="1" xfId="2" applyFont="1" applyFill="1" applyBorder="1" applyAlignment="1" applyProtection="1">
      <alignment horizontal="center" vertical="center" shrinkToFit="1"/>
      <protection locked="0"/>
    </xf>
    <xf numFmtId="0" fontId="31" fillId="19" borderId="0" xfId="2" applyFont="1" applyFill="1" applyAlignment="1" applyProtection="1">
      <alignment horizontal="center" vertical="center" shrinkToFit="1"/>
      <protection locked="0"/>
    </xf>
    <xf numFmtId="0" fontId="31" fillId="19" borderId="66" xfId="2" applyFont="1" applyFill="1" applyBorder="1" applyAlignment="1" applyProtection="1">
      <alignment horizontal="center" vertical="center" shrinkToFit="1"/>
      <protection locked="0"/>
    </xf>
    <xf numFmtId="0" fontId="31" fillId="19" borderId="68" xfId="2" applyFont="1" applyFill="1" applyBorder="1" applyAlignment="1" applyProtection="1">
      <alignment horizontal="center" vertical="center" shrinkToFit="1"/>
      <protection locked="0"/>
    </xf>
    <xf numFmtId="0" fontId="31" fillId="19" borderId="69" xfId="2" applyFont="1" applyFill="1" applyBorder="1" applyAlignment="1" applyProtection="1">
      <alignment horizontal="center" vertical="center" shrinkToFit="1"/>
      <protection locked="0"/>
    </xf>
    <xf numFmtId="0" fontId="31" fillId="19" borderId="70" xfId="2" applyFont="1" applyFill="1" applyBorder="1" applyAlignment="1" applyProtection="1">
      <alignment horizontal="center" vertical="center" shrinkToFit="1"/>
      <protection locked="0"/>
    </xf>
    <xf numFmtId="0" fontId="38" fillId="21" borderId="3" xfId="2" applyFont="1" applyFill="1" applyBorder="1" applyAlignment="1" applyProtection="1">
      <alignment horizontal="center" vertical="center" shrinkToFit="1"/>
      <protection locked="0"/>
    </xf>
    <xf numFmtId="0" fontId="38" fillId="21" borderId="44" xfId="2" applyFont="1" applyFill="1" applyBorder="1" applyAlignment="1" applyProtection="1">
      <alignment horizontal="center" vertical="center" shrinkToFit="1"/>
      <protection locked="0"/>
    </xf>
    <xf numFmtId="0" fontId="38" fillId="21" borderId="1" xfId="2" applyFont="1" applyFill="1" applyBorder="1" applyAlignment="1" applyProtection="1">
      <alignment horizontal="center" vertical="center" shrinkToFit="1"/>
      <protection locked="0"/>
    </xf>
    <xf numFmtId="0" fontId="38" fillId="21" borderId="0" xfId="2" applyFont="1" applyFill="1" applyAlignment="1" applyProtection="1">
      <alignment horizontal="center" vertical="center" shrinkToFit="1"/>
      <protection locked="0"/>
    </xf>
    <xf numFmtId="0" fontId="38" fillId="21" borderId="22" xfId="2" applyFont="1" applyFill="1" applyBorder="1" applyAlignment="1" applyProtection="1">
      <alignment horizontal="center" vertical="center" shrinkToFit="1"/>
      <protection locked="0"/>
    </xf>
    <xf numFmtId="0" fontId="38" fillId="21" borderId="68" xfId="2" applyFont="1" applyFill="1" applyBorder="1" applyAlignment="1" applyProtection="1">
      <alignment horizontal="center" vertical="center" shrinkToFit="1"/>
      <protection locked="0"/>
    </xf>
    <xf numFmtId="0" fontId="38" fillId="21" borderId="69" xfId="2" applyFont="1" applyFill="1" applyBorder="1" applyAlignment="1" applyProtection="1">
      <alignment horizontal="center" vertical="center" shrinkToFit="1"/>
      <protection locked="0"/>
    </xf>
    <xf numFmtId="0" fontId="38" fillId="21" borderId="8" xfId="2" applyFont="1" applyFill="1" applyBorder="1" applyAlignment="1" applyProtection="1">
      <alignment horizontal="center" vertical="center" shrinkToFit="1"/>
      <protection locked="0"/>
    </xf>
    <xf numFmtId="0" fontId="102" fillId="19" borderId="0" xfId="2" applyFont="1" applyFill="1" applyAlignment="1" applyProtection="1">
      <alignment horizontal="center" vertical="center"/>
      <protection locked="0"/>
    </xf>
    <xf numFmtId="0" fontId="102" fillId="19" borderId="2" xfId="2" applyFont="1" applyFill="1" applyBorder="1" applyAlignment="1" applyProtection="1">
      <alignment horizontal="center" vertical="center"/>
      <protection locked="0"/>
    </xf>
    <xf numFmtId="0" fontId="69" fillId="19" borderId="0" xfId="2" quotePrefix="1" applyFont="1" applyFill="1" applyAlignment="1" applyProtection="1">
      <alignment horizontal="center" vertical="center"/>
      <protection locked="0"/>
    </xf>
    <xf numFmtId="0" fontId="69" fillId="19" borderId="2" xfId="2" quotePrefix="1" applyFont="1" applyFill="1" applyBorder="1" applyAlignment="1" applyProtection="1">
      <alignment horizontal="center" vertical="center"/>
      <protection locked="0"/>
    </xf>
    <xf numFmtId="0" fontId="31" fillId="44" borderId="34" xfId="1" applyFont="1" applyFill="1" applyBorder="1" applyAlignment="1" applyProtection="1">
      <alignment horizontal="center" vertical="center" shrinkToFit="1"/>
      <protection locked="0"/>
    </xf>
    <xf numFmtId="0" fontId="31" fillId="44" borderId="3" xfId="1" applyFont="1" applyFill="1" applyBorder="1" applyAlignment="1" applyProtection="1">
      <alignment horizontal="center" vertical="center" shrinkToFit="1"/>
      <protection locked="0"/>
    </xf>
    <xf numFmtId="0" fontId="31" fillId="44" borderId="43" xfId="1" applyFont="1" applyFill="1" applyBorder="1" applyAlignment="1" applyProtection="1">
      <alignment horizontal="center" vertical="center" shrinkToFit="1"/>
      <protection locked="0"/>
    </xf>
    <xf numFmtId="0" fontId="31" fillId="3" borderId="15" xfId="2"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43" xfId="0" applyFont="1" applyFill="1" applyBorder="1" applyAlignment="1" applyProtection="1">
      <alignment horizontal="center" vertical="center"/>
      <protection locked="0"/>
    </xf>
    <xf numFmtId="0" fontId="31" fillId="44" borderId="15" xfId="1" applyFont="1" applyFill="1" applyBorder="1" applyAlignment="1" applyProtection="1">
      <alignment horizontal="center" vertical="center" shrinkToFit="1"/>
      <protection locked="0"/>
    </xf>
    <xf numFmtId="0" fontId="4" fillId="19" borderId="86" xfId="1" applyFont="1" applyFill="1" applyBorder="1" applyAlignment="1" applyProtection="1">
      <alignment horizontal="center" vertical="center"/>
      <protection locked="0"/>
    </xf>
    <xf numFmtId="0" fontId="4" fillId="19" borderId="75" xfId="1" applyFont="1" applyFill="1" applyBorder="1" applyAlignment="1" applyProtection="1">
      <alignment horizontal="center" vertical="center"/>
      <protection locked="0"/>
    </xf>
    <xf numFmtId="0" fontId="4" fillId="19" borderId="76" xfId="1" applyFont="1" applyFill="1" applyBorder="1" applyAlignment="1" applyProtection="1">
      <alignment horizontal="center" vertical="center"/>
      <protection locked="0"/>
    </xf>
    <xf numFmtId="0" fontId="145" fillId="19" borderId="6" xfId="2" applyFont="1" applyFill="1" applyBorder="1" applyAlignment="1" applyProtection="1">
      <alignment horizontal="center" vertical="center" shrinkToFit="1"/>
      <protection locked="0"/>
    </xf>
    <xf numFmtId="0" fontId="145" fillId="19" borderId="0" xfId="2" applyFont="1" applyFill="1" applyAlignment="1" applyProtection="1">
      <alignment horizontal="center" vertical="center" shrinkToFit="1"/>
      <protection locked="0"/>
    </xf>
    <xf numFmtId="0" fontId="145" fillId="19" borderId="6" xfId="2" applyFont="1" applyFill="1" applyBorder="1" applyAlignment="1" applyProtection="1">
      <alignment horizontal="center" vertical="center"/>
      <protection locked="0"/>
    </xf>
    <xf numFmtId="0" fontId="145" fillId="19" borderId="0" xfId="2" applyFont="1" applyFill="1" applyAlignment="1" applyProtection="1">
      <alignment horizontal="center" vertical="center"/>
      <protection locked="0"/>
    </xf>
    <xf numFmtId="0" fontId="146" fillId="11" borderId="65" xfId="2" applyFont="1" applyFill="1" applyBorder="1" applyAlignment="1" applyProtection="1">
      <alignment horizontal="center" vertical="center"/>
      <protection locked="0"/>
    </xf>
    <xf numFmtId="0" fontId="146" fillId="11" borderId="45" xfId="2" applyFont="1" applyFill="1" applyBorder="1" applyAlignment="1" applyProtection="1">
      <alignment horizontal="center" vertical="center"/>
      <protection locked="0"/>
    </xf>
    <xf numFmtId="0" fontId="110" fillId="19" borderId="0" xfId="2" applyFont="1" applyFill="1" applyAlignment="1" applyProtection="1">
      <alignment horizontal="center" vertical="center"/>
      <protection locked="0"/>
    </xf>
    <xf numFmtId="0" fontId="40" fillId="44" borderId="0" xfId="1" applyFont="1" applyFill="1" applyAlignment="1" applyProtection="1">
      <alignment horizontal="left" vertical="top" wrapText="1" shrinkToFit="1"/>
      <protection locked="0"/>
    </xf>
    <xf numFmtId="0" fontId="31" fillId="44" borderId="27" xfId="1" applyFont="1" applyFill="1" applyBorder="1" applyAlignment="1" applyProtection="1">
      <alignment horizontal="distributed" vertical="center" wrapText="1" shrinkToFit="1"/>
      <protection locked="0"/>
    </xf>
    <xf numFmtId="0" fontId="32" fillId="19" borderId="4" xfId="0" applyFont="1" applyFill="1" applyBorder="1" applyAlignment="1" applyProtection="1">
      <alignment horizontal="distributed" vertical="center" shrinkToFit="1"/>
      <protection locked="0"/>
    </xf>
    <xf numFmtId="0" fontId="32" fillId="19" borderId="21" xfId="0" applyFont="1" applyFill="1" applyBorder="1" applyAlignment="1" applyProtection="1">
      <alignment horizontal="distributed" vertical="center" shrinkToFit="1"/>
      <protection locked="0"/>
    </xf>
    <xf numFmtId="0" fontId="32" fillId="19" borderId="6" xfId="0" applyFont="1" applyFill="1" applyBorder="1" applyAlignment="1" applyProtection="1">
      <alignment horizontal="distributed" vertical="center" shrinkToFit="1"/>
      <protection locked="0"/>
    </xf>
    <xf numFmtId="0" fontId="32" fillId="19" borderId="0" xfId="0" applyFont="1" applyFill="1" applyAlignment="1" applyProtection="1">
      <alignment horizontal="distributed" vertical="center" shrinkToFit="1"/>
      <protection locked="0"/>
    </xf>
    <xf numFmtId="0" fontId="32" fillId="19" borderId="66" xfId="0" applyFont="1" applyFill="1" applyBorder="1" applyAlignment="1" applyProtection="1">
      <alignment horizontal="distributed" vertical="center" shrinkToFit="1"/>
      <protection locked="0"/>
    </xf>
    <xf numFmtId="0" fontId="32" fillId="19" borderId="10" xfId="0" applyFont="1" applyFill="1" applyBorder="1" applyAlignment="1" applyProtection="1">
      <alignment horizontal="distributed" vertical="center" shrinkToFit="1"/>
      <protection locked="0"/>
    </xf>
    <xf numFmtId="0" fontId="32" fillId="19" borderId="2" xfId="0" applyFont="1" applyFill="1" applyBorder="1" applyAlignment="1" applyProtection="1">
      <alignment horizontal="distributed" vertical="center" shrinkToFit="1"/>
      <protection locked="0"/>
    </xf>
    <xf numFmtId="0" fontId="32" fillId="19" borderId="67" xfId="0" applyFont="1" applyFill="1" applyBorder="1" applyAlignment="1" applyProtection="1">
      <alignment horizontal="distributed" vertical="center" shrinkToFit="1"/>
      <protection locked="0"/>
    </xf>
    <xf numFmtId="0" fontId="31" fillId="19" borderId="7" xfId="2" applyFont="1" applyFill="1" applyBorder="1" applyAlignment="1" applyProtection="1">
      <alignment horizontal="left" vertical="center" shrinkToFit="1"/>
      <protection locked="0"/>
    </xf>
    <xf numFmtId="0" fontId="31" fillId="44" borderId="34" xfId="1" applyFont="1" applyFill="1" applyBorder="1" applyAlignment="1" applyProtection="1">
      <alignment horizontal="distributed" vertical="center"/>
      <protection locked="0"/>
    </xf>
    <xf numFmtId="0" fontId="31" fillId="44" borderId="3" xfId="1" applyFont="1" applyFill="1" applyBorder="1" applyAlignment="1" applyProtection="1">
      <alignment horizontal="distributed" vertical="center"/>
      <protection locked="0"/>
    </xf>
    <xf numFmtId="0" fontId="39" fillId="3" borderId="1" xfId="0" applyFont="1" applyFill="1" applyBorder="1" applyAlignment="1" applyProtection="1">
      <alignment horizontal="center" vertical="center" shrinkToFit="1"/>
      <protection locked="0"/>
    </xf>
    <xf numFmtId="0" fontId="39" fillId="3" borderId="0" xfId="0" applyFont="1" applyFill="1" applyAlignment="1" applyProtection="1">
      <alignment horizontal="center" vertical="center" shrinkToFit="1"/>
      <protection locked="0"/>
    </xf>
    <xf numFmtId="0" fontId="39" fillId="3" borderId="66" xfId="0" applyFont="1" applyFill="1" applyBorder="1" applyAlignment="1" applyProtection="1">
      <alignment horizontal="center" vertical="center" shrinkToFit="1"/>
      <protection locked="0"/>
    </xf>
    <xf numFmtId="0" fontId="31" fillId="44" borderId="1" xfId="1" applyFont="1" applyFill="1" applyBorder="1" applyAlignment="1" applyProtection="1">
      <alignment horizontal="center" vertical="center" shrinkToFit="1"/>
      <protection locked="0"/>
    </xf>
    <xf numFmtId="0" fontId="31" fillId="44" borderId="0" xfId="1" applyFont="1" applyFill="1" applyAlignment="1" applyProtection="1">
      <alignment horizontal="center" vertical="center" shrinkToFit="1"/>
      <protection locked="0"/>
    </xf>
    <xf numFmtId="0" fontId="31" fillId="44" borderId="66" xfId="1" applyFont="1" applyFill="1" applyBorder="1" applyAlignment="1" applyProtection="1">
      <alignment horizontal="center" vertical="center" shrinkToFit="1"/>
      <protection locked="0"/>
    </xf>
    <xf numFmtId="0" fontId="31" fillId="44" borderId="68" xfId="1" applyFont="1" applyFill="1" applyBorder="1" applyAlignment="1" applyProtection="1">
      <alignment horizontal="center" vertical="center" shrinkToFit="1"/>
      <protection locked="0"/>
    </xf>
    <xf numFmtId="0" fontId="31" fillId="44" borderId="69" xfId="1" applyFont="1" applyFill="1" applyBorder="1" applyAlignment="1" applyProtection="1">
      <alignment horizontal="center" vertical="center" shrinkToFit="1"/>
      <protection locked="0"/>
    </xf>
    <xf numFmtId="0" fontId="31" fillId="44" borderId="70" xfId="1" applyFont="1" applyFill="1" applyBorder="1" applyAlignment="1" applyProtection="1">
      <alignment horizontal="center" vertical="center" shrinkToFit="1"/>
      <protection locked="0"/>
    </xf>
    <xf numFmtId="0" fontId="39" fillId="3" borderId="22" xfId="0" applyFont="1" applyFill="1" applyBorder="1" applyAlignment="1" applyProtection="1">
      <alignment horizontal="center" vertical="center" shrinkToFit="1"/>
      <protection locked="0"/>
    </xf>
    <xf numFmtId="0" fontId="31" fillId="44" borderId="6" xfId="1" applyFont="1" applyFill="1" applyBorder="1" applyAlignment="1" applyProtection="1">
      <alignment horizontal="distributed" vertical="center"/>
      <protection locked="0"/>
    </xf>
    <xf numFmtId="0" fontId="31" fillId="44" borderId="66" xfId="1" applyFont="1" applyFill="1" applyBorder="1" applyAlignment="1" applyProtection="1">
      <alignment horizontal="distributed" vertical="center"/>
      <protection locked="0"/>
    </xf>
    <xf numFmtId="0" fontId="31" fillId="44" borderId="20" xfId="1" applyFont="1" applyFill="1" applyBorder="1" applyAlignment="1" applyProtection="1">
      <alignment horizontal="distributed" vertical="center"/>
      <protection locked="0"/>
    </xf>
    <xf numFmtId="0" fontId="31" fillId="44" borderId="69" xfId="1" applyFont="1" applyFill="1" applyBorder="1" applyAlignment="1" applyProtection="1">
      <alignment horizontal="distributed" vertical="center"/>
      <protection locked="0"/>
    </xf>
    <xf numFmtId="0" fontId="31" fillId="44" borderId="70" xfId="1" applyFont="1" applyFill="1" applyBorder="1" applyAlignment="1" applyProtection="1">
      <alignment horizontal="distributed" vertical="center"/>
      <protection locked="0"/>
    </xf>
  </cellXfs>
  <cellStyles count="8">
    <cellStyle name="ハイパーリンク" xfId="6" builtinId="8"/>
    <cellStyle name="桁区切り" xfId="3" builtinId="6"/>
    <cellStyle name="桁区切り 2" xfId="5" xr:uid="{DB690962-285F-42CA-A42D-C1C1E4E344BA}"/>
    <cellStyle name="標準" xfId="0" builtinId="0"/>
    <cellStyle name="標準 2" xfId="4" xr:uid="{99E93245-0789-4171-BA0C-639E04B50B79}"/>
    <cellStyle name="標準 3" xfId="7" xr:uid="{1593042C-96EF-4CFF-BCC6-F042A611A17B}"/>
    <cellStyle name="標準_templete_C" xfId="1" xr:uid="{00000000-0005-0000-0000-000003000000}"/>
    <cellStyle name="標準_templete_K" xfId="2" xr:uid="{00000000-0005-0000-0000-000004000000}"/>
  </cellStyles>
  <dxfs count="667">
    <dxf>
      <font>
        <b/>
        <i val="0"/>
        <color rgb="FFFF0000"/>
      </font>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ont>
        <b/>
        <i val="0"/>
        <color rgb="FFFF0000"/>
      </font>
    </dxf>
    <dxf>
      <font>
        <b/>
        <i val="0"/>
        <color rgb="FFFF0000"/>
      </font>
    </dxf>
    <dxf>
      <font>
        <color theme="1" tint="0.499984740745262"/>
      </font>
    </dxf>
    <dxf>
      <fill>
        <patternFill>
          <bgColor theme="1" tint="0.499984740745262"/>
        </patternFill>
      </fill>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ont>
        <b/>
        <i val="0"/>
        <color rgb="FFFF0000"/>
      </font>
    </dxf>
    <dxf>
      <fill>
        <patternFill>
          <bgColor theme="0"/>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ont>
        <u val="none"/>
      </font>
      <numFmt numFmtId="0" formatCode="General"/>
      <fill>
        <patternFill>
          <bgColor theme="1" tint="0.499984740745262"/>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24994659260841701"/>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fill>
        <patternFill>
          <bgColor theme="0"/>
        </patternFill>
      </fill>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rgb="FFFFFF00"/>
        </patternFill>
      </fill>
    </dxf>
    <dxf>
      <font>
        <color theme="0"/>
      </font>
      <fill>
        <patternFill>
          <bgColor theme="0"/>
        </patternFill>
      </fill>
    </dxf>
    <dxf>
      <fill>
        <patternFill>
          <bgColor rgb="FFFFFF00"/>
        </patternFill>
      </fill>
    </dxf>
    <dxf>
      <font>
        <color theme="1" tint="0.499984740745262"/>
      </font>
    </dxf>
    <dxf>
      <font>
        <color theme="1" tint="0.499984740745262"/>
      </font>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ont>
        <b/>
        <i val="0"/>
        <color rgb="FFFF0000"/>
      </font>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patternType="solid">
          <bgColor theme="0"/>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patternType="solid">
          <fgColor theme="0" tint="-0.499984740745262"/>
          <bgColor theme="0"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ont>
        <b/>
        <i val="0"/>
        <color theme="6" tint="-0.499984740745262"/>
      </font>
      <fill>
        <patternFill patternType="solid">
          <bgColor theme="6"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ont>
        <b/>
        <i val="0"/>
        <color rgb="FFFF0000"/>
      </font>
      <fill>
        <patternFill patternType="solid">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tint="-0.49998474074526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ont>
        <u val="none"/>
      </font>
      <numFmt numFmtId="0" formatCode="General"/>
      <fill>
        <patternFill>
          <bgColor theme="1" tint="0.49998474074526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0"/>
        </patternFill>
      </fill>
    </dxf>
    <dxf>
      <fill>
        <patternFill>
          <bgColor theme="9" tint="0.79998168889431442"/>
        </patternFill>
      </fill>
    </dxf>
    <dxf>
      <font>
        <color theme="1" tint="0.24994659260841701"/>
      </font>
      <fill>
        <patternFill>
          <bgColor theme="1" tint="0.499984740745262"/>
        </patternFill>
      </fill>
    </dxf>
    <dxf>
      <fill>
        <patternFill>
          <bgColor theme="1" tint="0.499984740745262"/>
        </patternFill>
      </fill>
    </dxf>
    <dxf>
      <fill>
        <patternFill>
          <bgColor theme="1" tint="0.499984740745262"/>
        </patternFill>
      </fill>
    </dxf>
    <dxf>
      <font>
        <color theme="1" tint="0.1499679555650502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2499465926084170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ont>
        <b/>
        <i val="0"/>
        <color theme="6" tint="-0.499984740745262"/>
      </font>
      <fill>
        <patternFill patternType="solid">
          <bgColor theme="6" tint="0.79995117038483843"/>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patternType="solid">
          <fgColor theme="0" tint="-0.499984740745262"/>
          <bgColor theme="0" tint="-0.499984740745262"/>
        </patternFill>
      </fill>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0"/>
        </patternFill>
      </fill>
    </dxf>
    <dxf>
      <fill>
        <patternFill>
          <bgColor theme="0"/>
        </patternFill>
      </fill>
    </dxf>
    <dxf>
      <fill>
        <patternFill>
          <bgColor rgb="FFFFFF99"/>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rgb="FFFF0000"/>
      </font>
      <fill>
        <patternFill>
          <bgColor rgb="FFFFFF00"/>
        </patternFill>
      </fill>
    </dxf>
    <dxf>
      <fill>
        <patternFill>
          <bgColor theme="1" tint="0.499984740745262"/>
        </patternFill>
      </fill>
    </dxf>
    <dxf>
      <font>
        <b/>
        <i val="0"/>
        <color rgb="FFFF0000"/>
      </font>
      <fill>
        <patternFill>
          <bgColor rgb="FFFFFF00"/>
        </patternFill>
      </fill>
    </dxf>
    <dxf>
      <fill>
        <patternFill>
          <bgColor rgb="FFFFFF00"/>
        </patternFill>
      </fill>
    </dxf>
    <dxf>
      <font>
        <b/>
        <i val="0"/>
        <color rgb="FFFF0000"/>
      </font>
    </dxf>
    <dxf>
      <font>
        <color theme="1" tint="0.499984740745262"/>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0"/>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ont>
        <b/>
        <i val="0"/>
        <color rgb="FFFF0000"/>
      </font>
      <fill>
        <patternFill patternType="solid">
          <bgColor theme="1" tint="0.499984740745262"/>
        </patternFill>
      </fill>
    </dxf>
    <dxf>
      <font>
        <color theme="1" tint="0.499984740745262"/>
      </font>
      <fill>
        <patternFill>
          <bgColor theme="1" tint="0.499984740745262"/>
        </patternFill>
      </fill>
      <border>
        <left/>
        <right/>
        <top/>
        <bottom/>
        <vertical/>
        <horizontal/>
      </border>
    </dxf>
    <dxf>
      <font>
        <color rgb="FFFFFFCC"/>
      </font>
      <fill>
        <patternFill>
          <bgColor rgb="FFFFFFCC"/>
        </patternFill>
      </fill>
      <border>
        <left/>
        <right/>
        <top/>
        <bottom/>
      </border>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theme="6" tint="-0.499984740745262"/>
      </font>
      <fill>
        <patternFill patternType="solid">
          <bgColor theme="6" tint="0.79998168889431442"/>
        </patternFill>
      </fill>
    </dxf>
    <dxf>
      <font>
        <b/>
        <i val="0"/>
        <color theme="6" tint="-0.499984740745262"/>
      </font>
      <fill>
        <patternFill patternType="solid">
          <bgColor theme="6"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0"/>
        </patternFill>
      </fill>
    </dxf>
    <dxf>
      <font>
        <b/>
        <i val="0"/>
        <color theme="6" tint="-0.499984740745262"/>
      </font>
      <fill>
        <patternFill patternType="solid">
          <bgColor theme="6" tint="0.7999816888943144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1" tint="0.49998474074526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u val="none"/>
      </font>
      <numFmt numFmtId="0" formatCode="General"/>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24994659260841701"/>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1" tint="0.499984740745262"/>
        </patternFill>
      </fill>
    </dxf>
    <dxf>
      <fill>
        <patternFill>
          <bgColor theme="1" tint="0.499984740745262"/>
        </patternFill>
      </fill>
    </dxf>
    <dxf>
      <font>
        <b/>
        <i val="0"/>
        <color rgb="FFFF0000"/>
      </font>
    </dxf>
    <dxf>
      <font>
        <b/>
        <i val="0"/>
        <color rgb="FFFF0000"/>
      </font>
    </dxf>
    <dxf>
      <fill>
        <patternFill>
          <bgColor theme="0" tint="-0.499984740745262"/>
        </patternFill>
      </fill>
    </dxf>
    <dxf>
      <fill>
        <patternFill>
          <bgColor theme="0" tint="-0.499984740745262"/>
        </patternFill>
      </fill>
    </dxf>
    <dxf>
      <fill>
        <patternFill patternType="solid">
          <fgColor theme="0" tint="-0.499984740745262"/>
          <bgColor theme="0" tint="-0.499984740745262"/>
        </patternFill>
      </fill>
    </dxf>
    <dxf>
      <fill>
        <patternFill>
          <bgColor theme="9" tint="0.79998168889431442"/>
        </patternFill>
      </fill>
    </dxf>
    <dxf>
      <fill>
        <patternFill>
          <bgColor theme="9" tint="0.7999816888943144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9" tint="0.79998168889431442"/>
        </patternFill>
      </fill>
    </dxf>
  </dxfs>
  <tableStyles count="0" defaultTableStyle="TableStyleMedium2" defaultPivotStyle="PivotStyleLight16"/>
  <colors>
    <mruColors>
      <color rgb="FFFFFFCC"/>
      <color rgb="FFF7EAE9"/>
      <color rgb="FF0000FF"/>
      <color rgb="FFFFCC99"/>
      <color rgb="FFFFCC66"/>
      <color rgb="FFFFCCFF"/>
      <color rgb="FFCCFFCC"/>
      <color rgb="FF99FF99"/>
      <color rgb="FFFF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114300</xdr:colOff>
      <xdr:row>5</xdr:row>
      <xdr:rowOff>0</xdr:rowOff>
    </xdr:from>
    <xdr:to>
      <xdr:col>1</xdr:col>
      <xdr:colOff>142875</xdr:colOff>
      <xdr:row>7</xdr:row>
      <xdr:rowOff>0</xdr:rowOff>
    </xdr:to>
    <xdr:sp macro="" textlink="">
      <xdr:nvSpPr>
        <xdr:cNvPr id="2" name="Oval 1">
          <a:extLst>
            <a:ext uri="{FF2B5EF4-FFF2-40B4-BE49-F238E27FC236}">
              <a16:creationId xmlns:a16="http://schemas.microsoft.com/office/drawing/2014/main" id="{1B4530DE-3E5C-4F6D-B6AE-446359037F55}"/>
            </a:ext>
          </a:extLst>
        </xdr:cNvPr>
        <xdr:cNvSpPr>
          <a:spLocks noChangeArrowheads="1"/>
        </xdr:cNvSpPr>
      </xdr:nvSpPr>
      <xdr:spPr bwMode="auto">
        <a:xfrm>
          <a:off x="114300" y="981075"/>
          <a:ext cx="266700" cy="21907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195</xdr:row>
      <xdr:rowOff>57150</xdr:rowOff>
    </xdr:from>
    <xdr:to>
      <xdr:col>29</xdr:col>
      <xdr:colOff>0</xdr:colOff>
      <xdr:row>195</xdr:row>
      <xdr:rowOff>95250</xdr:rowOff>
    </xdr:to>
    <xdr:cxnSp macro="">
      <xdr:nvCxnSpPr>
        <xdr:cNvPr id="3" name="直線矢印コネクタ 2">
          <a:extLst>
            <a:ext uri="{FF2B5EF4-FFF2-40B4-BE49-F238E27FC236}">
              <a16:creationId xmlns:a16="http://schemas.microsoft.com/office/drawing/2014/main" id="{2AE0AAB1-0BB2-4CF7-A784-42BF9185ADB9}"/>
            </a:ext>
          </a:extLst>
        </xdr:cNvPr>
        <xdr:cNvCxnSpPr/>
      </xdr:nvCxnSpPr>
      <xdr:spPr>
        <a:xfrm flipH="1">
          <a:off x="6705600" y="26698575"/>
          <a:ext cx="200025"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40172</xdr:colOff>
      <xdr:row>447</xdr:row>
      <xdr:rowOff>100469</xdr:rowOff>
    </xdr:from>
    <xdr:to>
      <xdr:col>16</xdr:col>
      <xdr:colOff>68748</xdr:colOff>
      <xdr:row>447</xdr:row>
      <xdr:rowOff>100469</xdr:rowOff>
    </xdr:to>
    <xdr:cxnSp macro="">
      <xdr:nvCxnSpPr>
        <xdr:cNvPr id="4" name="直線矢印コネクタ 3">
          <a:extLst>
            <a:ext uri="{FF2B5EF4-FFF2-40B4-BE49-F238E27FC236}">
              <a16:creationId xmlns:a16="http://schemas.microsoft.com/office/drawing/2014/main" id="{2A524C1F-E8FF-47EA-8755-382969A0E087}"/>
            </a:ext>
          </a:extLst>
        </xdr:cNvPr>
        <xdr:cNvCxnSpPr/>
      </xdr:nvCxnSpPr>
      <xdr:spPr>
        <a:xfrm>
          <a:off x="3612047" y="66146819"/>
          <a:ext cx="2667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456</xdr:row>
      <xdr:rowOff>28575</xdr:rowOff>
    </xdr:from>
    <xdr:to>
      <xdr:col>10</xdr:col>
      <xdr:colOff>104775</xdr:colOff>
      <xdr:row>457</xdr:row>
      <xdr:rowOff>238125</xdr:rowOff>
    </xdr:to>
    <xdr:sp macro="" textlink="">
      <xdr:nvSpPr>
        <xdr:cNvPr id="47" name="左中かっこ 46">
          <a:extLst>
            <a:ext uri="{FF2B5EF4-FFF2-40B4-BE49-F238E27FC236}">
              <a16:creationId xmlns:a16="http://schemas.microsoft.com/office/drawing/2014/main" id="{D9D40100-605F-4AB4-8205-AE22CF5B284B}"/>
            </a:ext>
          </a:extLst>
        </xdr:cNvPr>
        <xdr:cNvSpPr/>
      </xdr:nvSpPr>
      <xdr:spPr>
        <a:xfrm>
          <a:off x="2324100" y="67303650"/>
          <a:ext cx="161925" cy="457200"/>
        </a:xfrm>
        <a:prstGeom prst="leftBrace">
          <a:avLst>
            <a:gd name="adj1" fmla="val 50641"/>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10</xdr:col>
      <xdr:colOff>180975</xdr:colOff>
      <xdr:row>458</xdr:row>
      <xdr:rowOff>28575</xdr:rowOff>
    </xdr:from>
    <xdr:to>
      <xdr:col>14</xdr:col>
      <xdr:colOff>161925</xdr:colOff>
      <xdr:row>458</xdr:row>
      <xdr:rowOff>28575</xdr:rowOff>
    </xdr:to>
    <xdr:cxnSp macro="">
      <xdr:nvCxnSpPr>
        <xdr:cNvPr id="29" name="直線コネクタ 28">
          <a:extLst>
            <a:ext uri="{FF2B5EF4-FFF2-40B4-BE49-F238E27FC236}">
              <a16:creationId xmlns:a16="http://schemas.microsoft.com/office/drawing/2014/main" id="{09D53F20-CECD-5469-B404-DB0042A14E6B}"/>
            </a:ext>
          </a:extLst>
        </xdr:cNvPr>
        <xdr:cNvCxnSpPr/>
      </xdr:nvCxnSpPr>
      <xdr:spPr>
        <a:xfrm>
          <a:off x="2562225" y="81419700"/>
          <a:ext cx="933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76</xdr:row>
      <xdr:rowOff>0</xdr:rowOff>
    </xdr:from>
    <xdr:to>
      <xdr:col>30</xdr:col>
      <xdr:colOff>180975</xdr:colOff>
      <xdr:row>88</xdr:row>
      <xdr:rowOff>123825</xdr:rowOff>
    </xdr:to>
    <xdr:sp macro="" textlink="">
      <xdr:nvSpPr>
        <xdr:cNvPr id="7" name="フリーフォーム: 図形 4">
          <a:extLst>
            <a:ext uri="{FF2B5EF4-FFF2-40B4-BE49-F238E27FC236}">
              <a16:creationId xmlns:a16="http://schemas.microsoft.com/office/drawing/2014/main" id="{A8DEA09B-FB8E-61F3-E1D5-9993F1284512}"/>
            </a:ext>
          </a:extLst>
        </xdr:cNvPr>
        <xdr:cNvSpPr/>
      </xdr:nvSpPr>
      <xdr:spPr>
        <a:xfrm>
          <a:off x="5248275" y="12458700"/>
          <a:ext cx="2076450" cy="1819275"/>
        </a:xfrm>
        <a:custGeom>
          <a:avLst/>
          <a:gdLst>
            <a:gd name="connsiteX0" fmla="*/ 1895475 w 2076450"/>
            <a:gd name="connsiteY0" fmla="*/ 1819275 h 1819275"/>
            <a:gd name="connsiteX1" fmla="*/ 2076450 w 2076450"/>
            <a:gd name="connsiteY1" fmla="*/ 1819275 h 1819275"/>
            <a:gd name="connsiteX2" fmla="*/ 2076450 w 2076450"/>
            <a:gd name="connsiteY2" fmla="*/ 352425 h 1819275"/>
            <a:gd name="connsiteX3" fmla="*/ 0 w 2076450"/>
            <a:gd name="connsiteY3" fmla="*/ 352425 h 1819275"/>
            <a:gd name="connsiteX4" fmla="*/ 0 w 2076450"/>
            <a:gd name="connsiteY4" fmla="*/ 0 h 18192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76450" h="1819275">
              <a:moveTo>
                <a:pt x="1895475" y="1819275"/>
              </a:moveTo>
              <a:lnTo>
                <a:pt x="2076450" y="1819275"/>
              </a:lnTo>
              <a:lnTo>
                <a:pt x="2076450" y="352425"/>
              </a:lnTo>
              <a:lnTo>
                <a:pt x="0" y="352425"/>
              </a:lnTo>
              <a:lnTo>
                <a:pt x="0" y="0"/>
              </a:lnTo>
            </a:path>
          </a:pathLst>
        </a:custGeom>
        <a:noFill/>
        <a:ln>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104775</xdr:rowOff>
    </xdr:from>
    <xdr:to>
      <xdr:col>0</xdr:col>
      <xdr:colOff>0</xdr:colOff>
      <xdr:row>39</xdr:row>
      <xdr:rowOff>0</xdr:rowOff>
    </xdr:to>
    <xdr:sp macro="" textlink="">
      <xdr:nvSpPr>
        <xdr:cNvPr id="2" name="Text Box 2">
          <a:extLst>
            <a:ext uri="{FF2B5EF4-FFF2-40B4-BE49-F238E27FC236}">
              <a16:creationId xmlns:a16="http://schemas.microsoft.com/office/drawing/2014/main" id="{A22EA150-1C6D-4B5A-968B-B3B8B8779416}"/>
            </a:ext>
          </a:extLst>
        </xdr:cNvPr>
        <xdr:cNvSpPr txBox="1">
          <a:spLocks noChangeArrowheads="1"/>
        </xdr:cNvSpPr>
      </xdr:nvSpPr>
      <xdr:spPr bwMode="auto">
        <a:xfrm>
          <a:off x="0" y="7562850"/>
          <a:ext cx="0" cy="57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ゴシック"/>
              <a:ea typeface="ＭＳ ゴシック"/>
            </a:rPr>
            <a:t>(</a:t>
          </a:r>
          <a:r>
            <a:rPr lang="ja-JP" altLang="en-US" sz="600" b="0" i="0" u="none" strike="noStrike" baseline="0">
              <a:solidFill>
                <a:srgbClr val="000000"/>
              </a:solidFill>
              <a:latin typeface="ＭＳ ゴシック"/>
              <a:ea typeface="ＭＳ ゴシック"/>
            </a:rPr>
            <a:t>補欠</a:t>
          </a:r>
          <a:r>
            <a:rPr lang="en-US" altLang="ja-JP" sz="600" b="0" i="0" u="none" strike="noStrike" baseline="0">
              <a:solidFill>
                <a:srgbClr val="000000"/>
              </a:solidFill>
              <a:latin typeface="ＭＳ ゴシック"/>
              <a:ea typeface="ＭＳ ゴシック"/>
            </a:rPr>
            <a:t>)</a:t>
          </a:r>
        </a:p>
      </xdr:txBody>
    </xdr:sp>
    <xdr:clientData/>
  </xdr:twoCellAnchor>
  <xdr:twoCellAnchor>
    <xdr:from>
      <xdr:col>0</xdr:col>
      <xdr:colOff>0</xdr:colOff>
      <xdr:row>36</xdr:row>
      <xdr:rowOff>47625</xdr:rowOff>
    </xdr:from>
    <xdr:to>
      <xdr:col>0</xdr:col>
      <xdr:colOff>0</xdr:colOff>
      <xdr:row>38</xdr:row>
      <xdr:rowOff>171450</xdr:rowOff>
    </xdr:to>
    <xdr:sp macro="" textlink="">
      <xdr:nvSpPr>
        <xdr:cNvPr id="3" name="AutoShape 3">
          <a:extLst>
            <a:ext uri="{FF2B5EF4-FFF2-40B4-BE49-F238E27FC236}">
              <a16:creationId xmlns:a16="http://schemas.microsoft.com/office/drawing/2014/main" id="{68FA49D3-2B8F-4747-BDA8-12115A4491DD}"/>
            </a:ext>
          </a:extLst>
        </xdr:cNvPr>
        <xdr:cNvSpPr>
          <a:spLocks/>
        </xdr:cNvSpPr>
      </xdr:nvSpPr>
      <xdr:spPr bwMode="auto">
        <a:xfrm>
          <a:off x="0" y="7181850"/>
          <a:ext cx="0" cy="43815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38100</xdr:rowOff>
    </xdr:from>
    <xdr:to>
      <xdr:col>0</xdr:col>
      <xdr:colOff>0</xdr:colOff>
      <xdr:row>38</xdr:row>
      <xdr:rowOff>161925</xdr:rowOff>
    </xdr:to>
    <xdr:sp macro="" textlink="">
      <xdr:nvSpPr>
        <xdr:cNvPr id="4" name="AutoShape 4">
          <a:extLst>
            <a:ext uri="{FF2B5EF4-FFF2-40B4-BE49-F238E27FC236}">
              <a16:creationId xmlns:a16="http://schemas.microsoft.com/office/drawing/2014/main" id="{1D408DF9-21D4-4946-AAD5-9C4ED46B37D6}"/>
            </a:ext>
          </a:extLst>
        </xdr:cNvPr>
        <xdr:cNvSpPr>
          <a:spLocks/>
        </xdr:cNvSpPr>
      </xdr:nvSpPr>
      <xdr:spPr bwMode="auto">
        <a:xfrm>
          <a:off x="0" y="7172325"/>
          <a:ext cx="0" cy="447675"/>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114300</xdr:colOff>
      <xdr:row>5</xdr:row>
      <xdr:rowOff>47625</xdr:rowOff>
    </xdr:from>
    <xdr:to>
      <xdr:col>1</xdr:col>
      <xdr:colOff>142875</xdr:colOff>
      <xdr:row>6</xdr:row>
      <xdr:rowOff>123825</xdr:rowOff>
    </xdr:to>
    <xdr:sp macro="" textlink="">
      <xdr:nvSpPr>
        <xdr:cNvPr id="5" name="Oval 5">
          <a:extLst>
            <a:ext uri="{FF2B5EF4-FFF2-40B4-BE49-F238E27FC236}">
              <a16:creationId xmlns:a16="http://schemas.microsoft.com/office/drawing/2014/main" id="{154BC596-1C26-442D-8BAC-9EC3346A8A2D}"/>
            </a:ext>
          </a:extLst>
        </xdr:cNvPr>
        <xdr:cNvSpPr>
          <a:spLocks noChangeArrowheads="1"/>
        </xdr:cNvSpPr>
      </xdr:nvSpPr>
      <xdr:spPr bwMode="auto">
        <a:xfrm>
          <a:off x="114300" y="1333500"/>
          <a:ext cx="266700" cy="24765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124</xdr:row>
      <xdr:rowOff>57150</xdr:rowOff>
    </xdr:from>
    <xdr:to>
      <xdr:col>29</xdr:col>
      <xdr:colOff>0</xdr:colOff>
      <xdr:row>124</xdr:row>
      <xdr:rowOff>95250</xdr:rowOff>
    </xdr:to>
    <xdr:cxnSp macro="">
      <xdr:nvCxnSpPr>
        <xdr:cNvPr id="6" name="直線矢印コネクタ 5">
          <a:extLst>
            <a:ext uri="{FF2B5EF4-FFF2-40B4-BE49-F238E27FC236}">
              <a16:creationId xmlns:a16="http://schemas.microsoft.com/office/drawing/2014/main" id="{FC81E3DC-B20A-4FC1-BAD6-46E205F8404C}"/>
            </a:ext>
          </a:extLst>
        </xdr:cNvPr>
        <xdr:cNvCxnSpPr/>
      </xdr:nvCxnSpPr>
      <xdr:spPr>
        <a:xfrm flipH="1">
          <a:off x="6705600" y="24603075"/>
          <a:ext cx="200025"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40172</xdr:colOff>
      <xdr:row>347</xdr:row>
      <xdr:rowOff>100469</xdr:rowOff>
    </xdr:from>
    <xdr:to>
      <xdr:col>16</xdr:col>
      <xdr:colOff>68748</xdr:colOff>
      <xdr:row>347</xdr:row>
      <xdr:rowOff>100469</xdr:rowOff>
    </xdr:to>
    <xdr:cxnSp macro="">
      <xdr:nvCxnSpPr>
        <xdr:cNvPr id="8" name="直線矢印コネクタ 7">
          <a:extLst>
            <a:ext uri="{FF2B5EF4-FFF2-40B4-BE49-F238E27FC236}">
              <a16:creationId xmlns:a16="http://schemas.microsoft.com/office/drawing/2014/main" id="{291AD0B2-3DAD-4466-B099-8403A03DA111}"/>
            </a:ext>
          </a:extLst>
        </xdr:cNvPr>
        <xdr:cNvCxnSpPr/>
      </xdr:nvCxnSpPr>
      <xdr:spPr>
        <a:xfrm>
          <a:off x="3612047" y="66003944"/>
          <a:ext cx="2667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355</xdr:row>
      <xdr:rowOff>28575</xdr:rowOff>
    </xdr:from>
    <xdr:to>
      <xdr:col>10</xdr:col>
      <xdr:colOff>104775</xdr:colOff>
      <xdr:row>356</xdr:row>
      <xdr:rowOff>238125</xdr:rowOff>
    </xdr:to>
    <xdr:sp macro="" textlink="">
      <xdr:nvSpPr>
        <xdr:cNvPr id="9" name="左中かっこ 8">
          <a:extLst>
            <a:ext uri="{FF2B5EF4-FFF2-40B4-BE49-F238E27FC236}">
              <a16:creationId xmlns:a16="http://schemas.microsoft.com/office/drawing/2014/main" id="{DA0E8F46-29E1-4AD1-B204-A02065458BC0}"/>
            </a:ext>
          </a:extLst>
        </xdr:cNvPr>
        <xdr:cNvSpPr/>
      </xdr:nvSpPr>
      <xdr:spPr>
        <a:xfrm>
          <a:off x="2324100" y="67294125"/>
          <a:ext cx="161925" cy="352425"/>
        </a:xfrm>
        <a:prstGeom prst="leftBrace">
          <a:avLst>
            <a:gd name="adj1" fmla="val 50641"/>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10</xdr:col>
      <xdr:colOff>180975</xdr:colOff>
      <xdr:row>357</xdr:row>
      <xdr:rowOff>28575</xdr:rowOff>
    </xdr:from>
    <xdr:to>
      <xdr:col>14</xdr:col>
      <xdr:colOff>161925</xdr:colOff>
      <xdr:row>357</xdr:row>
      <xdr:rowOff>28575</xdr:rowOff>
    </xdr:to>
    <xdr:cxnSp macro="">
      <xdr:nvCxnSpPr>
        <xdr:cNvPr id="10" name="直線コネクタ 9">
          <a:extLst>
            <a:ext uri="{FF2B5EF4-FFF2-40B4-BE49-F238E27FC236}">
              <a16:creationId xmlns:a16="http://schemas.microsoft.com/office/drawing/2014/main" id="{2FCF6DD6-3DE0-4039-9CE3-1774BBC46ACE}"/>
            </a:ext>
          </a:extLst>
        </xdr:cNvPr>
        <xdr:cNvCxnSpPr/>
      </xdr:nvCxnSpPr>
      <xdr:spPr>
        <a:xfrm>
          <a:off x="2562225" y="67675125"/>
          <a:ext cx="933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40</xdr:row>
      <xdr:rowOff>19050</xdr:rowOff>
    </xdr:from>
    <xdr:to>
      <xdr:col>28</xdr:col>
      <xdr:colOff>66675</xdr:colOff>
      <xdr:row>48</xdr:row>
      <xdr:rowOff>114300</xdr:rowOff>
    </xdr:to>
    <xdr:sp macro="" textlink="">
      <xdr:nvSpPr>
        <xdr:cNvPr id="14" name="フリーフォーム: 図形 10">
          <a:extLst>
            <a:ext uri="{FF2B5EF4-FFF2-40B4-BE49-F238E27FC236}">
              <a16:creationId xmlns:a16="http://schemas.microsoft.com/office/drawing/2014/main" id="{2CC0693D-6050-C07C-3A1A-93D03689A49D}"/>
            </a:ext>
          </a:extLst>
        </xdr:cNvPr>
        <xdr:cNvSpPr/>
      </xdr:nvSpPr>
      <xdr:spPr>
        <a:xfrm>
          <a:off x="5229225" y="7858125"/>
          <a:ext cx="1504950" cy="1524000"/>
        </a:xfrm>
        <a:custGeom>
          <a:avLst/>
          <a:gdLst>
            <a:gd name="connsiteX0" fmla="*/ 1190625 w 1504950"/>
            <a:gd name="connsiteY0" fmla="*/ 1524000 h 1524000"/>
            <a:gd name="connsiteX1" fmla="*/ 1504950 w 1504950"/>
            <a:gd name="connsiteY1" fmla="*/ 1524000 h 1524000"/>
            <a:gd name="connsiteX2" fmla="*/ 1504950 w 1504950"/>
            <a:gd name="connsiteY2" fmla="*/ 266700 h 1524000"/>
            <a:gd name="connsiteX3" fmla="*/ 0 w 1504950"/>
            <a:gd name="connsiteY3" fmla="*/ 266700 h 1524000"/>
            <a:gd name="connsiteX4" fmla="*/ 0 w 1504950"/>
            <a:gd name="connsiteY4" fmla="*/ 0 h 1524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04950" h="1524000">
              <a:moveTo>
                <a:pt x="1190625" y="1524000"/>
              </a:moveTo>
              <a:lnTo>
                <a:pt x="1504950" y="1524000"/>
              </a:lnTo>
              <a:lnTo>
                <a:pt x="1504950" y="266700"/>
              </a:lnTo>
              <a:lnTo>
                <a:pt x="0" y="266700"/>
              </a:lnTo>
              <a:lnTo>
                <a:pt x="0" y="0"/>
              </a:lnTo>
            </a:path>
          </a:pathLst>
        </a:custGeom>
        <a:noFill/>
        <a:ln>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6</xdr:row>
      <xdr:rowOff>33340</xdr:rowOff>
    </xdr:from>
    <xdr:to>
      <xdr:col>1</xdr:col>
      <xdr:colOff>133349</xdr:colOff>
      <xdr:row>7</xdr:row>
      <xdr:rowOff>166690</xdr:rowOff>
    </xdr:to>
    <xdr:sp macro="" textlink="">
      <xdr:nvSpPr>
        <xdr:cNvPr id="2" name="Oval 1">
          <a:extLst>
            <a:ext uri="{FF2B5EF4-FFF2-40B4-BE49-F238E27FC236}">
              <a16:creationId xmlns:a16="http://schemas.microsoft.com/office/drawing/2014/main" id="{5ED67B16-24FE-4B90-A71A-D3F08D193353}"/>
            </a:ext>
          </a:extLst>
        </xdr:cNvPr>
        <xdr:cNvSpPr>
          <a:spLocks noChangeArrowheads="1"/>
        </xdr:cNvSpPr>
      </xdr:nvSpPr>
      <xdr:spPr bwMode="auto">
        <a:xfrm>
          <a:off x="104774" y="1328740"/>
          <a:ext cx="266700" cy="219075"/>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38100</xdr:colOff>
      <xdr:row>154</xdr:row>
      <xdr:rowOff>57150</xdr:rowOff>
    </xdr:from>
    <xdr:to>
      <xdr:col>29</xdr:col>
      <xdr:colOff>0</xdr:colOff>
      <xdr:row>154</xdr:row>
      <xdr:rowOff>95250</xdr:rowOff>
    </xdr:to>
    <xdr:cxnSp macro="">
      <xdr:nvCxnSpPr>
        <xdr:cNvPr id="3" name="直線矢印コネクタ 2">
          <a:extLst>
            <a:ext uri="{FF2B5EF4-FFF2-40B4-BE49-F238E27FC236}">
              <a16:creationId xmlns:a16="http://schemas.microsoft.com/office/drawing/2014/main" id="{756A96BE-7305-494D-9750-6792EB39F76F}"/>
            </a:ext>
          </a:extLst>
        </xdr:cNvPr>
        <xdr:cNvCxnSpPr/>
      </xdr:nvCxnSpPr>
      <xdr:spPr>
        <a:xfrm flipH="1">
          <a:off x="6791325" y="26708100"/>
          <a:ext cx="200025" cy="381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44</xdr:row>
      <xdr:rowOff>0</xdr:rowOff>
    </xdr:from>
    <xdr:to>
      <xdr:col>29</xdr:col>
      <xdr:colOff>95250</xdr:colOff>
      <xdr:row>53</xdr:row>
      <xdr:rowOff>95250</xdr:rowOff>
    </xdr:to>
    <xdr:sp macro="" textlink="">
      <xdr:nvSpPr>
        <xdr:cNvPr id="8" name="フリーフォーム: 図形 3">
          <a:extLst>
            <a:ext uri="{FF2B5EF4-FFF2-40B4-BE49-F238E27FC236}">
              <a16:creationId xmlns:a16="http://schemas.microsoft.com/office/drawing/2014/main" id="{873065C5-A6F3-443E-800A-4243E83E5E8F}"/>
            </a:ext>
          </a:extLst>
        </xdr:cNvPr>
        <xdr:cNvSpPr/>
      </xdr:nvSpPr>
      <xdr:spPr>
        <a:xfrm>
          <a:off x="5324475" y="7915275"/>
          <a:ext cx="1762125" cy="1600200"/>
        </a:xfrm>
        <a:custGeom>
          <a:avLst/>
          <a:gdLst>
            <a:gd name="connsiteX0" fmla="*/ 1419225 w 1762125"/>
            <a:gd name="connsiteY0" fmla="*/ 1724025 h 1724025"/>
            <a:gd name="connsiteX1" fmla="*/ 1762125 w 1762125"/>
            <a:gd name="connsiteY1" fmla="*/ 1724025 h 1724025"/>
            <a:gd name="connsiteX2" fmla="*/ 1762125 w 1762125"/>
            <a:gd name="connsiteY2" fmla="*/ 266700 h 1724025"/>
            <a:gd name="connsiteX3" fmla="*/ 0 w 1762125"/>
            <a:gd name="connsiteY3" fmla="*/ 266700 h 1724025"/>
            <a:gd name="connsiteX4" fmla="*/ 0 w 1762125"/>
            <a:gd name="connsiteY4" fmla="*/ 0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1724025">
              <a:moveTo>
                <a:pt x="1419225" y="1724025"/>
              </a:moveTo>
              <a:lnTo>
                <a:pt x="1762125" y="1724025"/>
              </a:lnTo>
              <a:lnTo>
                <a:pt x="1762125" y="266700"/>
              </a:lnTo>
              <a:lnTo>
                <a:pt x="0" y="266700"/>
              </a:lnTo>
              <a:lnTo>
                <a:pt x="0" y="0"/>
              </a:lnTo>
            </a:path>
          </a:pathLst>
        </a:custGeom>
        <a:noFill/>
        <a:ln>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40172</xdr:colOff>
      <xdr:row>384</xdr:row>
      <xdr:rowOff>100469</xdr:rowOff>
    </xdr:from>
    <xdr:to>
      <xdr:col>16</xdr:col>
      <xdr:colOff>68748</xdr:colOff>
      <xdr:row>384</xdr:row>
      <xdr:rowOff>100469</xdr:rowOff>
    </xdr:to>
    <xdr:cxnSp macro="">
      <xdr:nvCxnSpPr>
        <xdr:cNvPr id="5" name="直線矢印コネクタ 4">
          <a:extLst>
            <a:ext uri="{FF2B5EF4-FFF2-40B4-BE49-F238E27FC236}">
              <a16:creationId xmlns:a16="http://schemas.microsoft.com/office/drawing/2014/main" id="{DABB90DD-3D39-4883-8163-2E45CF1A6678}"/>
            </a:ext>
          </a:extLst>
        </xdr:cNvPr>
        <xdr:cNvCxnSpPr/>
      </xdr:nvCxnSpPr>
      <xdr:spPr>
        <a:xfrm>
          <a:off x="3678722" y="66965969"/>
          <a:ext cx="2667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392</xdr:row>
      <xdr:rowOff>28575</xdr:rowOff>
    </xdr:from>
    <xdr:to>
      <xdr:col>10</xdr:col>
      <xdr:colOff>104775</xdr:colOff>
      <xdr:row>393</xdr:row>
      <xdr:rowOff>238125</xdr:rowOff>
    </xdr:to>
    <xdr:sp macro="" textlink="">
      <xdr:nvSpPr>
        <xdr:cNvPr id="6" name="左中かっこ 5">
          <a:extLst>
            <a:ext uri="{FF2B5EF4-FFF2-40B4-BE49-F238E27FC236}">
              <a16:creationId xmlns:a16="http://schemas.microsoft.com/office/drawing/2014/main" id="{BCD80AD5-9A66-42FB-A89A-FAF6C616A312}"/>
            </a:ext>
          </a:extLst>
        </xdr:cNvPr>
        <xdr:cNvSpPr/>
      </xdr:nvSpPr>
      <xdr:spPr>
        <a:xfrm>
          <a:off x="2390775" y="68075175"/>
          <a:ext cx="161925" cy="352425"/>
        </a:xfrm>
        <a:prstGeom prst="leftBrace">
          <a:avLst>
            <a:gd name="adj1" fmla="val 50641"/>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10</xdr:col>
      <xdr:colOff>180975</xdr:colOff>
      <xdr:row>394</xdr:row>
      <xdr:rowOff>28575</xdr:rowOff>
    </xdr:from>
    <xdr:to>
      <xdr:col>14</xdr:col>
      <xdr:colOff>161925</xdr:colOff>
      <xdr:row>394</xdr:row>
      <xdr:rowOff>28575</xdr:rowOff>
    </xdr:to>
    <xdr:cxnSp macro="">
      <xdr:nvCxnSpPr>
        <xdr:cNvPr id="7" name="直線コネクタ 6">
          <a:extLst>
            <a:ext uri="{FF2B5EF4-FFF2-40B4-BE49-F238E27FC236}">
              <a16:creationId xmlns:a16="http://schemas.microsoft.com/office/drawing/2014/main" id="{D18312C6-2D15-48F7-BD06-245B56857940}"/>
            </a:ext>
          </a:extLst>
        </xdr:cNvPr>
        <xdr:cNvCxnSpPr/>
      </xdr:nvCxnSpPr>
      <xdr:spPr>
        <a:xfrm>
          <a:off x="2628900" y="68456175"/>
          <a:ext cx="933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D563-0EF9-4842-B620-81208C2EC435}">
  <sheetPr>
    <tabColor rgb="FFFFFF99"/>
  </sheetPr>
  <dimension ref="A1:BV1886"/>
  <sheetViews>
    <sheetView showGridLines="0" tabSelected="1" zoomScaleNormal="100" zoomScaleSheetLayoutView="100" workbookViewId="0">
      <selection activeCell="H4" sqref="H4"/>
    </sheetView>
  </sheetViews>
  <sheetFormatPr defaultColWidth="4.33203125" defaultRowHeight="15" customHeight="1" x14ac:dyDescent="0.15"/>
  <cols>
    <col min="1" max="31" width="4.1640625" style="35" customWidth="1"/>
    <col min="32" max="32" width="91.6640625" style="54" customWidth="1"/>
    <col min="33" max="33" width="5.1640625" style="82" hidden="1" customWidth="1"/>
    <col min="34" max="34" width="49.1640625" style="82" hidden="1" customWidth="1"/>
    <col min="35" max="35" width="56.1640625" style="82" hidden="1" customWidth="1"/>
    <col min="36" max="36" width="13.1640625" style="54" hidden="1" customWidth="1"/>
    <col min="37" max="38" width="14.6640625" style="54" hidden="1" customWidth="1"/>
    <col min="39" max="39" width="29.1640625" style="54" hidden="1" customWidth="1"/>
    <col min="40" max="40" width="10.1640625" style="437" hidden="1" customWidth="1"/>
    <col min="41" max="41" width="3.83203125" style="54" hidden="1" customWidth="1"/>
    <col min="42" max="42" width="7" style="77" hidden="1" customWidth="1"/>
    <col min="43" max="43" width="4.5" style="77" hidden="1" customWidth="1"/>
    <col min="44" max="47" width="6.83203125" style="35" customWidth="1"/>
    <col min="48" max="48" width="4.5" style="35" hidden="1" customWidth="1"/>
    <col min="49" max="50" width="7.6640625" style="35" customWidth="1"/>
    <col min="51" max="16384" width="4.33203125" style="35"/>
  </cols>
  <sheetData>
    <row r="1" spans="1:48" ht="18" customHeight="1" x14ac:dyDescent="0.15">
      <c r="A1" s="1124" t="s">
        <v>0</v>
      </c>
      <c r="B1" s="1125"/>
      <c r="C1" s="1125"/>
      <c r="D1" s="1125"/>
      <c r="E1" s="1125"/>
      <c r="F1" s="1126"/>
      <c r="G1" s="1127" t="s">
        <v>4797</v>
      </c>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52" t="s">
        <v>2</v>
      </c>
      <c r="AG1" s="87"/>
      <c r="AJ1" s="52"/>
      <c r="AK1" s="34" t="str">
        <f>IFERROR(VLOOKUP(A4,AJ553:AM1886,4,FALSE),"")</f>
        <v/>
      </c>
      <c r="AL1" s="52"/>
      <c r="AM1" s="52"/>
      <c r="AN1" s="435"/>
      <c r="AO1" s="52"/>
      <c r="AV1" s="82" t="s">
        <v>3</v>
      </c>
    </row>
    <row r="2" spans="1:48" ht="22.5" customHeight="1" thickBot="1" x14ac:dyDescent="0.2">
      <c r="A2" s="1129" t="s">
        <v>3074</v>
      </c>
      <c r="B2" s="1130"/>
      <c r="C2" s="1130"/>
      <c r="D2" s="1130"/>
      <c r="E2" s="1130"/>
      <c r="F2" s="1131"/>
      <c r="G2" s="1132" t="s">
        <v>2962</v>
      </c>
      <c r="H2" s="1132"/>
      <c r="I2" s="1132"/>
      <c r="J2" s="1132"/>
      <c r="K2" s="1132"/>
      <c r="L2" s="1132"/>
      <c r="M2" s="1132"/>
      <c r="N2" s="1132"/>
      <c r="O2" s="1132"/>
      <c r="P2" s="1132"/>
      <c r="Q2" s="1132"/>
      <c r="R2" s="1132"/>
      <c r="S2" s="1132"/>
      <c r="T2" s="1132"/>
      <c r="U2" s="1132"/>
      <c r="V2" s="1132"/>
      <c r="W2" s="1132"/>
      <c r="X2" s="1132"/>
      <c r="Y2" s="1132"/>
      <c r="Z2" s="1132"/>
      <c r="AA2" s="1132"/>
      <c r="AB2" s="1132"/>
      <c r="AC2" s="1132"/>
      <c r="AD2" s="1132"/>
      <c r="AE2" s="1132"/>
      <c r="AF2" s="1233" t="str">
        <f>IF(OR(A2="選択してください↓",A2=""),"←都道府県名が未選択です。（セルを選択し▼をクリックすると都道府県一覧が表示されます。）",IF(A2="","←都道府県名が未選択です。",""))</f>
        <v>←都道府県名が未選択です。（セルを選択し▼をクリックすると都道府県一覧が表示されます。）</v>
      </c>
      <c r="AH2" s="83"/>
      <c r="AJ2" s="53"/>
      <c r="AK2" s="34" t="str">
        <f>IFERROR(VLOOKUP(A4,AJ552:AN1887,5,FALSE),"")</f>
        <v/>
      </c>
      <c r="AL2" s="53"/>
      <c r="AM2" s="53"/>
      <c r="AN2" s="436"/>
      <c r="AO2" s="53"/>
      <c r="AV2" s="83"/>
    </row>
    <row r="3" spans="1:48" ht="6.75" customHeight="1" thickBot="1" x14ac:dyDescent="0.2">
      <c r="A3" s="2"/>
      <c r="B3" s="2"/>
      <c r="C3" s="2"/>
      <c r="D3" s="2"/>
      <c r="E3" s="2"/>
      <c r="F3" s="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233"/>
      <c r="AG3" s="205"/>
      <c r="AH3" s="83"/>
      <c r="AI3" s="83"/>
      <c r="AJ3" s="53"/>
      <c r="AK3" s="53"/>
      <c r="AL3" s="53"/>
      <c r="AM3" s="53"/>
      <c r="AN3" s="436"/>
      <c r="AO3" s="53"/>
    </row>
    <row r="4" spans="1:48" ht="18" customHeight="1" thickBot="1" x14ac:dyDescent="0.2">
      <c r="A4" s="1234" t="str">
        <f>IFERROR(VLOOKUP(CONCATENATE(A2&amp;D17),AI553:AJ1886,2,FALSE),"")</f>
        <v/>
      </c>
      <c r="B4" s="1235"/>
      <c r="C4" s="1235"/>
      <c r="D4" s="1235"/>
      <c r="E4" s="462" t="str">
        <f>IF(A4="","",VLOOKUP(A4,AJ:AK,2,0))</f>
        <v/>
      </c>
      <c r="F4" s="463" t="str">
        <f>IF(A4="","",VLOOKUP(A4,AJ:AL,3,0))</f>
        <v/>
      </c>
      <c r="G4" s="2"/>
      <c r="H4" s="3"/>
      <c r="I4" s="3"/>
      <c r="J4" s="4"/>
      <c r="K4" s="1236" t="s">
        <v>3027</v>
      </c>
      <c r="L4" s="1236"/>
      <c r="M4" s="1236"/>
      <c r="N4" s="1236"/>
      <c r="O4" s="1236"/>
      <c r="P4" s="1236"/>
      <c r="Q4" s="1236"/>
      <c r="R4" s="1236"/>
      <c r="S4" s="1236"/>
      <c r="T4" s="1236"/>
      <c r="U4" s="1236"/>
      <c r="V4" s="1236"/>
      <c r="W4" s="1236"/>
      <c r="X4" s="1236"/>
      <c r="Y4" s="1236"/>
      <c r="Z4" s="3"/>
      <c r="AA4" s="3"/>
      <c r="AB4" s="5"/>
      <c r="AC4" s="3"/>
      <c r="AD4" s="2"/>
      <c r="AE4" s="2"/>
      <c r="AG4" s="31"/>
    </row>
    <row r="5" spans="1:48" ht="12" customHeight="1" x14ac:dyDescent="0.15">
      <c r="A5" s="1237" t="s">
        <v>4</v>
      </c>
      <c r="B5" s="1237"/>
      <c r="C5" s="1237"/>
      <c r="D5" s="1237"/>
      <c r="E5" s="1237"/>
      <c r="F5" s="1237"/>
      <c r="G5" s="1237"/>
      <c r="H5" s="1237"/>
      <c r="I5" s="1237"/>
      <c r="J5" s="1237"/>
      <c r="K5" s="1236"/>
      <c r="L5" s="1236"/>
      <c r="M5" s="1236"/>
      <c r="N5" s="1236"/>
      <c r="O5" s="1236"/>
      <c r="P5" s="1236"/>
      <c r="Q5" s="1236"/>
      <c r="R5" s="1236"/>
      <c r="S5" s="1236"/>
      <c r="T5" s="1236"/>
      <c r="U5" s="1236"/>
      <c r="V5" s="1236"/>
      <c r="W5" s="1236"/>
      <c r="X5" s="1236"/>
      <c r="Y5" s="1236"/>
      <c r="Z5" s="3"/>
      <c r="AA5" s="3"/>
      <c r="AB5" s="1238"/>
      <c r="AC5" s="1238"/>
      <c r="AD5" s="1238"/>
      <c r="AE5" s="1238"/>
      <c r="AG5" s="31"/>
    </row>
    <row r="6" spans="1:48" ht="7.5" customHeight="1" x14ac:dyDescent="0.15">
      <c r="A6" s="1282" t="s">
        <v>5</v>
      </c>
      <c r="B6" s="1282"/>
      <c r="C6" s="2"/>
      <c r="D6" s="2"/>
      <c r="E6" s="2"/>
      <c r="F6" s="2"/>
      <c r="G6" s="2"/>
      <c r="H6" s="2"/>
      <c r="I6" s="2"/>
      <c r="J6" s="2"/>
      <c r="K6" s="2"/>
      <c r="L6" s="2"/>
      <c r="M6" s="6"/>
      <c r="N6" s="1284" t="s">
        <v>2963</v>
      </c>
      <c r="O6" s="1284"/>
      <c r="P6" s="1284"/>
      <c r="Q6" s="1284"/>
      <c r="R6" s="1284"/>
      <c r="S6" s="1284"/>
      <c r="T6" s="1284"/>
      <c r="U6" s="1284"/>
      <c r="V6" s="2"/>
      <c r="W6" s="2"/>
      <c r="X6" s="2"/>
      <c r="Y6" s="2"/>
      <c r="Z6" s="2"/>
      <c r="AA6" s="2"/>
      <c r="AB6" s="2"/>
      <c r="AC6" s="2"/>
      <c r="AD6" s="2"/>
      <c r="AE6" s="2"/>
    </row>
    <row r="7" spans="1:48" ht="9.75" customHeight="1" thickBot="1" x14ac:dyDescent="0.2">
      <c r="A7" s="1283"/>
      <c r="B7" s="1283"/>
      <c r="C7" s="2"/>
      <c r="D7" s="2"/>
      <c r="E7" s="2"/>
      <c r="F7" s="2"/>
      <c r="G7" s="2"/>
      <c r="H7" s="2"/>
      <c r="I7" s="2"/>
      <c r="J7" s="2"/>
      <c r="K7" s="2"/>
      <c r="L7" s="2"/>
      <c r="M7" s="7"/>
      <c r="N7" s="1285"/>
      <c r="O7" s="1285"/>
      <c r="P7" s="1285"/>
      <c r="Q7" s="1285"/>
      <c r="R7" s="1285"/>
      <c r="S7" s="1285"/>
      <c r="T7" s="1285"/>
      <c r="U7" s="1285"/>
      <c r="V7" s="2"/>
      <c r="W7" s="2"/>
      <c r="X7" s="2"/>
      <c r="Y7" s="2"/>
      <c r="Z7" s="2"/>
      <c r="AA7" s="2"/>
      <c r="AB7" s="2"/>
      <c r="AC7" s="2"/>
      <c r="AD7" s="2"/>
      <c r="AE7" s="2"/>
    </row>
    <row r="8" spans="1:48" s="43" customFormat="1" ht="12.75" hidden="1" customHeight="1" x14ac:dyDescent="0.15">
      <c r="A8" s="1206" t="s">
        <v>6</v>
      </c>
      <c r="B8" s="1207"/>
      <c r="C8" s="1208"/>
      <c r="D8" s="1286"/>
      <c r="E8" s="1287"/>
      <c r="F8" s="1287"/>
      <c r="G8" s="1287"/>
      <c r="H8" s="1287"/>
      <c r="I8" s="1287"/>
      <c r="J8" s="1287"/>
      <c r="K8" s="1287"/>
      <c r="L8" s="1287"/>
      <c r="M8" s="1287"/>
      <c r="N8" s="1287"/>
      <c r="O8" s="1287"/>
      <c r="P8" s="1288"/>
      <c r="Q8" s="1182" t="s">
        <v>6</v>
      </c>
      <c r="R8" s="1183"/>
      <c r="S8" s="1184"/>
      <c r="T8" s="1191"/>
      <c r="U8" s="1289"/>
      <c r="V8" s="1289"/>
      <c r="W8" s="1289"/>
      <c r="X8" s="1289"/>
      <c r="Y8" s="1289"/>
      <c r="Z8" s="1289"/>
      <c r="AA8" s="1289"/>
      <c r="AB8" s="1289"/>
      <c r="AC8" s="1289"/>
      <c r="AD8" s="1289"/>
      <c r="AE8" s="1290"/>
      <c r="AF8" s="49"/>
      <c r="AG8" s="84"/>
      <c r="AH8" s="84"/>
      <c r="AI8" s="84"/>
      <c r="AJ8" s="49"/>
      <c r="AK8" s="49"/>
      <c r="AL8" s="49"/>
      <c r="AM8" s="49"/>
      <c r="AN8" s="438"/>
      <c r="AO8" s="49"/>
      <c r="AP8" s="78"/>
      <c r="AQ8" s="78"/>
    </row>
    <row r="9" spans="1:48" s="43" customFormat="1" ht="10.15" customHeight="1" x14ac:dyDescent="0.15">
      <c r="A9" s="1256" t="s">
        <v>186</v>
      </c>
      <c r="B9" s="1257"/>
      <c r="C9" s="1258"/>
      <c r="D9" s="1262"/>
      <c r="E9" s="1263"/>
      <c r="F9" s="1263"/>
      <c r="G9" s="1263"/>
      <c r="H9" s="1263"/>
      <c r="I9" s="1263"/>
      <c r="J9" s="1263"/>
      <c r="K9" s="1263"/>
      <c r="L9" s="1263"/>
      <c r="M9" s="1263"/>
      <c r="N9" s="1263"/>
      <c r="O9" s="1263"/>
      <c r="P9" s="1264"/>
      <c r="Q9" s="1182" t="s">
        <v>187</v>
      </c>
      <c r="R9" s="1207"/>
      <c r="S9" s="1208"/>
      <c r="T9" s="1262"/>
      <c r="U9" s="1263"/>
      <c r="V9" s="1263"/>
      <c r="W9" s="1263"/>
      <c r="X9" s="1263"/>
      <c r="Y9" s="1263"/>
      <c r="Z9" s="1263"/>
      <c r="AA9" s="1263"/>
      <c r="AB9" s="1263"/>
      <c r="AC9" s="1263"/>
      <c r="AD9" s="1263"/>
      <c r="AE9" s="1268"/>
      <c r="AF9" s="1239" t="str">
        <f>IF(AND(D9="",T9=""),"←学校法人名・理事長名を記入してください。",IF(D9="","←学校法人名を記入してください。",IF(T9="","←理事長名を記入してください。","")))</f>
        <v>←学校法人名・理事長名を記入してください。</v>
      </c>
      <c r="AG9" s="84"/>
      <c r="AH9" s="84"/>
      <c r="AI9" s="84"/>
      <c r="AJ9" s="49"/>
      <c r="AK9" s="49"/>
      <c r="AL9" s="49"/>
      <c r="AM9" s="49"/>
      <c r="AN9" s="438"/>
      <c r="AO9" s="49"/>
      <c r="AP9" s="78"/>
      <c r="AQ9" s="78"/>
    </row>
    <row r="10" spans="1:48" s="43" customFormat="1" ht="14.25" customHeight="1" x14ac:dyDescent="0.15">
      <c r="A10" s="1259"/>
      <c r="B10" s="1260"/>
      <c r="C10" s="1261"/>
      <c r="D10" s="1200"/>
      <c r="E10" s="1201"/>
      <c r="F10" s="1201"/>
      <c r="G10" s="1201"/>
      <c r="H10" s="1201"/>
      <c r="I10" s="1201"/>
      <c r="J10" s="1201"/>
      <c r="K10" s="1201"/>
      <c r="L10" s="1201"/>
      <c r="M10" s="1201"/>
      <c r="N10" s="1201"/>
      <c r="O10" s="1201"/>
      <c r="P10" s="1202"/>
      <c r="Q10" s="1265"/>
      <c r="R10" s="1266"/>
      <c r="S10" s="1267"/>
      <c r="T10" s="1200"/>
      <c r="U10" s="1201"/>
      <c r="V10" s="1201"/>
      <c r="W10" s="1201"/>
      <c r="X10" s="1201"/>
      <c r="Y10" s="1201"/>
      <c r="Z10" s="1201"/>
      <c r="AA10" s="1201"/>
      <c r="AB10" s="1201"/>
      <c r="AC10" s="1201"/>
      <c r="AD10" s="1201"/>
      <c r="AE10" s="1269"/>
      <c r="AF10" s="1239"/>
      <c r="AG10" s="84"/>
      <c r="AH10" s="84"/>
      <c r="AI10" s="84"/>
      <c r="AJ10" s="49"/>
      <c r="AK10" s="49"/>
      <c r="AL10" s="49"/>
      <c r="AM10" s="49"/>
      <c r="AN10" s="438"/>
      <c r="AO10" s="49"/>
      <c r="AP10" s="78"/>
      <c r="AQ10" s="78"/>
    </row>
    <row r="11" spans="1:48" s="43" customFormat="1" ht="25.5" customHeight="1" x14ac:dyDescent="0.15">
      <c r="A11" s="1270" t="s">
        <v>7</v>
      </c>
      <c r="B11" s="1271"/>
      <c r="C11" s="1272"/>
      <c r="D11" s="425" t="s">
        <v>8</v>
      </c>
      <c r="E11" s="1291"/>
      <c r="F11" s="1291"/>
      <c r="G11" s="1292"/>
      <c r="H11" s="1279"/>
      <c r="I11" s="1280"/>
      <c r="J11" s="1280"/>
      <c r="K11" s="1280"/>
      <c r="L11" s="1280"/>
      <c r="M11" s="1280"/>
      <c r="N11" s="1280"/>
      <c r="O11" s="1280"/>
      <c r="P11" s="1281"/>
      <c r="Q11" s="1159" t="s">
        <v>9</v>
      </c>
      <c r="R11" s="964"/>
      <c r="S11" s="1160"/>
      <c r="T11" s="1161"/>
      <c r="U11" s="1162"/>
      <c r="V11" s="1162"/>
      <c r="W11" s="1162"/>
      <c r="X11" s="1162"/>
      <c r="Y11" s="1162"/>
      <c r="Z11" s="1162"/>
      <c r="AA11" s="1162"/>
      <c r="AB11" s="1162"/>
      <c r="AC11" s="1162"/>
      <c r="AD11" s="1162"/>
      <c r="AE11" s="1163"/>
      <c r="AF11" s="1239" t="str">
        <f>IF(AND(E11="",T11=""),"←郵便番号、学校法人電話番号を記入してください。",IF(E11="","←郵便番号を記入してください。",IF(T11="","←学校法人電話番号を記入してください。","")))</f>
        <v>←郵便番号、学校法人電話番号を記入してください。</v>
      </c>
      <c r="AG11" s="84"/>
      <c r="AH11" s="84"/>
      <c r="AI11" s="84"/>
      <c r="AJ11" s="49"/>
      <c r="AK11" s="49"/>
      <c r="AL11" s="49"/>
      <c r="AM11" s="49"/>
      <c r="AN11" s="438"/>
      <c r="AO11" s="49"/>
      <c r="AP11" s="78"/>
      <c r="AQ11" s="78"/>
    </row>
    <row r="12" spans="1:48" s="43" customFormat="1" ht="19.5" hidden="1" customHeight="1" x14ac:dyDescent="0.15">
      <c r="A12" s="1273"/>
      <c r="B12" s="1274"/>
      <c r="C12" s="1275"/>
      <c r="D12" s="419"/>
      <c r="E12" s="420"/>
      <c r="F12" s="420"/>
      <c r="G12" s="421"/>
      <c r="H12" s="1240"/>
      <c r="I12" s="1240"/>
      <c r="J12" s="1240"/>
      <c r="K12" s="1240"/>
      <c r="L12" s="1240"/>
      <c r="M12" s="1240"/>
      <c r="N12" s="1240"/>
      <c r="O12" s="1240"/>
      <c r="P12" s="1241"/>
      <c r="Q12" s="8"/>
      <c r="R12" s="8"/>
      <c r="S12" s="8"/>
      <c r="T12" s="422"/>
      <c r="U12" s="423"/>
      <c r="V12" s="423"/>
      <c r="W12" s="423"/>
      <c r="X12" s="423"/>
      <c r="Y12" s="423"/>
      <c r="Z12" s="423"/>
      <c r="AA12" s="423"/>
      <c r="AB12" s="423"/>
      <c r="AC12" s="423"/>
      <c r="AD12" s="423"/>
      <c r="AE12" s="424"/>
      <c r="AF12" s="1239"/>
      <c r="AG12" s="84"/>
      <c r="AH12" s="84"/>
      <c r="AI12" s="84"/>
      <c r="AJ12" s="49"/>
      <c r="AK12" s="49"/>
      <c r="AL12" s="49"/>
      <c r="AM12" s="49"/>
      <c r="AN12" s="438"/>
      <c r="AO12" s="49"/>
      <c r="AP12" s="78"/>
      <c r="AQ12" s="78"/>
    </row>
    <row r="13" spans="1:48" s="43" customFormat="1" ht="12.75" customHeight="1" x14ac:dyDescent="0.15">
      <c r="A13" s="1273"/>
      <c r="B13" s="1274"/>
      <c r="C13" s="1275"/>
      <c r="D13" s="1242"/>
      <c r="E13" s="1243"/>
      <c r="F13" s="1243"/>
      <c r="G13" s="1243"/>
      <c r="H13" s="1243"/>
      <c r="I13" s="1243"/>
      <c r="J13" s="1243"/>
      <c r="K13" s="1243"/>
      <c r="L13" s="1243"/>
      <c r="M13" s="1243"/>
      <c r="N13" s="1243"/>
      <c r="O13" s="1243"/>
      <c r="P13" s="1244"/>
      <c r="Q13" s="1248" t="s">
        <v>10</v>
      </c>
      <c r="R13" s="1248"/>
      <c r="S13" s="1248"/>
      <c r="T13" s="1250"/>
      <c r="U13" s="1251"/>
      <c r="V13" s="1251"/>
      <c r="W13" s="1251"/>
      <c r="X13" s="1251"/>
      <c r="Y13" s="1251"/>
      <c r="Z13" s="1251"/>
      <c r="AA13" s="1251"/>
      <c r="AB13" s="1251"/>
      <c r="AC13" s="1251"/>
      <c r="AD13" s="1251"/>
      <c r="AE13" s="1252"/>
      <c r="AF13" s="1239" t="str">
        <f>IF(AND(D13="",T13=""),"←学校法人所在地・学校法人FAX番号を記入してください。",IF(D13="","←学校法人所在地を記入してください。",IF(T13="","←学校法人FAX番号を記入してください。","")))</f>
        <v>←学校法人所在地・学校法人FAX番号を記入してください。</v>
      </c>
      <c r="AG13" s="84"/>
      <c r="AH13" s="84"/>
      <c r="AI13" s="84"/>
      <c r="AJ13" s="49"/>
      <c r="AK13" s="49"/>
      <c r="AL13" s="49"/>
      <c r="AM13" s="49"/>
      <c r="AN13" s="438"/>
      <c r="AO13" s="49"/>
      <c r="AP13" s="78"/>
      <c r="AQ13" s="78"/>
    </row>
    <row r="14" spans="1:48" s="43" customFormat="1" ht="12.75" customHeight="1" thickBot="1" x14ac:dyDescent="0.2">
      <c r="A14" s="1276"/>
      <c r="B14" s="1277"/>
      <c r="C14" s="1278"/>
      <c r="D14" s="1245"/>
      <c r="E14" s="1246"/>
      <c r="F14" s="1246"/>
      <c r="G14" s="1246"/>
      <c r="H14" s="1246"/>
      <c r="I14" s="1246"/>
      <c r="J14" s="1246"/>
      <c r="K14" s="1246"/>
      <c r="L14" s="1246"/>
      <c r="M14" s="1246"/>
      <c r="N14" s="1246"/>
      <c r="O14" s="1246"/>
      <c r="P14" s="1247"/>
      <c r="Q14" s="1249"/>
      <c r="R14" s="1249"/>
      <c r="S14" s="1249"/>
      <c r="T14" s="1253"/>
      <c r="U14" s="1254"/>
      <c r="V14" s="1254"/>
      <c r="W14" s="1254"/>
      <c r="X14" s="1254"/>
      <c r="Y14" s="1254"/>
      <c r="Z14" s="1254"/>
      <c r="AA14" s="1254"/>
      <c r="AB14" s="1254"/>
      <c r="AC14" s="1254"/>
      <c r="AD14" s="1254"/>
      <c r="AE14" s="1255"/>
      <c r="AF14" s="1239"/>
      <c r="AG14" s="84"/>
      <c r="AH14" s="84"/>
      <c r="AI14" s="84"/>
      <c r="AJ14" s="49"/>
      <c r="AK14" s="49"/>
      <c r="AL14" s="49"/>
      <c r="AM14" s="49"/>
      <c r="AN14" s="438"/>
      <c r="AO14" s="49"/>
      <c r="AP14" s="78"/>
      <c r="AQ14" s="78"/>
    </row>
    <row r="15" spans="1:48" s="43" customFormat="1" ht="7.5" customHeight="1" thickBo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54"/>
      <c r="AG15" s="82"/>
      <c r="AH15" s="82"/>
      <c r="AI15" s="82"/>
      <c r="AJ15" s="54"/>
      <c r="AK15" s="54"/>
      <c r="AL15" s="54"/>
      <c r="AM15" s="54"/>
      <c r="AN15" s="437"/>
      <c r="AO15" s="54"/>
      <c r="AP15" s="78"/>
      <c r="AQ15" s="78"/>
    </row>
    <row r="16" spans="1:48" s="43" customFormat="1" ht="12.75" hidden="1" customHeight="1" x14ac:dyDescent="0.15">
      <c r="A16" s="1206" t="s">
        <v>6</v>
      </c>
      <c r="B16" s="1207"/>
      <c r="C16" s="1208"/>
      <c r="D16" s="1191"/>
      <c r="E16" s="1192"/>
      <c r="F16" s="1192"/>
      <c r="G16" s="1192"/>
      <c r="H16" s="1192"/>
      <c r="I16" s="1192"/>
      <c r="J16" s="1192"/>
      <c r="K16" s="1192"/>
      <c r="L16" s="1192"/>
      <c r="M16" s="1192"/>
      <c r="N16" s="1192"/>
      <c r="O16" s="1192"/>
      <c r="P16" s="1193"/>
      <c r="Q16" s="1182" t="s">
        <v>6</v>
      </c>
      <c r="R16" s="1183"/>
      <c r="S16" s="1184"/>
      <c r="T16" s="1191"/>
      <c r="U16" s="1192"/>
      <c r="V16" s="1192"/>
      <c r="W16" s="1192"/>
      <c r="X16" s="1192"/>
      <c r="Y16" s="1192"/>
      <c r="Z16" s="1192"/>
      <c r="AA16" s="1192"/>
      <c r="AB16" s="1192"/>
      <c r="AC16" s="1192"/>
      <c r="AD16" s="1192"/>
      <c r="AE16" s="1203"/>
      <c r="AF16" s="49"/>
      <c r="AG16" s="84"/>
      <c r="AH16" s="84"/>
      <c r="AI16" s="84"/>
      <c r="AJ16" s="49"/>
      <c r="AK16" s="49"/>
      <c r="AL16" s="49"/>
      <c r="AM16" s="49"/>
      <c r="AN16" s="438"/>
      <c r="AO16" s="49"/>
      <c r="AP16" s="78"/>
      <c r="AQ16" s="78"/>
    </row>
    <row r="17" spans="1:43" s="43" customFormat="1" ht="11.25" customHeight="1" x14ac:dyDescent="0.15">
      <c r="A17" s="1206" t="s">
        <v>12</v>
      </c>
      <c r="B17" s="1183"/>
      <c r="C17" s="1184"/>
      <c r="D17" s="1194"/>
      <c r="E17" s="1195"/>
      <c r="F17" s="1195"/>
      <c r="G17" s="1195"/>
      <c r="H17" s="1195"/>
      <c r="I17" s="1195"/>
      <c r="J17" s="1195"/>
      <c r="K17" s="1195"/>
      <c r="L17" s="1195"/>
      <c r="M17" s="1195"/>
      <c r="N17" s="1195"/>
      <c r="O17" s="1195"/>
      <c r="P17" s="1196"/>
      <c r="Q17" s="1182" t="s">
        <v>13</v>
      </c>
      <c r="R17" s="1183"/>
      <c r="S17" s="1184"/>
      <c r="T17" s="1262"/>
      <c r="U17" s="1192"/>
      <c r="V17" s="1192"/>
      <c r="W17" s="1192"/>
      <c r="X17" s="1192"/>
      <c r="Y17" s="1192"/>
      <c r="Z17" s="1192"/>
      <c r="AA17" s="1192"/>
      <c r="AB17" s="1192"/>
      <c r="AC17" s="1192"/>
      <c r="AD17" s="1192"/>
      <c r="AE17" s="1203"/>
      <c r="AF17" s="49" t="str">
        <f>IF(D17="","←学校名を選択してください。","")</f>
        <v>←学校名を選択してください。</v>
      </c>
      <c r="AG17" s="84"/>
      <c r="AH17" s="84"/>
      <c r="AI17" s="84"/>
      <c r="AJ17" s="49"/>
      <c r="AK17" s="49"/>
      <c r="AL17" s="49"/>
      <c r="AM17" s="49"/>
      <c r="AN17" s="438"/>
      <c r="AO17" s="49"/>
      <c r="AP17" s="78"/>
      <c r="AQ17" s="78"/>
    </row>
    <row r="18" spans="1:43" s="43" customFormat="1" ht="10.15" customHeight="1" x14ac:dyDescent="0.15">
      <c r="A18" s="1294"/>
      <c r="B18" s="1186"/>
      <c r="C18" s="1187"/>
      <c r="D18" s="1197"/>
      <c r="E18" s="1198"/>
      <c r="F18" s="1198"/>
      <c r="G18" s="1198"/>
      <c r="H18" s="1198"/>
      <c r="I18" s="1198"/>
      <c r="J18" s="1198"/>
      <c r="K18" s="1198"/>
      <c r="L18" s="1198"/>
      <c r="M18" s="1198"/>
      <c r="N18" s="1198"/>
      <c r="O18" s="1198"/>
      <c r="P18" s="1199"/>
      <c r="Q18" s="1185"/>
      <c r="R18" s="1186"/>
      <c r="S18" s="1187"/>
      <c r="T18" s="1301"/>
      <c r="U18" s="1302"/>
      <c r="V18" s="1302"/>
      <c r="W18" s="1302"/>
      <c r="X18" s="1302"/>
      <c r="Y18" s="1302"/>
      <c r="Z18" s="1302"/>
      <c r="AA18" s="1302"/>
      <c r="AB18" s="1302"/>
      <c r="AC18" s="1302"/>
      <c r="AD18" s="1302"/>
      <c r="AE18" s="1303"/>
      <c r="AF18" s="1239" t="str">
        <f>IF(T17="","←校長名を記入してください。","")</f>
        <v>←校長名を記入してください。</v>
      </c>
      <c r="AG18" s="84"/>
      <c r="AH18" s="84"/>
      <c r="AI18" s="84"/>
      <c r="AJ18" s="49"/>
      <c r="AK18" s="49"/>
      <c r="AL18" s="49"/>
      <c r="AM18" s="49"/>
      <c r="AN18" s="438"/>
      <c r="AO18" s="49"/>
      <c r="AP18" s="78"/>
      <c r="AQ18" s="78"/>
    </row>
    <row r="19" spans="1:43" s="43" customFormat="1" ht="10.15" customHeight="1" x14ac:dyDescent="0.15">
      <c r="A19" s="1321" t="s">
        <v>14</v>
      </c>
      <c r="B19" s="1322"/>
      <c r="C19" s="1323"/>
      <c r="D19" s="1200"/>
      <c r="E19" s="1201"/>
      <c r="F19" s="1201"/>
      <c r="G19" s="1201"/>
      <c r="H19" s="1201"/>
      <c r="I19" s="1201"/>
      <c r="J19" s="1201"/>
      <c r="K19" s="1201"/>
      <c r="L19" s="1201"/>
      <c r="M19" s="1201"/>
      <c r="N19" s="1201"/>
      <c r="O19" s="1201"/>
      <c r="P19" s="1202"/>
      <c r="Q19" s="1188"/>
      <c r="R19" s="1189"/>
      <c r="S19" s="1190"/>
      <c r="T19" s="1304"/>
      <c r="U19" s="1305"/>
      <c r="V19" s="1305"/>
      <c r="W19" s="1305"/>
      <c r="X19" s="1305"/>
      <c r="Y19" s="1305"/>
      <c r="Z19" s="1305"/>
      <c r="AA19" s="1305"/>
      <c r="AB19" s="1305"/>
      <c r="AC19" s="1305"/>
      <c r="AD19" s="1305"/>
      <c r="AE19" s="1306"/>
      <c r="AF19" s="1239"/>
      <c r="AG19" s="84"/>
      <c r="AH19" s="84"/>
      <c r="AI19" s="84"/>
      <c r="AJ19" s="49"/>
      <c r="AK19" s="49"/>
      <c r="AL19" s="49"/>
      <c r="AM19" s="49"/>
      <c r="AN19" s="438"/>
      <c r="AO19" s="49"/>
      <c r="AP19" s="78"/>
      <c r="AQ19" s="78"/>
    </row>
    <row r="20" spans="1:43" s="43" customFormat="1" ht="12.75" customHeight="1" x14ac:dyDescent="0.15">
      <c r="A20" s="1209" t="s">
        <v>2908</v>
      </c>
      <c r="B20" s="1210"/>
      <c r="C20" s="1211"/>
      <c r="D20" s="1313" t="s">
        <v>11</v>
      </c>
      <c r="E20" s="1314"/>
      <c r="F20" s="1327"/>
      <c r="G20" s="1327"/>
      <c r="H20" s="1327"/>
      <c r="I20" s="1327"/>
      <c r="J20" s="1327"/>
      <c r="K20" s="1327"/>
      <c r="L20" s="1327"/>
      <c r="M20" s="1327"/>
      <c r="N20" s="1327"/>
      <c r="O20" s="1327"/>
      <c r="P20" s="1328"/>
      <c r="Q20" s="1295" t="s">
        <v>2922</v>
      </c>
      <c r="R20" s="1296"/>
      <c r="S20" s="1296"/>
      <c r="T20" s="1296"/>
      <c r="U20" s="1296"/>
      <c r="V20" s="1296"/>
      <c r="W20" s="1296"/>
      <c r="X20" s="1296"/>
      <c r="Y20" s="1296"/>
      <c r="Z20" s="1296"/>
      <c r="AA20" s="1296"/>
      <c r="AB20" s="1296"/>
      <c r="AC20" s="1296"/>
      <c r="AD20" s="1296"/>
      <c r="AE20" s="1297"/>
      <c r="AF20" s="49"/>
      <c r="AG20" s="84"/>
      <c r="AH20" s="84"/>
      <c r="AI20" s="84"/>
      <c r="AJ20" s="49"/>
      <c r="AK20" s="49"/>
      <c r="AL20" s="49"/>
      <c r="AM20" s="49"/>
      <c r="AN20" s="438"/>
      <c r="AO20" s="49"/>
      <c r="AP20" s="78"/>
      <c r="AQ20" s="78"/>
    </row>
    <row r="21" spans="1:43" s="43" customFormat="1" ht="11.25" customHeight="1" x14ac:dyDescent="0.15">
      <c r="A21" s="1212"/>
      <c r="B21" s="1213"/>
      <c r="C21" s="1214"/>
      <c r="D21" s="1315" t="s">
        <v>6</v>
      </c>
      <c r="E21" s="1316"/>
      <c r="F21" s="1329"/>
      <c r="G21" s="1329"/>
      <c r="H21" s="1329"/>
      <c r="I21" s="1329"/>
      <c r="J21" s="1329"/>
      <c r="K21" s="1329"/>
      <c r="L21" s="1329"/>
      <c r="M21" s="1329"/>
      <c r="N21" s="1329"/>
      <c r="O21" s="1329"/>
      <c r="P21" s="1330"/>
      <c r="Q21" s="1335" t="s">
        <v>2910</v>
      </c>
      <c r="R21" s="1336"/>
      <c r="S21" s="1337"/>
      <c r="T21" s="1317"/>
      <c r="U21" s="1317"/>
      <c r="V21" s="1317"/>
      <c r="W21" s="1317"/>
      <c r="X21" s="1317"/>
      <c r="Y21" s="1317"/>
      <c r="Z21" s="1317"/>
      <c r="AA21" s="1317"/>
      <c r="AB21" s="1317"/>
      <c r="AC21" s="1317"/>
      <c r="AD21" s="1317"/>
      <c r="AE21" s="1318"/>
      <c r="AF21" s="49"/>
      <c r="AG21" s="84"/>
      <c r="AH21" s="84"/>
      <c r="AI21" s="84"/>
      <c r="AJ21" s="49"/>
      <c r="AK21" s="49"/>
      <c r="AL21" s="49"/>
      <c r="AM21" s="49"/>
      <c r="AN21" s="438"/>
      <c r="AO21" s="49"/>
      <c r="AP21" s="78"/>
      <c r="AQ21" s="78"/>
    </row>
    <row r="22" spans="1:43" s="43" customFormat="1" ht="20.100000000000001" customHeight="1" x14ac:dyDescent="0.15">
      <c r="A22" s="1215"/>
      <c r="B22" s="1216"/>
      <c r="C22" s="1217"/>
      <c r="D22" s="1331" t="s">
        <v>2909</v>
      </c>
      <c r="E22" s="1332"/>
      <c r="F22" s="1333"/>
      <c r="G22" s="1333"/>
      <c r="H22" s="1333"/>
      <c r="I22" s="1333"/>
      <c r="J22" s="1333"/>
      <c r="K22" s="1333"/>
      <c r="L22" s="1333"/>
      <c r="M22" s="1333"/>
      <c r="N22" s="1333"/>
      <c r="O22" s="1333"/>
      <c r="P22" s="1334"/>
      <c r="Q22" s="1338"/>
      <c r="R22" s="1339"/>
      <c r="S22" s="1340"/>
      <c r="T22" s="1319"/>
      <c r="U22" s="1319"/>
      <c r="V22" s="1319"/>
      <c r="W22" s="1319"/>
      <c r="X22" s="1319"/>
      <c r="Y22" s="1319"/>
      <c r="Z22" s="1319"/>
      <c r="AA22" s="1319"/>
      <c r="AB22" s="1319"/>
      <c r="AC22" s="1319"/>
      <c r="AD22" s="1319"/>
      <c r="AE22" s="1320"/>
      <c r="AF22" s="49" t="str">
        <f>IF(F22="","←問い合わせ先氏名を記入してください。","")</f>
        <v>←問い合わせ先氏名を記入してください。</v>
      </c>
      <c r="AG22" s="84"/>
      <c r="AH22" s="84"/>
      <c r="AI22" s="84"/>
      <c r="AJ22" s="49"/>
      <c r="AK22" s="49"/>
      <c r="AL22" s="49"/>
      <c r="AM22" s="49"/>
      <c r="AN22" s="438"/>
      <c r="AO22" s="49"/>
      <c r="AP22" s="78"/>
      <c r="AQ22" s="78"/>
    </row>
    <row r="23" spans="1:43" s="43" customFormat="1" ht="25.5" customHeight="1" x14ac:dyDescent="0.15">
      <c r="A23" s="1164" t="s">
        <v>15</v>
      </c>
      <c r="B23" s="1165"/>
      <c r="C23" s="1166"/>
      <c r="D23" s="428" t="s">
        <v>8</v>
      </c>
      <c r="E23" s="1157"/>
      <c r="F23" s="1157"/>
      <c r="G23" s="1158"/>
      <c r="H23" s="1324"/>
      <c r="I23" s="1325"/>
      <c r="J23" s="1325"/>
      <c r="K23" s="1325"/>
      <c r="L23" s="1325"/>
      <c r="M23" s="1325"/>
      <c r="N23" s="1325"/>
      <c r="O23" s="1325"/>
      <c r="P23" s="1326"/>
      <c r="Q23" s="1159" t="s">
        <v>9</v>
      </c>
      <c r="R23" s="964"/>
      <c r="S23" s="1160"/>
      <c r="T23" s="1161"/>
      <c r="U23" s="1162"/>
      <c r="V23" s="1162"/>
      <c r="W23" s="1162"/>
      <c r="X23" s="1162"/>
      <c r="Y23" s="1162"/>
      <c r="Z23" s="1162"/>
      <c r="AA23" s="1162"/>
      <c r="AB23" s="1162"/>
      <c r="AC23" s="1162"/>
      <c r="AD23" s="1162"/>
      <c r="AE23" s="1163"/>
      <c r="AF23" s="1239" t="str">
        <f>IF(T23="","←学校電話番号が記入してください。","")</f>
        <v>←学校電話番号が記入してください。</v>
      </c>
      <c r="AG23" s="84"/>
      <c r="AH23" s="84"/>
      <c r="AI23" s="84"/>
      <c r="AJ23" s="49"/>
      <c r="AK23" s="49"/>
      <c r="AL23" s="49"/>
      <c r="AM23" s="49"/>
      <c r="AN23" s="438"/>
      <c r="AO23" s="49"/>
      <c r="AP23" s="78"/>
      <c r="AQ23" s="78"/>
    </row>
    <row r="24" spans="1:43" s="43" customFormat="1" ht="12.75" hidden="1" customHeight="1" x14ac:dyDescent="0.15">
      <c r="A24" s="1167"/>
      <c r="B24" s="1168"/>
      <c r="C24" s="1169"/>
      <c r="D24" s="429"/>
      <c r="E24" s="430"/>
      <c r="F24" s="430"/>
      <c r="G24" s="431"/>
      <c r="H24" s="426"/>
      <c r="I24" s="426"/>
      <c r="J24" s="426"/>
      <c r="K24" s="426"/>
      <c r="L24" s="426"/>
      <c r="M24" s="426"/>
      <c r="N24" s="426"/>
      <c r="O24" s="426"/>
      <c r="P24" s="427"/>
      <c r="Q24" s="8"/>
      <c r="R24" s="8"/>
      <c r="S24" s="8"/>
      <c r="T24" s="432"/>
      <c r="U24" s="433"/>
      <c r="V24" s="433"/>
      <c r="W24" s="433"/>
      <c r="X24" s="433"/>
      <c r="Y24" s="433"/>
      <c r="Z24" s="433"/>
      <c r="AA24" s="433"/>
      <c r="AB24" s="433"/>
      <c r="AC24" s="433"/>
      <c r="AD24" s="433"/>
      <c r="AE24" s="434"/>
      <c r="AF24" s="1239"/>
      <c r="AG24" s="84"/>
      <c r="AH24" s="84"/>
      <c r="AI24" s="84"/>
      <c r="AJ24" s="49"/>
      <c r="AK24" s="49"/>
      <c r="AL24" s="49"/>
      <c r="AM24" s="49"/>
      <c r="AN24" s="438"/>
      <c r="AO24" s="49"/>
      <c r="AP24" s="78"/>
      <c r="AQ24" s="78"/>
    </row>
    <row r="25" spans="1:43" s="43" customFormat="1" ht="12.75" customHeight="1" x14ac:dyDescent="0.15">
      <c r="A25" s="1167"/>
      <c r="B25" s="1168"/>
      <c r="C25" s="1169"/>
      <c r="D25" s="1307"/>
      <c r="E25" s="1308"/>
      <c r="F25" s="1308"/>
      <c r="G25" s="1308"/>
      <c r="H25" s="1308"/>
      <c r="I25" s="1308"/>
      <c r="J25" s="1308"/>
      <c r="K25" s="1308"/>
      <c r="L25" s="1308"/>
      <c r="M25" s="1308"/>
      <c r="N25" s="1308"/>
      <c r="O25" s="1308"/>
      <c r="P25" s="1309"/>
      <c r="Q25" s="1248" t="s">
        <v>10</v>
      </c>
      <c r="R25" s="1248"/>
      <c r="S25" s="1248"/>
      <c r="T25" s="1310"/>
      <c r="U25" s="1311"/>
      <c r="V25" s="1311"/>
      <c r="W25" s="1311"/>
      <c r="X25" s="1311"/>
      <c r="Y25" s="1311"/>
      <c r="Z25" s="1311"/>
      <c r="AA25" s="1311"/>
      <c r="AB25" s="1311"/>
      <c r="AC25" s="1311"/>
      <c r="AD25" s="1311"/>
      <c r="AE25" s="1312"/>
      <c r="AF25" s="1239" t="str">
        <f>IF(AND(D25="",T25=""),"←学校所在地・学校FAX番号が記入してください。",IF(D25="","←学校所在地を記入してください。",IF(T25="","←FAX番号が記入してください。","")))</f>
        <v>←学校所在地・学校FAX番号が記入してください。</v>
      </c>
      <c r="AG25" s="84"/>
      <c r="AH25" s="84"/>
      <c r="AI25" s="84"/>
      <c r="AJ25" s="49"/>
      <c r="AK25" s="49"/>
      <c r="AL25" s="49"/>
      <c r="AM25" s="49"/>
      <c r="AN25" s="438"/>
      <c r="AO25" s="49"/>
      <c r="AP25" s="78"/>
      <c r="AQ25" s="78"/>
    </row>
    <row r="26" spans="1:43" s="43" customFormat="1" ht="12.75" customHeight="1" thickBot="1" x14ac:dyDescent="0.2">
      <c r="A26" s="1170"/>
      <c r="B26" s="1171"/>
      <c r="C26" s="1172"/>
      <c r="D26" s="1245"/>
      <c r="E26" s="1246"/>
      <c r="F26" s="1246"/>
      <c r="G26" s="1246"/>
      <c r="H26" s="1246"/>
      <c r="I26" s="1246"/>
      <c r="J26" s="1246"/>
      <c r="K26" s="1246"/>
      <c r="L26" s="1246"/>
      <c r="M26" s="1246"/>
      <c r="N26" s="1246"/>
      <c r="O26" s="1246"/>
      <c r="P26" s="1247"/>
      <c r="Q26" s="1249"/>
      <c r="R26" s="1249"/>
      <c r="S26" s="1249"/>
      <c r="T26" s="1253"/>
      <c r="U26" s="1254"/>
      <c r="V26" s="1254"/>
      <c r="W26" s="1254"/>
      <c r="X26" s="1254"/>
      <c r="Y26" s="1254"/>
      <c r="Z26" s="1254"/>
      <c r="AA26" s="1254"/>
      <c r="AB26" s="1254"/>
      <c r="AC26" s="1254"/>
      <c r="AD26" s="1254"/>
      <c r="AE26" s="1255"/>
      <c r="AF26" s="1239"/>
      <c r="AG26" s="84"/>
      <c r="AH26" s="84"/>
      <c r="AI26" s="84"/>
      <c r="AJ26" s="49"/>
      <c r="AK26" s="49"/>
      <c r="AL26" s="49"/>
      <c r="AM26" s="49"/>
      <c r="AN26" s="438"/>
      <c r="AO26" s="49"/>
      <c r="AP26" s="78"/>
      <c r="AQ26" s="78"/>
    </row>
    <row r="27" spans="1:43" s="43" customFormat="1" ht="5.0999999999999996" customHeight="1" x14ac:dyDescent="0.1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54"/>
      <c r="AG27" s="82"/>
      <c r="AH27" s="82"/>
      <c r="AI27" s="82"/>
      <c r="AJ27" s="54"/>
      <c r="AK27" s="54"/>
      <c r="AL27" s="54"/>
      <c r="AM27" s="54"/>
      <c r="AN27" s="437"/>
      <c r="AO27" s="54"/>
      <c r="AP27" s="78"/>
      <c r="AQ27" s="78"/>
    </row>
    <row r="28" spans="1:43" s="43" customFormat="1" ht="5.0999999999999996" customHeight="1"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54"/>
      <c r="AG28" s="82"/>
      <c r="AH28" s="82"/>
      <c r="AI28" s="82"/>
      <c r="AJ28" s="54"/>
      <c r="AK28" s="54"/>
      <c r="AL28" s="54"/>
      <c r="AM28" s="54"/>
      <c r="AN28" s="437"/>
      <c r="AO28" s="54"/>
      <c r="AP28" s="78"/>
      <c r="AQ28" s="78"/>
    </row>
    <row r="29" spans="1:43" s="43" customFormat="1" ht="5.0999999999999996"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54"/>
      <c r="AG29" s="82"/>
      <c r="AH29" s="82"/>
      <c r="AI29" s="82"/>
      <c r="AJ29" s="54"/>
      <c r="AK29" s="54"/>
      <c r="AL29" s="54"/>
      <c r="AM29" s="54"/>
      <c r="AN29" s="437"/>
      <c r="AO29" s="54"/>
      <c r="AP29" s="78"/>
      <c r="AQ29" s="78"/>
    </row>
    <row r="30" spans="1:43" s="43" customFormat="1" ht="32.25" customHeight="1" thickBot="1" x14ac:dyDescent="0.2">
      <c r="A30" s="1341" t="s">
        <v>3073</v>
      </c>
      <c r="B30" s="1341"/>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1"/>
      <c r="Z30" s="1341"/>
      <c r="AA30" s="1341"/>
      <c r="AB30" s="1341"/>
      <c r="AC30" s="1341"/>
      <c r="AD30" s="1341"/>
      <c r="AE30" s="1341"/>
      <c r="AF30" s="54"/>
      <c r="AG30" s="82"/>
      <c r="AH30" s="82"/>
      <c r="AI30" s="82"/>
      <c r="AJ30" s="54"/>
      <c r="AK30" s="54"/>
      <c r="AL30" s="54"/>
      <c r="AM30" s="54"/>
      <c r="AN30" s="437"/>
      <c r="AO30" s="54"/>
      <c r="AP30" s="78"/>
      <c r="AQ30" s="78"/>
    </row>
    <row r="31" spans="1:43" s="43" customFormat="1" ht="30" customHeight="1" thickBot="1" x14ac:dyDescent="0.2">
      <c r="A31" s="1355" t="s">
        <v>2888</v>
      </c>
      <c r="B31" s="1356"/>
      <c r="C31" s="1357" t="s">
        <v>2889</v>
      </c>
      <c r="D31" s="1358"/>
      <c r="E31" s="1358"/>
      <c r="F31" s="1358"/>
      <c r="G31" s="1358"/>
      <c r="H31" s="1358"/>
      <c r="I31" s="1358"/>
      <c r="J31" s="1358"/>
      <c r="K31" s="1358"/>
      <c r="L31" s="1358"/>
      <c r="M31" s="1358"/>
      <c r="N31" s="1358"/>
      <c r="O31" s="1358"/>
      <c r="P31" s="1358"/>
      <c r="Q31" s="1358"/>
      <c r="R31" s="1358"/>
      <c r="S31" s="1358"/>
      <c r="T31" s="1358"/>
      <c r="U31" s="1358"/>
      <c r="V31" s="1358"/>
      <c r="W31" s="1358"/>
      <c r="X31" s="1358"/>
      <c r="Y31" s="1358"/>
      <c r="Z31" s="1358"/>
      <c r="AA31" s="1358"/>
      <c r="AB31" s="1358"/>
      <c r="AC31" s="1358"/>
      <c r="AD31" s="1358"/>
      <c r="AE31" s="1359"/>
      <c r="AF31" s="54"/>
      <c r="AG31" s="82"/>
      <c r="AH31" s="82"/>
      <c r="AI31" s="82"/>
      <c r="AJ31" s="54"/>
      <c r="AK31" s="54"/>
      <c r="AL31" s="54"/>
      <c r="AM31" s="54"/>
      <c r="AN31" s="437"/>
      <c r="AO31" s="54"/>
      <c r="AP31" s="78"/>
      <c r="AQ31" s="78"/>
    </row>
    <row r="32" spans="1:43" s="43" customFormat="1" ht="50.1" customHeight="1" thickBot="1" x14ac:dyDescent="0.2">
      <c r="A32" s="1363"/>
      <c r="B32" s="1364"/>
      <c r="C32" s="1360"/>
      <c r="D32" s="1361"/>
      <c r="E32" s="1361"/>
      <c r="F32" s="1361"/>
      <c r="G32" s="1361"/>
      <c r="H32" s="1361"/>
      <c r="I32" s="1361"/>
      <c r="J32" s="1361"/>
      <c r="K32" s="1361"/>
      <c r="L32" s="1361"/>
      <c r="M32" s="1361"/>
      <c r="N32" s="1361"/>
      <c r="O32" s="1361"/>
      <c r="P32" s="1361"/>
      <c r="Q32" s="1361"/>
      <c r="R32" s="1361"/>
      <c r="S32" s="1361"/>
      <c r="T32" s="1361"/>
      <c r="U32" s="1361"/>
      <c r="V32" s="1361"/>
      <c r="W32" s="1361"/>
      <c r="X32" s="1361"/>
      <c r="Y32" s="1361"/>
      <c r="Z32" s="1361"/>
      <c r="AA32" s="1361"/>
      <c r="AB32" s="1361"/>
      <c r="AC32" s="1361"/>
      <c r="AD32" s="1361"/>
      <c r="AE32" s="1362"/>
      <c r="AF32" s="54" t="str">
        <f>IF(A32="","←事業団からのデータ提供に同意いただける場合には、チェックを入れてください","")</f>
        <v>←事業団からのデータ提供に同意いただける場合には、チェックを入れてください</v>
      </c>
      <c r="AG32" s="82"/>
      <c r="AH32" s="82"/>
      <c r="AI32" s="82"/>
      <c r="AJ32" s="54"/>
      <c r="AK32" s="54"/>
      <c r="AL32" s="54"/>
      <c r="AM32" s="54"/>
      <c r="AN32" s="437"/>
      <c r="AO32" s="54"/>
      <c r="AP32" s="78"/>
      <c r="AQ32" s="78"/>
    </row>
    <row r="33" spans="1:43" s="43" customFormat="1" ht="5.0999999999999996" customHeight="1" x14ac:dyDescent="0.15">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54"/>
      <c r="AG33" s="82"/>
      <c r="AH33" s="82"/>
      <c r="AI33" s="82"/>
      <c r="AJ33" s="54"/>
      <c r="AK33" s="54"/>
      <c r="AL33" s="54"/>
      <c r="AM33" s="54"/>
      <c r="AN33" s="437"/>
      <c r="AO33" s="54"/>
      <c r="AP33" s="78"/>
      <c r="AQ33" s="78"/>
    </row>
    <row r="34" spans="1:43" s="43" customFormat="1" ht="5.0999999999999996" customHeight="1" x14ac:dyDescent="0.1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54"/>
      <c r="AG34" s="82"/>
      <c r="AH34" s="82"/>
      <c r="AI34" s="82"/>
      <c r="AJ34" s="54"/>
      <c r="AK34" s="54"/>
      <c r="AL34" s="54"/>
      <c r="AM34" s="54"/>
      <c r="AN34" s="437"/>
      <c r="AO34" s="54"/>
      <c r="AP34" s="78"/>
      <c r="AQ34" s="78"/>
    </row>
    <row r="35" spans="1:43" s="43" customFormat="1" ht="5.0999999999999996" customHeight="1" x14ac:dyDescent="0.15">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54"/>
      <c r="AG35" s="82"/>
      <c r="AH35" s="82"/>
      <c r="AI35" s="82"/>
      <c r="AJ35" s="54"/>
      <c r="AK35" s="54"/>
      <c r="AL35" s="54"/>
      <c r="AM35" s="54"/>
      <c r="AN35" s="437"/>
      <c r="AO35" s="54"/>
      <c r="AP35" s="78"/>
      <c r="AQ35" s="78"/>
    </row>
    <row r="36" spans="1:43" s="43" customFormat="1" ht="5.0999999999999996" customHeight="1" x14ac:dyDescent="0.15">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54"/>
      <c r="AG36" s="82"/>
      <c r="AH36" s="82"/>
      <c r="AI36" s="82"/>
      <c r="AJ36" s="54"/>
      <c r="AK36" s="54"/>
      <c r="AL36" s="54"/>
      <c r="AM36" s="54"/>
      <c r="AN36" s="437"/>
      <c r="AO36" s="54"/>
      <c r="AP36" s="78"/>
      <c r="AQ36" s="78"/>
    </row>
    <row r="37" spans="1:43" s="43" customFormat="1" ht="5.0999999999999996" customHeight="1" thickBot="1" x14ac:dyDescent="0.2">
      <c r="A37" s="62"/>
      <c r="B37" s="62"/>
      <c r="C37" s="62"/>
      <c r="D37" s="62"/>
      <c r="E37" s="62"/>
      <c r="F37" s="62"/>
      <c r="G37" s="1365"/>
      <c r="H37" s="1365"/>
      <c r="I37" s="249"/>
      <c r="J37" s="62"/>
      <c r="K37" s="62"/>
      <c r="L37" s="62"/>
      <c r="M37" s="62"/>
      <c r="N37" s="62"/>
      <c r="O37" s="62"/>
      <c r="P37" s="62"/>
      <c r="Q37" s="62"/>
      <c r="R37" s="62"/>
      <c r="S37" s="62"/>
      <c r="T37" s="62"/>
      <c r="U37" s="62"/>
      <c r="V37" s="62"/>
      <c r="W37" s="62"/>
      <c r="X37" s="62"/>
      <c r="Y37" s="62"/>
      <c r="Z37" s="62"/>
      <c r="AA37" s="62"/>
      <c r="AB37" s="62"/>
      <c r="AC37" s="62"/>
      <c r="AD37" s="62"/>
      <c r="AE37" s="62"/>
      <c r="AN37" s="439"/>
    </row>
    <row r="38" spans="1:43" s="43" customFormat="1" ht="15" customHeight="1" x14ac:dyDescent="0.15">
      <c r="A38" s="310" t="s">
        <v>2906</v>
      </c>
      <c r="B38" s="62"/>
      <c r="C38" s="62"/>
      <c r="D38" s="62"/>
      <c r="E38" s="62"/>
      <c r="F38" s="62"/>
      <c r="G38" s="305"/>
      <c r="H38" s="305"/>
      <c r="I38" s="249"/>
      <c r="J38" s="62"/>
      <c r="K38" s="62"/>
      <c r="L38" s="62"/>
      <c r="M38" s="62"/>
      <c r="N38" s="1298" t="s">
        <v>3019</v>
      </c>
      <c r="O38" s="1299"/>
      <c r="P38" s="1299"/>
      <c r="Q38" s="1299"/>
      <c r="R38" s="1299"/>
      <c r="S38" s="1299"/>
      <c r="T38" s="1299"/>
      <c r="U38" s="1299"/>
      <c r="V38" s="1299"/>
      <c r="W38" s="1299"/>
      <c r="X38" s="1299"/>
      <c r="Y38" s="1299"/>
      <c r="Z38" s="1299"/>
      <c r="AA38" s="1299"/>
      <c r="AB38" s="1299"/>
      <c r="AC38" s="1299"/>
      <c r="AD38" s="1300"/>
      <c r="AE38" s="62"/>
      <c r="AN38" s="439"/>
    </row>
    <row r="39" spans="1:43" s="43" customFormat="1" ht="5.0999999999999996" customHeight="1" x14ac:dyDescent="0.15">
      <c r="A39" s="310"/>
      <c r="B39" s="62"/>
      <c r="C39" s="62"/>
      <c r="D39" s="62"/>
      <c r="E39" s="62"/>
      <c r="F39" s="62"/>
      <c r="G39" s="305"/>
      <c r="H39" s="305"/>
      <c r="I39" s="249"/>
      <c r="J39" s="62"/>
      <c r="K39" s="62"/>
      <c r="L39" s="62"/>
      <c r="M39" s="62"/>
      <c r="N39" s="370"/>
      <c r="O39" s="371"/>
      <c r="P39" s="371"/>
      <c r="Q39" s="371"/>
      <c r="R39" s="371"/>
      <c r="S39" s="371"/>
      <c r="T39" s="371"/>
      <c r="U39" s="371"/>
      <c r="V39" s="371"/>
      <c r="W39" s="371"/>
      <c r="X39" s="371"/>
      <c r="Y39" s="371"/>
      <c r="Z39" s="371"/>
      <c r="AA39" s="371"/>
      <c r="AB39" s="371"/>
      <c r="AC39" s="371"/>
      <c r="AD39" s="372"/>
      <c r="AE39" s="62"/>
      <c r="AN39" s="439"/>
    </row>
    <row r="40" spans="1:43" s="43" customFormat="1" ht="5.0999999999999996" customHeight="1" x14ac:dyDescent="0.15">
      <c r="A40" s="310"/>
      <c r="B40" s="62"/>
      <c r="C40" s="62"/>
      <c r="D40" s="62"/>
      <c r="E40" s="62"/>
      <c r="F40" s="62"/>
      <c r="G40" s="305"/>
      <c r="H40" s="305"/>
      <c r="I40" s="249"/>
      <c r="J40" s="62"/>
      <c r="K40" s="62"/>
      <c r="L40" s="62"/>
      <c r="M40" s="62"/>
      <c r="N40" s="370"/>
      <c r="O40" s="371"/>
      <c r="P40" s="371"/>
      <c r="Q40" s="371"/>
      <c r="R40" s="371"/>
      <c r="S40" s="371"/>
      <c r="T40" s="371"/>
      <c r="U40" s="371"/>
      <c r="V40" s="371"/>
      <c r="W40" s="371"/>
      <c r="X40" s="371"/>
      <c r="Y40" s="371"/>
      <c r="Z40" s="371"/>
      <c r="AA40" s="371"/>
      <c r="AB40" s="371"/>
      <c r="AC40" s="371"/>
      <c r="AD40" s="372"/>
      <c r="AE40" s="62"/>
      <c r="AN40" s="439"/>
    </row>
    <row r="41" spans="1:43" s="43" customFormat="1" ht="20.100000000000001" customHeight="1" x14ac:dyDescent="0.15">
      <c r="A41" s="311" t="s">
        <v>2931</v>
      </c>
      <c r="B41" s="62"/>
      <c r="C41" s="62"/>
      <c r="D41" s="62"/>
      <c r="E41" s="62"/>
      <c r="F41" s="62"/>
      <c r="G41" s="305"/>
      <c r="H41" s="305"/>
      <c r="I41" s="249"/>
      <c r="J41" s="62"/>
      <c r="K41" s="62"/>
      <c r="L41" s="62"/>
      <c r="M41" s="62"/>
      <c r="N41" s="1173" t="str">
        <f>IF(AND(A44="",A45="",A46="",A47=""),"←設置課程を選択してください",
IF(AND(A32="✔",A44="○",A45="",A46="",A47=""),"【本票】の回答は不要です。【別票】の回答をお願いいたします。",
IF(AND(A32="✔",A44="○",OR(A45="○",A46="○"),A47=""),"【本票】「Ⅵ.令和６年度事業活動収支内訳」　及び　【別票】に回答をお願いいたします。",
IF(AND(A32="✔",A44="○",A47="○"),"【本票】「Ⅳ.教職員数」、「Ⅴ．令和６年度　本務教職員の人件費支出内訳」、「Ⅵ.令和６年度事業活動収支内訳」　及び　【別票】に回答をお願いいたします。",
IF(A32="","↑ご確認欄にチェックがない場合は、【全ての項目】に回答をお願いいたします。",
"")))))</f>
        <v>↑ご確認欄にチェックがない場合は、【全ての項目】に回答をお願いいたします。</v>
      </c>
      <c r="O41" s="1174"/>
      <c r="P41" s="1174"/>
      <c r="Q41" s="1174"/>
      <c r="R41" s="1174"/>
      <c r="S41" s="1174"/>
      <c r="T41" s="1174"/>
      <c r="U41" s="1174"/>
      <c r="V41" s="1174"/>
      <c r="W41" s="1174"/>
      <c r="X41" s="1174"/>
      <c r="Y41" s="1174"/>
      <c r="Z41" s="1174"/>
      <c r="AA41" s="1174"/>
      <c r="AB41" s="1174"/>
      <c r="AC41" s="1174"/>
      <c r="AD41" s="1175"/>
      <c r="AE41" s="62"/>
      <c r="AN41" s="439"/>
    </row>
    <row r="42" spans="1:43" s="43" customFormat="1" ht="5.0999999999999996" customHeight="1" x14ac:dyDescent="0.15">
      <c r="A42" s="311"/>
      <c r="B42" s="62"/>
      <c r="C42" s="62"/>
      <c r="D42" s="62"/>
      <c r="E42" s="62"/>
      <c r="F42" s="62"/>
      <c r="G42" s="305"/>
      <c r="H42" s="305"/>
      <c r="I42" s="249"/>
      <c r="J42" s="62"/>
      <c r="K42" s="62"/>
      <c r="L42" s="62"/>
      <c r="M42" s="62"/>
      <c r="N42" s="1173"/>
      <c r="O42" s="1174"/>
      <c r="P42" s="1174"/>
      <c r="Q42" s="1174"/>
      <c r="R42" s="1174"/>
      <c r="S42" s="1174"/>
      <c r="T42" s="1174"/>
      <c r="U42" s="1174"/>
      <c r="V42" s="1174"/>
      <c r="W42" s="1174"/>
      <c r="X42" s="1174"/>
      <c r="Y42" s="1174"/>
      <c r="Z42" s="1174"/>
      <c r="AA42" s="1174"/>
      <c r="AB42" s="1174"/>
      <c r="AC42" s="1174"/>
      <c r="AD42" s="1175"/>
      <c r="AE42" s="62"/>
      <c r="AN42" s="439"/>
    </row>
    <row r="43" spans="1:43" s="43" customFormat="1" ht="5.0999999999999996" customHeight="1" thickBot="1" x14ac:dyDescent="0.2">
      <c r="A43" s="311"/>
      <c r="B43" s="62"/>
      <c r="C43" s="62"/>
      <c r="D43" s="62"/>
      <c r="E43" s="62"/>
      <c r="F43" s="62"/>
      <c r="G43" s="305"/>
      <c r="H43" s="305"/>
      <c r="I43" s="249"/>
      <c r="J43" s="62"/>
      <c r="K43" s="62"/>
      <c r="L43" s="62"/>
      <c r="M43" s="62"/>
      <c r="N43" s="1173"/>
      <c r="O43" s="1174"/>
      <c r="P43" s="1174"/>
      <c r="Q43" s="1174"/>
      <c r="R43" s="1174"/>
      <c r="S43" s="1174"/>
      <c r="T43" s="1174"/>
      <c r="U43" s="1174"/>
      <c r="V43" s="1174"/>
      <c r="W43" s="1174"/>
      <c r="X43" s="1174"/>
      <c r="Y43" s="1174"/>
      <c r="Z43" s="1174"/>
      <c r="AA43" s="1174"/>
      <c r="AB43" s="1174"/>
      <c r="AC43" s="1174"/>
      <c r="AD43" s="1175"/>
      <c r="AE43" s="62"/>
      <c r="AN43" s="439"/>
    </row>
    <row r="44" spans="1:43" s="43" customFormat="1" ht="20.100000000000001" customHeight="1" thickBot="1" x14ac:dyDescent="0.2">
      <c r="A44" s="1133" t="s">
        <v>3014</v>
      </c>
      <c r="B44" s="1134"/>
      <c r="C44" s="1146" t="s">
        <v>2930</v>
      </c>
      <c r="D44" s="1147"/>
      <c r="E44" s="1147"/>
      <c r="F44" s="1148"/>
      <c r="G44" s="62"/>
      <c r="H44" s="62"/>
      <c r="I44" s="62"/>
      <c r="J44" s="62"/>
      <c r="K44" s="62"/>
      <c r="L44" s="62"/>
      <c r="M44" s="62"/>
      <c r="N44" s="1173"/>
      <c r="O44" s="1174"/>
      <c r="P44" s="1174"/>
      <c r="Q44" s="1174"/>
      <c r="R44" s="1174"/>
      <c r="S44" s="1174"/>
      <c r="T44" s="1174"/>
      <c r="U44" s="1174"/>
      <c r="V44" s="1174"/>
      <c r="W44" s="1174"/>
      <c r="X44" s="1174"/>
      <c r="Y44" s="1174"/>
      <c r="Z44" s="1174"/>
      <c r="AA44" s="1174"/>
      <c r="AB44" s="1174"/>
      <c r="AC44" s="1174"/>
      <c r="AD44" s="1175"/>
      <c r="AE44" s="62"/>
      <c r="AF44" s="388" t="str">
        <f>IF(A44="","←これは「全日制」の調査票です。必ず全日制を選択してください","")</f>
        <v/>
      </c>
      <c r="AN44" s="439"/>
    </row>
    <row r="45" spans="1:43" s="43" customFormat="1" ht="20.100000000000001" customHeight="1" thickBot="1" x14ac:dyDescent="0.2">
      <c r="A45" s="1133"/>
      <c r="B45" s="1134"/>
      <c r="C45" s="1146" t="s">
        <v>2929</v>
      </c>
      <c r="D45" s="1147"/>
      <c r="E45" s="1147"/>
      <c r="F45" s="1148"/>
      <c r="G45" s="62"/>
      <c r="H45" s="62"/>
      <c r="I45" s="62"/>
      <c r="J45" s="62"/>
      <c r="K45" s="62"/>
      <c r="L45" s="62"/>
      <c r="M45" s="62"/>
      <c r="N45" s="1176" t="str">
        <f>IF(AND(A44="",A45="",A46="",A47=""),"",
IF(AND(A32="✔",A44="○",A45="",A46="",A47=""),"",
IF(AND(A32="✔",A44="○",OR(A45="○",A46="○"),A47=""),"なお、この調査票の【本票】「Ⅵ.令和６年度事業活動収支内訳」では、全日制についてご回答いただき、定時制・通信制は各該当調査票にてご回答をお願いいたします。",
IF(AND(A32="✔",A44="○",A47="○"),"なお、この調査票の【本票】では、全日制についてご回答いただき、専攻科・定時制・通信制は各該当調査票にてご回答をお願いいたします。",
IF(AND(A32="",A44="○",A45="",A46="",A47=""),"",
IF(AND(A32="",A44="○",A45="○",A46="",A47=""),"なお、この調査票では【全日制】についてご回答いただき、定時制については定時制調査票にてご回答をお願いいたします。",
IF(AND(A32="",A44="○",A45="",A46="○",A47=""),"なお、この調査票では【全日制】についてご回答いただき、通信制については通信制調査票にてご回答をお願いいたします。",
IF(AND(A32="",A44="○",A45="○",A46="○",A47=""),"なお、この調査票では【全日制】についてご回答いただき、定時制・通信制は各該当調査票にてご回答をお願いいたします。",
IF(AND(A32="",A44="○",OR(A45="○",A46="○",A47="○")),"なお、この調査票では【全日制】についてご回答いただき、専攻科・定時制・通信制は各該当調査票にてご回答をお願いいたします。",
"")))))))))</f>
        <v/>
      </c>
      <c r="O45" s="1177"/>
      <c r="P45" s="1177"/>
      <c r="Q45" s="1177"/>
      <c r="R45" s="1177"/>
      <c r="S45" s="1177"/>
      <c r="T45" s="1177"/>
      <c r="U45" s="1177"/>
      <c r="V45" s="1177"/>
      <c r="W45" s="1177"/>
      <c r="X45" s="1177"/>
      <c r="Y45" s="1177"/>
      <c r="Z45" s="1177"/>
      <c r="AA45" s="1177"/>
      <c r="AB45" s="1177"/>
      <c r="AC45" s="1177"/>
      <c r="AD45" s="1178"/>
      <c r="AE45" s="62"/>
      <c r="AN45" s="439"/>
    </row>
    <row r="46" spans="1:43" s="43" customFormat="1" ht="20.100000000000001" customHeight="1" thickBot="1" x14ac:dyDescent="0.2">
      <c r="A46" s="1133"/>
      <c r="B46" s="1134"/>
      <c r="C46" s="1146" t="s">
        <v>2928</v>
      </c>
      <c r="D46" s="1147"/>
      <c r="E46" s="1147"/>
      <c r="F46" s="1148"/>
      <c r="G46" s="62"/>
      <c r="H46" s="62"/>
      <c r="I46" s="62"/>
      <c r="J46" s="62"/>
      <c r="K46" s="62"/>
      <c r="L46" s="62"/>
      <c r="M46" s="62"/>
      <c r="N46" s="1176"/>
      <c r="O46" s="1177"/>
      <c r="P46" s="1177"/>
      <c r="Q46" s="1177"/>
      <c r="R46" s="1177"/>
      <c r="S46" s="1177"/>
      <c r="T46" s="1177"/>
      <c r="U46" s="1177"/>
      <c r="V46" s="1177"/>
      <c r="W46" s="1177"/>
      <c r="X46" s="1177"/>
      <c r="Y46" s="1177"/>
      <c r="Z46" s="1177"/>
      <c r="AA46" s="1177"/>
      <c r="AB46" s="1177"/>
      <c r="AC46" s="1177"/>
      <c r="AD46" s="1178"/>
      <c r="AE46" s="62"/>
      <c r="AN46" s="439"/>
    </row>
    <row r="47" spans="1:43" s="43" customFormat="1" ht="20.100000000000001" customHeight="1" thickBot="1" x14ac:dyDescent="0.2">
      <c r="A47" s="1133"/>
      <c r="B47" s="1134"/>
      <c r="C47" s="1146" t="s">
        <v>2927</v>
      </c>
      <c r="D47" s="1147"/>
      <c r="E47" s="1147"/>
      <c r="F47" s="1148"/>
      <c r="G47" s="62"/>
      <c r="H47" s="62"/>
      <c r="I47" s="62"/>
      <c r="J47" s="62"/>
      <c r="K47" s="62"/>
      <c r="L47" s="62"/>
      <c r="M47" s="62"/>
      <c r="N47" s="1179"/>
      <c r="O47" s="1180"/>
      <c r="P47" s="1180"/>
      <c r="Q47" s="1180"/>
      <c r="R47" s="1180"/>
      <c r="S47" s="1180"/>
      <c r="T47" s="1180"/>
      <c r="U47" s="1180"/>
      <c r="V47" s="1180"/>
      <c r="W47" s="1180"/>
      <c r="X47" s="1180"/>
      <c r="Y47" s="1180"/>
      <c r="Z47" s="1180"/>
      <c r="AA47" s="1180"/>
      <c r="AB47" s="1180"/>
      <c r="AC47" s="1180"/>
      <c r="AD47" s="1181"/>
      <c r="AE47" s="62"/>
      <c r="AN47" s="439"/>
    </row>
    <row r="48" spans="1:43" s="43" customFormat="1" ht="5.0999999999999996" customHeight="1" x14ac:dyDescent="0.15">
      <c r="A48" s="309"/>
      <c r="B48" s="309"/>
      <c r="C48" s="309"/>
      <c r="D48" s="309"/>
      <c r="E48" s="309"/>
      <c r="F48" s="309"/>
      <c r="G48" s="62"/>
      <c r="H48" s="62"/>
      <c r="I48" s="62"/>
      <c r="J48" s="62"/>
      <c r="K48" s="62"/>
      <c r="L48" s="62"/>
      <c r="M48" s="62"/>
      <c r="N48" s="309"/>
      <c r="O48" s="309"/>
      <c r="P48" s="309"/>
      <c r="Q48" s="309"/>
      <c r="R48" s="309"/>
      <c r="S48" s="309"/>
      <c r="T48" s="309"/>
      <c r="U48" s="309"/>
      <c r="V48" s="309"/>
      <c r="W48" s="309"/>
      <c r="X48" s="309"/>
      <c r="Y48" s="309"/>
      <c r="Z48" s="309"/>
      <c r="AA48" s="309"/>
      <c r="AB48" s="309"/>
      <c r="AC48" s="309"/>
      <c r="AD48" s="309"/>
      <c r="AE48" s="62"/>
      <c r="AN48" s="439"/>
    </row>
    <row r="49" spans="1:40" s="43" customFormat="1" ht="5.0999999999999996" customHeight="1" x14ac:dyDescent="0.15">
      <c r="A49" s="309"/>
      <c r="B49" s="309"/>
      <c r="C49" s="309"/>
      <c r="D49" s="309"/>
      <c r="E49" s="309"/>
      <c r="F49" s="309"/>
      <c r="G49" s="62"/>
      <c r="H49" s="62"/>
      <c r="I49" s="62"/>
      <c r="J49" s="62"/>
      <c r="K49" s="62"/>
      <c r="L49" s="62"/>
      <c r="M49" s="62"/>
      <c r="N49" s="309"/>
      <c r="O49" s="309"/>
      <c r="P49" s="309"/>
      <c r="Q49" s="309"/>
      <c r="R49" s="309"/>
      <c r="S49" s="309"/>
      <c r="T49" s="309"/>
      <c r="U49" s="309"/>
      <c r="V49" s="309"/>
      <c r="W49" s="309"/>
      <c r="X49" s="309"/>
      <c r="Y49" s="309"/>
      <c r="Z49" s="309"/>
      <c r="AA49" s="309"/>
      <c r="AB49" s="309"/>
      <c r="AC49" s="309"/>
      <c r="AD49" s="309"/>
      <c r="AE49" s="62"/>
      <c r="AN49" s="439"/>
    </row>
    <row r="50" spans="1:40" s="43" customFormat="1" ht="5.0999999999999996" customHeight="1" x14ac:dyDescent="0.15">
      <c r="A50" s="309"/>
      <c r="B50" s="309"/>
      <c r="C50" s="309"/>
      <c r="D50" s="309"/>
      <c r="E50" s="309"/>
      <c r="F50" s="309"/>
      <c r="G50" s="62"/>
      <c r="H50" s="62"/>
      <c r="I50" s="62"/>
      <c r="J50" s="62"/>
      <c r="K50" s="62"/>
      <c r="L50" s="62"/>
      <c r="M50" s="62"/>
      <c r="N50" s="309"/>
      <c r="O50" s="309"/>
      <c r="P50" s="309"/>
      <c r="Q50" s="309"/>
      <c r="R50" s="309"/>
      <c r="S50" s="309"/>
      <c r="T50" s="309"/>
      <c r="U50" s="309"/>
      <c r="V50" s="309"/>
      <c r="W50" s="309"/>
      <c r="X50" s="309"/>
      <c r="Y50" s="309"/>
      <c r="Z50" s="309"/>
      <c r="AA50" s="309"/>
      <c r="AB50" s="309"/>
      <c r="AC50" s="309"/>
      <c r="AD50" s="309"/>
      <c r="AE50" s="62"/>
      <c r="AN50" s="439"/>
    </row>
    <row r="51" spans="1:40" s="43" customFormat="1" ht="5.0999999999999996" customHeight="1" x14ac:dyDescent="0.15">
      <c r="A51" s="309"/>
      <c r="B51" s="309"/>
      <c r="C51" s="309"/>
      <c r="D51" s="309"/>
      <c r="E51" s="309"/>
      <c r="F51" s="309"/>
      <c r="G51" s="62"/>
      <c r="H51" s="62"/>
      <c r="I51" s="62"/>
      <c r="J51" s="62"/>
      <c r="K51" s="62"/>
      <c r="L51" s="62"/>
      <c r="M51" s="62"/>
      <c r="N51" s="309"/>
      <c r="O51" s="309"/>
      <c r="P51" s="309"/>
      <c r="Q51" s="309"/>
      <c r="R51" s="309"/>
      <c r="S51" s="309"/>
      <c r="T51" s="309"/>
      <c r="U51" s="309"/>
      <c r="V51" s="309"/>
      <c r="W51" s="309"/>
      <c r="X51" s="309"/>
      <c r="Y51" s="309"/>
      <c r="Z51" s="309"/>
      <c r="AA51" s="309"/>
      <c r="AB51" s="309"/>
      <c r="AC51" s="309"/>
      <c r="AD51" s="309"/>
      <c r="AE51" s="62"/>
      <c r="AN51" s="439"/>
    </row>
    <row r="52" spans="1:40" s="43" customFormat="1" ht="5.0999999999999996" customHeight="1" x14ac:dyDescent="0.15">
      <c r="A52" s="309"/>
      <c r="B52" s="309"/>
      <c r="C52" s="309"/>
      <c r="D52" s="309"/>
      <c r="E52" s="309"/>
      <c r="F52" s="309"/>
      <c r="G52" s="62"/>
      <c r="H52" s="62"/>
      <c r="I52" s="62"/>
      <c r="J52" s="62"/>
      <c r="K52" s="62"/>
      <c r="L52" s="62"/>
      <c r="M52" s="62"/>
      <c r="N52" s="309"/>
      <c r="O52" s="309"/>
      <c r="P52" s="309"/>
      <c r="Q52" s="309"/>
      <c r="R52" s="309"/>
      <c r="S52" s="309"/>
      <c r="T52" s="309"/>
      <c r="U52" s="309"/>
      <c r="V52" s="309"/>
      <c r="W52" s="309"/>
      <c r="X52" s="309"/>
      <c r="Y52" s="309"/>
      <c r="Z52" s="309"/>
      <c r="AA52" s="309"/>
      <c r="AB52" s="309"/>
      <c r="AC52" s="309"/>
      <c r="AD52" s="309"/>
      <c r="AE52" s="62"/>
      <c r="AN52" s="439"/>
    </row>
    <row r="53" spans="1:40" s="43" customFormat="1" ht="33" customHeight="1" x14ac:dyDescent="0.15">
      <c r="A53" s="1144" t="s">
        <v>2960</v>
      </c>
      <c r="B53" s="1145"/>
      <c r="C53" s="1145"/>
      <c r="D53" s="1145"/>
      <c r="E53" s="1145"/>
      <c r="F53" s="1145"/>
      <c r="G53" s="1145"/>
      <c r="H53" s="1145"/>
      <c r="I53" s="1145"/>
      <c r="J53" s="1145"/>
      <c r="K53" s="1145"/>
      <c r="L53" s="1145"/>
      <c r="M53" s="1145"/>
      <c r="N53" s="1145"/>
      <c r="O53" s="1145"/>
      <c r="P53" s="1145"/>
      <c r="Q53" s="1145"/>
      <c r="R53" s="1145"/>
      <c r="S53" s="1145"/>
      <c r="T53" s="1145"/>
      <c r="U53" s="1145"/>
      <c r="V53" s="1145"/>
      <c r="W53" s="1145"/>
      <c r="X53" s="1145"/>
      <c r="Y53" s="1145"/>
      <c r="Z53" s="1145"/>
      <c r="AA53" s="1145"/>
      <c r="AB53" s="1145"/>
      <c r="AC53" s="1145"/>
      <c r="AD53" s="1145"/>
      <c r="AE53" s="1145"/>
      <c r="AF53" s="35" t="str">
        <f>IF(COUNTA(B57:B65)=0,"←設置学科名を記入してください","")</f>
        <v>←設置学科名を記入してください</v>
      </c>
      <c r="AN53" s="439"/>
    </row>
    <row r="54" spans="1:40" s="43" customFormat="1" ht="14.25" x14ac:dyDescent="0.15">
      <c r="A54" s="453" t="s">
        <v>3081</v>
      </c>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N54" s="439"/>
    </row>
    <row r="55" spans="1:40" s="43" customFormat="1" ht="5.0999999999999996" customHeight="1" x14ac:dyDescent="0.15">
      <c r="A55" s="343"/>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N55" s="439"/>
    </row>
    <row r="56" spans="1:40" s="43" customFormat="1" ht="15" customHeight="1" x14ac:dyDescent="0.15">
      <c r="A56" s="306"/>
      <c r="B56" s="1154" t="s">
        <v>4779</v>
      </c>
      <c r="C56" s="1155"/>
      <c r="D56" s="1155"/>
      <c r="E56" s="1155"/>
      <c r="F56" s="1155"/>
      <c r="G56" s="1155"/>
      <c r="H56" s="1155"/>
      <c r="I56" s="1155"/>
      <c r="J56" s="1155"/>
      <c r="K56" s="1155"/>
      <c r="L56" s="1155"/>
      <c r="M56" s="1155"/>
      <c r="N56" s="1156"/>
      <c r="O56" s="1154" t="s">
        <v>2907</v>
      </c>
      <c r="P56" s="1155"/>
      <c r="Q56" s="1155"/>
      <c r="R56" s="1155"/>
      <c r="S56" s="1155"/>
      <c r="T56" s="1155"/>
      <c r="U56" s="1156"/>
      <c r="V56" s="62"/>
      <c r="W56" s="62"/>
      <c r="X56" s="62"/>
      <c r="Y56" s="62"/>
      <c r="Z56" s="62"/>
      <c r="AA56" s="62"/>
      <c r="AB56" s="62"/>
      <c r="AC56" s="62"/>
      <c r="AD56" s="62"/>
      <c r="AE56" s="62"/>
      <c r="AF56" s="35" t="str">
        <f>IF(COUNTA(O57:O65)=0,"←設置学科の分類を選択してください","")</f>
        <v>←設置学科の分類を選択してください</v>
      </c>
      <c r="AN56" s="439"/>
    </row>
    <row r="57" spans="1:40" s="43" customFormat="1" ht="20.100000000000001" customHeight="1" x14ac:dyDescent="0.15">
      <c r="A57" s="308">
        <v>1</v>
      </c>
      <c r="B57" s="1218"/>
      <c r="C57" s="1219"/>
      <c r="D57" s="1219"/>
      <c r="E57" s="1219"/>
      <c r="F57" s="1219"/>
      <c r="G57" s="1219"/>
      <c r="H57" s="1219"/>
      <c r="I57" s="1219"/>
      <c r="J57" s="1219"/>
      <c r="K57" s="1219"/>
      <c r="L57" s="1219"/>
      <c r="M57" s="1219"/>
      <c r="N57" s="397" t="s">
        <v>3008</v>
      </c>
      <c r="O57" s="1218"/>
      <c r="P57" s="1219"/>
      <c r="Q57" s="1219"/>
      <c r="R57" s="1219"/>
      <c r="S57" s="1219"/>
      <c r="T57" s="1219"/>
      <c r="U57" s="1220"/>
      <c r="V57" s="414">
        <f>IF(O57="その他の学科",1,0)</f>
        <v>0</v>
      </c>
      <c r="W57" s="414">
        <f>IF(O57="その他の学科",1,0)</f>
        <v>0</v>
      </c>
      <c r="X57" s="414">
        <f>V57*10+W57</f>
        <v>0</v>
      </c>
      <c r="Y57" s="414">
        <f>B57</f>
        <v>0</v>
      </c>
      <c r="Z57" s="62"/>
      <c r="AA57" s="62"/>
      <c r="AB57" s="62"/>
      <c r="AC57" s="62"/>
      <c r="AD57" s="62"/>
      <c r="AE57" s="62"/>
      <c r="AF57" s="388" t="str">
        <f>IF(AND(O57&lt;&gt;"",B57=""),"←設置学科名を記入してください","")</f>
        <v/>
      </c>
      <c r="AN57" s="439"/>
    </row>
    <row r="58" spans="1:40" s="43" customFormat="1" ht="20.100000000000001" customHeight="1" x14ac:dyDescent="0.15">
      <c r="A58" s="307">
        <v>2</v>
      </c>
      <c r="B58" s="1218"/>
      <c r="C58" s="1219"/>
      <c r="D58" s="1219"/>
      <c r="E58" s="1219"/>
      <c r="F58" s="1219"/>
      <c r="G58" s="1219"/>
      <c r="H58" s="1219"/>
      <c r="I58" s="1219"/>
      <c r="J58" s="1219"/>
      <c r="K58" s="1219"/>
      <c r="L58" s="1219"/>
      <c r="M58" s="1219"/>
      <c r="N58" s="397" t="s">
        <v>3008</v>
      </c>
      <c r="O58" s="1218"/>
      <c r="P58" s="1219"/>
      <c r="Q58" s="1219"/>
      <c r="R58" s="1219"/>
      <c r="S58" s="1219"/>
      <c r="T58" s="1219"/>
      <c r="U58" s="1220"/>
      <c r="V58" s="414">
        <f>V57+IF(O58="その他の学科",1,0)</f>
        <v>0</v>
      </c>
      <c r="W58" s="414">
        <f t="shared" ref="W58:W65" si="0">IF(O58="その他の学科",1,0)</f>
        <v>0</v>
      </c>
      <c r="X58" s="414">
        <f t="shared" ref="X58:X65" si="1">V58*10+W58</f>
        <v>0</v>
      </c>
      <c r="Y58" s="414">
        <f t="shared" ref="Y58:Y65" si="2">B58</f>
        <v>0</v>
      </c>
      <c r="Z58" s="62"/>
      <c r="AA58" s="62"/>
      <c r="AB58" s="62"/>
      <c r="AC58" s="62"/>
      <c r="AD58" s="62"/>
      <c r="AE58" s="62"/>
      <c r="AF58" s="388" t="str">
        <f t="shared" ref="AF58:AF65" si="3">IF(AND(O58&lt;&gt;"",B58=""),"←設置学科名を記入してください","")</f>
        <v/>
      </c>
      <c r="AN58" s="439"/>
    </row>
    <row r="59" spans="1:40" s="43" customFormat="1" ht="20.100000000000001" customHeight="1" x14ac:dyDescent="0.15">
      <c r="A59" s="307">
        <v>3</v>
      </c>
      <c r="B59" s="1218"/>
      <c r="C59" s="1219"/>
      <c r="D59" s="1219"/>
      <c r="E59" s="1219"/>
      <c r="F59" s="1219"/>
      <c r="G59" s="1219"/>
      <c r="H59" s="1219"/>
      <c r="I59" s="1219"/>
      <c r="J59" s="1219"/>
      <c r="K59" s="1219"/>
      <c r="L59" s="1219"/>
      <c r="M59" s="1219"/>
      <c r="N59" s="397" t="s">
        <v>3008</v>
      </c>
      <c r="O59" s="1218"/>
      <c r="P59" s="1219"/>
      <c r="Q59" s="1219"/>
      <c r="R59" s="1219"/>
      <c r="S59" s="1219"/>
      <c r="T59" s="1219"/>
      <c r="U59" s="1220"/>
      <c r="V59" s="414">
        <f t="shared" ref="V59:V65" si="4">V58+IF(O59="その他の学科",1,0)</f>
        <v>0</v>
      </c>
      <c r="W59" s="414">
        <f t="shared" si="0"/>
        <v>0</v>
      </c>
      <c r="X59" s="414">
        <f t="shared" si="1"/>
        <v>0</v>
      </c>
      <c r="Y59" s="414">
        <f t="shared" si="2"/>
        <v>0</v>
      </c>
      <c r="Z59" s="62"/>
      <c r="AA59" s="62"/>
      <c r="AB59" s="62"/>
      <c r="AC59" s="62"/>
      <c r="AD59" s="62"/>
      <c r="AE59" s="62"/>
      <c r="AF59" s="388" t="str">
        <f t="shared" si="3"/>
        <v/>
      </c>
      <c r="AN59" s="439"/>
    </row>
    <row r="60" spans="1:40" s="43" customFormat="1" ht="20.100000000000001" customHeight="1" x14ac:dyDescent="0.15">
      <c r="A60" s="307">
        <v>4</v>
      </c>
      <c r="B60" s="1218"/>
      <c r="C60" s="1219"/>
      <c r="D60" s="1219"/>
      <c r="E60" s="1219"/>
      <c r="F60" s="1219"/>
      <c r="G60" s="1219"/>
      <c r="H60" s="1219"/>
      <c r="I60" s="1219"/>
      <c r="J60" s="1219"/>
      <c r="K60" s="1219"/>
      <c r="L60" s="1219"/>
      <c r="M60" s="1219"/>
      <c r="N60" s="397" t="s">
        <v>3008</v>
      </c>
      <c r="O60" s="1218"/>
      <c r="P60" s="1219"/>
      <c r="Q60" s="1219"/>
      <c r="R60" s="1219"/>
      <c r="S60" s="1219"/>
      <c r="T60" s="1219"/>
      <c r="U60" s="1220"/>
      <c r="V60" s="414">
        <f t="shared" si="4"/>
        <v>0</v>
      </c>
      <c r="W60" s="414">
        <f t="shared" si="0"/>
        <v>0</v>
      </c>
      <c r="X60" s="414">
        <f t="shared" si="1"/>
        <v>0</v>
      </c>
      <c r="Y60" s="414">
        <f t="shared" si="2"/>
        <v>0</v>
      </c>
      <c r="Z60" s="62"/>
      <c r="AA60" s="62"/>
      <c r="AB60" s="62"/>
      <c r="AC60" s="62"/>
      <c r="AD60" s="62"/>
      <c r="AE60" s="62"/>
      <c r="AF60" s="388" t="str">
        <f t="shared" si="3"/>
        <v/>
      </c>
      <c r="AN60" s="439"/>
    </row>
    <row r="61" spans="1:40" s="43" customFormat="1" ht="20.100000000000001" customHeight="1" x14ac:dyDescent="0.15">
      <c r="A61" s="307">
        <v>5</v>
      </c>
      <c r="B61" s="1218"/>
      <c r="C61" s="1219"/>
      <c r="D61" s="1219"/>
      <c r="E61" s="1219"/>
      <c r="F61" s="1219"/>
      <c r="G61" s="1219"/>
      <c r="H61" s="1219"/>
      <c r="I61" s="1219"/>
      <c r="J61" s="1219"/>
      <c r="K61" s="1219"/>
      <c r="L61" s="1219"/>
      <c r="M61" s="1219"/>
      <c r="N61" s="397" t="s">
        <v>3008</v>
      </c>
      <c r="O61" s="1218"/>
      <c r="P61" s="1219"/>
      <c r="Q61" s="1219"/>
      <c r="R61" s="1219"/>
      <c r="S61" s="1219"/>
      <c r="T61" s="1219"/>
      <c r="U61" s="1220"/>
      <c r="V61" s="414">
        <f t="shared" si="4"/>
        <v>0</v>
      </c>
      <c r="W61" s="414">
        <f t="shared" si="0"/>
        <v>0</v>
      </c>
      <c r="X61" s="414">
        <f t="shared" si="1"/>
        <v>0</v>
      </c>
      <c r="Y61" s="414">
        <f t="shared" si="2"/>
        <v>0</v>
      </c>
      <c r="Z61" s="62"/>
      <c r="AA61" s="62"/>
      <c r="AB61" s="62"/>
      <c r="AC61" s="62"/>
      <c r="AD61" s="62"/>
      <c r="AE61" s="62"/>
      <c r="AF61" s="388" t="str">
        <f t="shared" si="3"/>
        <v/>
      </c>
      <c r="AN61" s="439"/>
    </row>
    <row r="62" spans="1:40" s="43" customFormat="1" ht="20.100000000000001" customHeight="1" x14ac:dyDescent="0.15">
      <c r="A62" s="307">
        <v>6</v>
      </c>
      <c r="B62" s="1218"/>
      <c r="C62" s="1219"/>
      <c r="D62" s="1219"/>
      <c r="E62" s="1219"/>
      <c r="F62" s="1219"/>
      <c r="G62" s="1219"/>
      <c r="H62" s="1219"/>
      <c r="I62" s="1219"/>
      <c r="J62" s="1219"/>
      <c r="K62" s="1219"/>
      <c r="L62" s="1219"/>
      <c r="M62" s="1219"/>
      <c r="N62" s="397" t="s">
        <v>3008</v>
      </c>
      <c r="O62" s="1218"/>
      <c r="P62" s="1219"/>
      <c r="Q62" s="1219"/>
      <c r="R62" s="1219"/>
      <c r="S62" s="1219"/>
      <c r="T62" s="1219"/>
      <c r="U62" s="1220"/>
      <c r="V62" s="414">
        <f t="shared" si="4"/>
        <v>0</v>
      </c>
      <c r="W62" s="414">
        <f t="shared" si="0"/>
        <v>0</v>
      </c>
      <c r="X62" s="414">
        <f t="shared" si="1"/>
        <v>0</v>
      </c>
      <c r="Y62" s="414">
        <f t="shared" si="2"/>
        <v>0</v>
      </c>
      <c r="Z62" s="62"/>
      <c r="AA62" s="62"/>
      <c r="AB62" s="62"/>
      <c r="AC62" s="62"/>
      <c r="AD62" s="62"/>
      <c r="AE62" s="62"/>
      <c r="AF62" s="388" t="str">
        <f t="shared" si="3"/>
        <v/>
      </c>
      <c r="AN62" s="439"/>
    </row>
    <row r="63" spans="1:40" s="43" customFormat="1" ht="20.100000000000001" customHeight="1" x14ac:dyDescent="0.15">
      <c r="A63" s="307">
        <v>7</v>
      </c>
      <c r="B63" s="1218"/>
      <c r="C63" s="1219"/>
      <c r="D63" s="1219"/>
      <c r="E63" s="1219"/>
      <c r="F63" s="1219"/>
      <c r="G63" s="1219"/>
      <c r="H63" s="1219"/>
      <c r="I63" s="1219"/>
      <c r="J63" s="1219"/>
      <c r="K63" s="1219"/>
      <c r="L63" s="1219"/>
      <c r="M63" s="1219"/>
      <c r="N63" s="397" t="s">
        <v>3008</v>
      </c>
      <c r="O63" s="1218"/>
      <c r="P63" s="1219"/>
      <c r="Q63" s="1219"/>
      <c r="R63" s="1219"/>
      <c r="S63" s="1219"/>
      <c r="T63" s="1219"/>
      <c r="U63" s="1220"/>
      <c r="V63" s="414">
        <f t="shared" si="4"/>
        <v>0</v>
      </c>
      <c r="W63" s="414">
        <f t="shared" si="0"/>
        <v>0</v>
      </c>
      <c r="X63" s="414">
        <f t="shared" si="1"/>
        <v>0</v>
      </c>
      <c r="Y63" s="414">
        <f t="shared" si="2"/>
        <v>0</v>
      </c>
      <c r="Z63" s="62"/>
      <c r="AA63" s="62"/>
      <c r="AB63" s="62"/>
      <c r="AC63" s="62"/>
      <c r="AD63" s="62"/>
      <c r="AE63" s="62"/>
      <c r="AF63" s="388" t="str">
        <f t="shared" si="3"/>
        <v/>
      </c>
      <c r="AN63" s="439"/>
    </row>
    <row r="64" spans="1:40" s="43" customFormat="1" ht="20.100000000000001" customHeight="1" x14ac:dyDescent="0.15">
      <c r="A64" s="307">
        <v>8</v>
      </c>
      <c r="B64" s="1218"/>
      <c r="C64" s="1219"/>
      <c r="D64" s="1219"/>
      <c r="E64" s="1219"/>
      <c r="F64" s="1219"/>
      <c r="G64" s="1219"/>
      <c r="H64" s="1219"/>
      <c r="I64" s="1219"/>
      <c r="J64" s="1219"/>
      <c r="K64" s="1219"/>
      <c r="L64" s="1219"/>
      <c r="M64" s="1219"/>
      <c r="N64" s="397" t="s">
        <v>3008</v>
      </c>
      <c r="O64" s="1218"/>
      <c r="P64" s="1219"/>
      <c r="Q64" s="1219"/>
      <c r="R64" s="1219"/>
      <c r="S64" s="1219"/>
      <c r="T64" s="1219"/>
      <c r="U64" s="1220"/>
      <c r="V64" s="414">
        <f t="shared" si="4"/>
        <v>0</v>
      </c>
      <c r="W64" s="414">
        <f t="shared" si="0"/>
        <v>0</v>
      </c>
      <c r="X64" s="414">
        <f t="shared" si="1"/>
        <v>0</v>
      </c>
      <c r="Y64" s="414">
        <f t="shared" si="2"/>
        <v>0</v>
      </c>
      <c r="Z64" s="62"/>
      <c r="AA64" s="62"/>
      <c r="AB64" s="62"/>
      <c r="AC64" s="62"/>
      <c r="AD64" s="62"/>
      <c r="AE64" s="62"/>
      <c r="AF64" s="388" t="str">
        <f t="shared" si="3"/>
        <v/>
      </c>
      <c r="AN64" s="439"/>
    </row>
    <row r="65" spans="1:40" s="43" customFormat="1" ht="20.100000000000001" customHeight="1" x14ac:dyDescent="0.15">
      <c r="A65" s="307">
        <v>9</v>
      </c>
      <c r="B65" s="1218"/>
      <c r="C65" s="1219"/>
      <c r="D65" s="1219"/>
      <c r="E65" s="1219"/>
      <c r="F65" s="1219"/>
      <c r="G65" s="1219"/>
      <c r="H65" s="1219"/>
      <c r="I65" s="1219"/>
      <c r="J65" s="1219"/>
      <c r="K65" s="1219"/>
      <c r="L65" s="1219"/>
      <c r="M65" s="1219"/>
      <c r="N65" s="397" t="s">
        <v>3008</v>
      </c>
      <c r="O65" s="1218"/>
      <c r="P65" s="1219"/>
      <c r="Q65" s="1219"/>
      <c r="R65" s="1219"/>
      <c r="S65" s="1219"/>
      <c r="T65" s="1219"/>
      <c r="U65" s="1220"/>
      <c r="V65" s="414">
        <f t="shared" si="4"/>
        <v>0</v>
      </c>
      <c r="W65" s="414">
        <f t="shared" si="0"/>
        <v>0</v>
      </c>
      <c r="X65" s="414">
        <f t="shared" si="1"/>
        <v>0</v>
      </c>
      <c r="Y65" s="414">
        <f t="shared" si="2"/>
        <v>0</v>
      </c>
      <c r="Z65" s="62"/>
      <c r="AA65" s="62"/>
      <c r="AB65" s="62"/>
      <c r="AC65" s="62"/>
      <c r="AD65" s="62"/>
      <c r="AE65" s="62"/>
      <c r="AF65" s="388" t="str">
        <f t="shared" si="3"/>
        <v/>
      </c>
      <c r="AN65" s="439"/>
    </row>
    <row r="66" spans="1:40" s="43" customFormat="1" ht="5.0999999999999996" customHeight="1" x14ac:dyDescent="0.15">
      <c r="A66" s="62"/>
      <c r="B66" s="62"/>
      <c r="C66" s="62"/>
      <c r="D66" s="62"/>
      <c r="E66" s="62"/>
      <c r="F66" s="62"/>
      <c r="G66" s="305"/>
      <c r="H66" s="305"/>
      <c r="I66" s="249"/>
      <c r="J66" s="62"/>
      <c r="K66" s="62"/>
      <c r="L66" s="1153"/>
      <c r="M66" s="1153"/>
      <c r="N66" s="1153"/>
      <c r="O66" s="1153"/>
      <c r="P66" s="1153"/>
      <c r="Q66" s="1153"/>
      <c r="R66" s="1153"/>
      <c r="S66" s="1153"/>
      <c r="T66" s="1153"/>
      <c r="U66" s="1153"/>
      <c r="V66" s="62"/>
      <c r="W66" s="62"/>
      <c r="X66" s="62"/>
      <c r="Y66" s="62"/>
      <c r="Z66" s="62"/>
      <c r="AA66" s="62"/>
      <c r="AB66" s="62"/>
      <c r="AC66" s="62"/>
      <c r="AD66" s="62"/>
      <c r="AE66" s="62"/>
      <c r="AN66" s="439"/>
    </row>
    <row r="67" spans="1:40" s="43" customFormat="1" ht="5.0999999999999996" customHeight="1" x14ac:dyDescent="0.15">
      <c r="A67" s="62"/>
      <c r="B67" s="62"/>
      <c r="C67" s="62"/>
      <c r="D67" s="62"/>
      <c r="E67" s="62"/>
      <c r="F67" s="62"/>
      <c r="G67" s="305"/>
      <c r="H67" s="305"/>
      <c r="I67" s="249"/>
      <c r="J67" s="62"/>
      <c r="K67" s="62"/>
      <c r="L67" s="309"/>
      <c r="M67" s="309"/>
      <c r="N67" s="309"/>
      <c r="O67" s="309"/>
      <c r="P67" s="309"/>
      <c r="Q67" s="309"/>
      <c r="R67" s="309"/>
      <c r="S67" s="309"/>
      <c r="T67" s="309"/>
      <c r="U67" s="309"/>
      <c r="V67" s="62"/>
      <c r="W67" s="62"/>
      <c r="X67" s="62"/>
      <c r="Y67" s="62"/>
      <c r="Z67" s="62"/>
      <c r="AA67" s="62"/>
      <c r="AB67" s="62"/>
      <c r="AC67" s="62"/>
      <c r="AD67" s="62"/>
      <c r="AE67" s="62"/>
      <c r="AN67" s="439"/>
    </row>
    <row r="68" spans="1:40" s="43" customFormat="1" ht="5.0999999999999996" customHeight="1" x14ac:dyDescent="0.15">
      <c r="A68" s="62"/>
      <c r="B68" s="62"/>
      <c r="C68" s="62"/>
      <c r="D68" s="62"/>
      <c r="E68" s="62"/>
      <c r="F68" s="62"/>
      <c r="G68" s="305"/>
      <c r="H68" s="305"/>
      <c r="I68" s="249"/>
      <c r="J68" s="62"/>
      <c r="K68" s="62"/>
      <c r="L68" s="309"/>
      <c r="M68" s="309"/>
      <c r="N68" s="309"/>
      <c r="O68" s="309"/>
      <c r="P68" s="309"/>
      <c r="Q68" s="309"/>
      <c r="R68" s="309"/>
      <c r="S68" s="309"/>
      <c r="T68" s="309"/>
      <c r="U68" s="309"/>
      <c r="V68" s="62"/>
      <c r="W68" s="62"/>
      <c r="X68" s="62"/>
      <c r="Y68" s="62"/>
      <c r="Z68" s="62"/>
      <c r="AA68" s="62"/>
      <c r="AB68" s="62"/>
      <c r="AC68" s="62"/>
      <c r="AD68" s="62"/>
      <c r="AE68" s="62"/>
      <c r="AN68" s="439"/>
    </row>
    <row r="69" spans="1:40" s="43" customFormat="1" ht="34.5" customHeight="1" x14ac:dyDescent="0.15">
      <c r="A69" s="954" t="s">
        <v>3028</v>
      </c>
      <c r="B69" s="954"/>
      <c r="C69" s="954"/>
      <c r="D69" s="954"/>
      <c r="E69" s="954"/>
      <c r="F69" s="954"/>
      <c r="G69" s="954"/>
      <c r="H69" s="954"/>
      <c r="I69" s="954"/>
      <c r="J69" s="954"/>
      <c r="K69" s="954"/>
      <c r="L69" s="954"/>
      <c r="M69" s="954"/>
      <c r="N69" s="954"/>
      <c r="O69" s="954"/>
      <c r="P69" s="954"/>
      <c r="Q69" s="954"/>
      <c r="R69" s="954"/>
      <c r="S69" s="954"/>
      <c r="T69" s="954"/>
      <c r="U69" s="954"/>
      <c r="V69" s="954"/>
      <c r="W69" s="954"/>
      <c r="X69" s="954"/>
      <c r="Y69" s="954"/>
      <c r="Z69" s="954"/>
      <c r="AA69" s="954"/>
      <c r="AB69" s="954"/>
      <c r="AC69" s="954"/>
      <c r="AD69" s="954"/>
      <c r="AE69" s="954"/>
      <c r="AN69" s="439"/>
    </row>
    <row r="70" spans="1:40" s="43" customFormat="1" ht="5.0999999999999996" customHeight="1" x14ac:dyDescent="0.15">
      <c r="A70" s="62"/>
      <c r="B70" s="62"/>
      <c r="C70" s="62"/>
      <c r="D70" s="62"/>
      <c r="E70" s="62"/>
      <c r="F70" s="62"/>
      <c r="G70" s="305"/>
      <c r="H70" s="305"/>
      <c r="I70" s="249"/>
      <c r="J70" s="62"/>
      <c r="K70" s="62"/>
      <c r="L70" s="309"/>
      <c r="M70" s="309"/>
      <c r="N70" s="309"/>
      <c r="O70" s="309"/>
      <c r="P70" s="309"/>
      <c r="Q70" s="309"/>
      <c r="R70" s="309"/>
      <c r="S70" s="309"/>
      <c r="T70" s="309"/>
      <c r="U70" s="309"/>
      <c r="V70" s="62"/>
      <c r="W70" s="62"/>
      <c r="X70" s="62"/>
      <c r="Y70" s="62"/>
      <c r="Z70" s="62"/>
      <c r="AA70" s="62"/>
      <c r="AB70" s="62"/>
      <c r="AC70" s="62"/>
      <c r="AD70" s="62"/>
      <c r="AE70" s="62"/>
      <c r="AN70" s="439"/>
    </row>
    <row r="71" spans="1:40" s="43" customFormat="1" ht="15" customHeight="1" thickBot="1" x14ac:dyDescent="0.2">
      <c r="A71" s="310" t="s">
        <v>2911</v>
      </c>
      <c r="B71" s="62"/>
      <c r="C71" s="62"/>
      <c r="D71" s="62"/>
      <c r="E71" s="62"/>
      <c r="F71" s="62"/>
      <c r="G71" s="305"/>
      <c r="H71" s="305"/>
      <c r="I71" s="249"/>
      <c r="J71" s="62"/>
      <c r="K71" s="62"/>
      <c r="L71" s="309"/>
      <c r="M71" s="309"/>
      <c r="N71" s="309"/>
      <c r="O71" s="309"/>
      <c r="P71" s="309"/>
      <c r="Q71" s="309"/>
      <c r="R71" s="309"/>
      <c r="S71" s="309"/>
      <c r="T71" s="309"/>
      <c r="U71" s="309"/>
      <c r="V71" s="62"/>
      <c r="W71" s="62"/>
      <c r="X71" s="62"/>
      <c r="Y71" s="62"/>
      <c r="Z71" s="62"/>
      <c r="AA71" s="62"/>
      <c r="AB71" s="62"/>
      <c r="AC71" s="62"/>
      <c r="AD71" s="62"/>
      <c r="AE71" s="62"/>
      <c r="AN71" s="439"/>
    </row>
    <row r="72" spans="1:40" s="43" customFormat="1" ht="12.75" customHeight="1" x14ac:dyDescent="0.15">
      <c r="A72" s="1366" t="s">
        <v>16</v>
      </c>
      <c r="B72" s="1367"/>
      <c r="C72" s="1367"/>
      <c r="D72" s="1367"/>
      <c r="E72" s="1367"/>
      <c r="F72" s="1368"/>
      <c r="G72" s="1369"/>
      <c r="H72" s="1365"/>
      <c r="I72" s="249"/>
      <c r="J72" s="97"/>
      <c r="K72" s="97"/>
      <c r="L72" s="97"/>
      <c r="M72" s="97"/>
      <c r="N72" s="97"/>
      <c r="O72" s="97"/>
      <c r="P72" s="97"/>
      <c r="Q72" s="97"/>
      <c r="R72" s="97"/>
      <c r="S72" s="97"/>
      <c r="T72" s="97"/>
      <c r="U72" s="97"/>
      <c r="V72" s="1395" t="s">
        <v>2941</v>
      </c>
      <c r="W72" s="1395"/>
      <c r="X72" s="1395"/>
      <c r="Y72" s="1395"/>
      <c r="Z72" s="1395"/>
      <c r="AA72" s="1395"/>
      <c r="AB72" s="1395"/>
      <c r="AC72" s="1395"/>
      <c r="AD72" s="1395"/>
      <c r="AE72" s="62"/>
      <c r="AN72" s="439"/>
    </row>
    <row r="73" spans="1:40" s="43" customFormat="1" ht="12.75" customHeight="1" x14ac:dyDescent="0.15">
      <c r="A73" s="286">
        <v>1</v>
      </c>
      <c r="B73" s="9" t="s">
        <v>17</v>
      </c>
      <c r="C73" s="18"/>
      <c r="D73" s="18"/>
      <c r="E73" s="9"/>
      <c r="F73" s="98"/>
      <c r="G73" s="62"/>
      <c r="H73" s="62"/>
      <c r="I73" s="62"/>
      <c r="J73" s="97"/>
      <c r="K73" s="97"/>
      <c r="L73" s="97"/>
      <c r="M73" s="97"/>
      <c r="N73" s="97"/>
      <c r="O73" s="97"/>
      <c r="P73" s="97"/>
      <c r="Q73" s="97"/>
      <c r="R73" s="97"/>
      <c r="S73" s="97"/>
      <c r="T73" s="330"/>
      <c r="U73" s="330"/>
      <c r="V73" s="1383" t="s">
        <v>2938</v>
      </c>
      <c r="W73" s="1383"/>
      <c r="X73" s="1384"/>
      <c r="Y73" s="332"/>
      <c r="Z73" s="332"/>
      <c r="AA73" s="332"/>
      <c r="AB73" s="332"/>
      <c r="AC73" s="332"/>
      <c r="AD73" s="333"/>
      <c r="AE73" s="330"/>
      <c r="AF73" s="226" t="str">
        <f>IF(SUM(Y75+AB75)&lt;&gt;AB89,"←男女別生徒数計が現員総数と一致しません。","")</f>
        <v/>
      </c>
      <c r="AN73" s="439"/>
    </row>
    <row r="74" spans="1:40" s="43" customFormat="1" ht="12.75" customHeight="1" thickBot="1" x14ac:dyDescent="0.2">
      <c r="A74" s="286">
        <v>2</v>
      </c>
      <c r="B74" s="9" t="s">
        <v>18</v>
      </c>
      <c r="C74" s="18"/>
      <c r="D74" s="18"/>
      <c r="E74" s="9"/>
      <c r="F74" s="98"/>
      <c r="G74" s="1402" t="s">
        <v>20</v>
      </c>
      <c r="H74" s="1403" t="s">
        <v>21</v>
      </c>
      <c r="I74" s="1403"/>
      <c r="J74" s="1403"/>
      <c r="K74" s="1403"/>
      <c r="L74" s="1403"/>
      <c r="M74" s="1403"/>
      <c r="N74" s="1403"/>
      <c r="O74" s="1403"/>
      <c r="P74" s="1403"/>
      <c r="Q74" s="1403"/>
      <c r="R74" s="250"/>
      <c r="S74" s="250"/>
      <c r="T74" s="330"/>
      <c r="U74" s="330"/>
      <c r="V74" s="1385"/>
      <c r="W74" s="1385"/>
      <c r="X74" s="1386"/>
      <c r="Y74" s="1380" t="s">
        <v>2939</v>
      </c>
      <c r="Z74" s="1381"/>
      <c r="AA74" s="1382"/>
      <c r="AB74" s="1378" t="s">
        <v>2940</v>
      </c>
      <c r="AC74" s="1379"/>
      <c r="AD74" s="1379"/>
      <c r="AE74" s="330"/>
      <c r="AF74" s="388" t="str">
        <f>IF(AND(A77=3,OR(Y75="",AB75="")),"←男女別生徒数を記入してください。",
IF(AND(A77=1,Y75=""),"←男子生徒数を記入してください。",
IF(AND(A77=2,AB75=""),"←女子生徒数を記入してください。","")))</f>
        <v/>
      </c>
      <c r="AN74" s="439"/>
    </row>
    <row r="75" spans="1:40" s="43" customFormat="1" ht="12.75" customHeight="1" x14ac:dyDescent="0.15">
      <c r="A75" s="286">
        <v>3</v>
      </c>
      <c r="B75" s="9" t="s">
        <v>19</v>
      </c>
      <c r="C75" s="18"/>
      <c r="D75" s="18"/>
      <c r="E75" s="9"/>
      <c r="F75" s="98"/>
      <c r="G75" s="1402"/>
      <c r="H75" s="1403"/>
      <c r="I75" s="1403"/>
      <c r="J75" s="1403"/>
      <c r="K75" s="1403"/>
      <c r="L75" s="1403"/>
      <c r="M75" s="1403"/>
      <c r="N75" s="1403"/>
      <c r="O75" s="1403"/>
      <c r="P75" s="1403"/>
      <c r="Q75" s="1403"/>
      <c r="R75" s="250"/>
      <c r="S75" s="250"/>
      <c r="T75" s="330"/>
      <c r="U75" s="330"/>
      <c r="V75" s="1387">
        <f>SUM(Y75,AB75)</f>
        <v>0</v>
      </c>
      <c r="W75" s="1388"/>
      <c r="X75" s="330"/>
      <c r="Y75" s="1391"/>
      <c r="Z75" s="1392"/>
      <c r="AA75" s="335"/>
      <c r="AB75" s="1391"/>
      <c r="AC75" s="1392"/>
      <c r="AD75" s="337"/>
      <c r="AE75" s="330"/>
      <c r="AF75" s="1353" t="str">
        <f>IF(OR(A77="　",A77=""),"←男女共学別を選択してください。","")</f>
        <v>←男女共学別を選択してください。</v>
      </c>
      <c r="AN75" s="439"/>
    </row>
    <row r="76" spans="1:40" s="43" customFormat="1" ht="17.25" customHeight="1" thickBot="1" x14ac:dyDescent="0.2">
      <c r="A76" s="96" t="s">
        <v>22</v>
      </c>
      <c r="B76" s="9"/>
      <c r="C76" s="10"/>
      <c r="D76" s="10"/>
      <c r="E76" s="9"/>
      <c r="F76" s="98"/>
      <c r="G76" s="121">
        <v>2</v>
      </c>
      <c r="H76" s="1354" t="s">
        <v>23</v>
      </c>
      <c r="I76" s="1354"/>
      <c r="J76" s="1354"/>
      <c r="K76" s="1354"/>
      <c r="L76" s="1354"/>
      <c r="M76" s="1354"/>
      <c r="N76" s="1354"/>
      <c r="O76" s="1354"/>
      <c r="P76" s="1354"/>
      <c r="Q76" s="1354"/>
      <c r="R76" s="251"/>
      <c r="S76" s="251"/>
      <c r="T76" s="331"/>
      <c r="U76" s="331"/>
      <c r="V76" s="1389"/>
      <c r="W76" s="1390"/>
      <c r="X76" s="334" t="s">
        <v>86</v>
      </c>
      <c r="Y76" s="1393"/>
      <c r="Z76" s="1394"/>
      <c r="AA76" s="336" t="s">
        <v>86</v>
      </c>
      <c r="AB76" s="1393"/>
      <c r="AC76" s="1394"/>
      <c r="AD76" s="338" t="s">
        <v>86</v>
      </c>
      <c r="AE76" s="331"/>
      <c r="AF76" s="1353"/>
      <c r="AN76" s="439"/>
    </row>
    <row r="77" spans="1:40" s="43" customFormat="1" ht="20.100000000000001" customHeight="1" thickBot="1" x14ac:dyDescent="0.2">
      <c r="A77" s="391"/>
      <c r="B77" s="11" t="s">
        <v>24</v>
      </c>
      <c r="C77" s="12"/>
      <c r="D77" s="12"/>
      <c r="E77" s="13"/>
      <c r="F77" s="99"/>
      <c r="G77" s="122"/>
      <c r="H77" s="1354"/>
      <c r="I77" s="1354"/>
      <c r="J77" s="1354"/>
      <c r="K77" s="1354"/>
      <c r="L77" s="1354"/>
      <c r="M77" s="1354"/>
      <c r="N77" s="1354"/>
      <c r="O77" s="1354"/>
      <c r="P77" s="1354"/>
      <c r="Q77" s="1354"/>
      <c r="R77" s="251"/>
      <c r="S77" s="251"/>
      <c r="T77" s="331"/>
      <c r="U77" s="331"/>
      <c r="V77" s="331"/>
      <c r="W77" s="331"/>
      <c r="X77" s="331"/>
      <c r="Y77" s="331"/>
      <c r="Z77" s="331"/>
      <c r="AA77" s="331"/>
      <c r="AB77" s="331"/>
      <c r="AC77" s="331"/>
      <c r="AD77" s="331"/>
      <c r="AE77" s="331"/>
      <c r="AF77" s="1353"/>
      <c r="AN77" s="439"/>
    </row>
    <row r="78" spans="1:40" s="43" customFormat="1" ht="5.0999999999999996" customHeight="1" x14ac:dyDescent="0.15">
      <c r="A78" s="366"/>
      <c r="B78" s="366"/>
      <c r="C78" s="10"/>
      <c r="D78" s="10"/>
      <c r="E78" s="9"/>
      <c r="F78" s="9"/>
      <c r="G78" s="367"/>
      <c r="H78" s="342"/>
      <c r="I78" s="342"/>
      <c r="J78" s="342"/>
      <c r="K78" s="342"/>
      <c r="L78" s="342"/>
      <c r="M78" s="342"/>
      <c r="N78" s="342"/>
      <c r="O78" s="342"/>
      <c r="P78" s="342"/>
      <c r="Q78" s="342"/>
      <c r="R78" s="251"/>
      <c r="S78" s="251"/>
      <c r="T78" s="331"/>
      <c r="U78" s="331"/>
      <c r="V78" s="331"/>
      <c r="W78" s="331"/>
      <c r="X78" s="331"/>
      <c r="Y78" s="331"/>
      <c r="Z78" s="331"/>
      <c r="AA78" s="331"/>
      <c r="AB78" s="331"/>
      <c r="AC78" s="331"/>
      <c r="AD78" s="331"/>
      <c r="AE78" s="331"/>
      <c r="AF78" s="58"/>
      <c r="AN78" s="439"/>
    </row>
    <row r="79" spans="1:40" s="43" customFormat="1" ht="5.0999999999999996" customHeight="1" x14ac:dyDescent="0.15">
      <c r="A79" s="366"/>
      <c r="B79" s="366"/>
      <c r="C79" s="10"/>
      <c r="D79" s="10"/>
      <c r="E79" s="9"/>
      <c r="F79" s="9"/>
      <c r="G79" s="367"/>
      <c r="H79" s="342"/>
      <c r="I79" s="342"/>
      <c r="J79" s="342"/>
      <c r="K79" s="342"/>
      <c r="L79" s="342"/>
      <c r="M79" s="342"/>
      <c r="N79" s="342"/>
      <c r="O79" s="342"/>
      <c r="P79" s="342"/>
      <c r="Q79" s="342"/>
      <c r="R79" s="251"/>
      <c r="S79" s="251"/>
      <c r="T79" s="331"/>
      <c r="U79" s="331"/>
      <c r="V79" s="331"/>
      <c r="W79" s="331"/>
      <c r="X79" s="331"/>
      <c r="Y79" s="331"/>
      <c r="Z79" s="331"/>
      <c r="AA79" s="331"/>
      <c r="AB79" s="331"/>
      <c r="AC79" s="331"/>
      <c r="AD79" s="331"/>
      <c r="AE79" s="331"/>
      <c r="AF79" s="58"/>
      <c r="AN79" s="439"/>
    </row>
    <row r="80" spans="1:40" s="43" customFormat="1" ht="5.0999999999999996" customHeight="1" x14ac:dyDescent="0.15">
      <c r="A80" s="366"/>
      <c r="B80" s="366"/>
      <c r="C80" s="10"/>
      <c r="D80" s="10"/>
      <c r="E80" s="9"/>
      <c r="F80" s="9"/>
      <c r="G80" s="367"/>
      <c r="H80" s="342"/>
      <c r="I80" s="342"/>
      <c r="J80" s="342"/>
      <c r="K80" s="342"/>
      <c r="L80" s="342"/>
      <c r="M80" s="342"/>
      <c r="N80" s="342"/>
      <c r="O80" s="342"/>
      <c r="P80" s="342"/>
      <c r="Q80" s="342"/>
      <c r="R80" s="251"/>
      <c r="S80" s="251"/>
      <c r="T80" s="331"/>
      <c r="U80" s="331"/>
      <c r="V80" s="331"/>
      <c r="W80" s="331"/>
      <c r="X80" s="331"/>
      <c r="Y80" s="331"/>
      <c r="Z80" s="331"/>
      <c r="AA80" s="331"/>
      <c r="AB80" s="331"/>
      <c r="AC80" s="331"/>
      <c r="AD80" s="331"/>
      <c r="AE80" s="331"/>
      <c r="AF80" s="58"/>
      <c r="AN80" s="439"/>
    </row>
    <row r="81" spans="1:43" s="43" customFormat="1" ht="5.0999999999999996" customHeight="1" x14ac:dyDescent="0.15">
      <c r="A81" s="366"/>
      <c r="B81" s="366"/>
      <c r="C81" s="10"/>
      <c r="D81" s="10"/>
      <c r="E81" s="9"/>
      <c r="F81" s="9"/>
      <c r="G81" s="367"/>
      <c r="H81" s="342"/>
      <c r="I81" s="342"/>
      <c r="J81" s="342"/>
      <c r="K81" s="342"/>
      <c r="L81" s="342"/>
      <c r="M81" s="342"/>
      <c r="N81" s="342"/>
      <c r="O81" s="342"/>
      <c r="P81" s="342"/>
      <c r="Q81" s="342"/>
      <c r="R81" s="251"/>
      <c r="S81" s="251"/>
      <c r="T81" s="331"/>
      <c r="U81" s="331"/>
      <c r="V81" s="331"/>
      <c r="W81" s="331"/>
      <c r="X81" s="331"/>
      <c r="Y81" s="331"/>
      <c r="Z81" s="331"/>
      <c r="AA81" s="331"/>
      <c r="AB81" s="331"/>
      <c r="AC81" s="331"/>
      <c r="AD81" s="331"/>
      <c r="AE81" s="331"/>
      <c r="AF81" s="58"/>
      <c r="AN81" s="439"/>
    </row>
    <row r="82" spans="1:43" s="43" customFormat="1" ht="5.0999999999999996" customHeight="1" x14ac:dyDescent="0.15">
      <c r="A82" s="366"/>
      <c r="B82" s="366"/>
      <c r="C82" s="10"/>
      <c r="D82" s="10"/>
      <c r="E82" s="9"/>
      <c r="F82" s="9"/>
      <c r="G82" s="367"/>
      <c r="H82" s="342"/>
      <c r="I82" s="342"/>
      <c r="J82" s="342"/>
      <c r="K82" s="342"/>
      <c r="L82" s="342"/>
      <c r="M82" s="342"/>
      <c r="N82" s="342"/>
      <c r="O82" s="342"/>
      <c r="P82" s="342"/>
      <c r="Q82" s="342"/>
      <c r="R82" s="251"/>
      <c r="S82" s="251"/>
      <c r="T82" s="331"/>
      <c r="U82" s="331"/>
      <c r="V82" s="331"/>
      <c r="W82" s="331"/>
      <c r="X82" s="331"/>
      <c r="Y82" s="331"/>
      <c r="Z82" s="331"/>
      <c r="AA82" s="331"/>
      <c r="AB82" s="331"/>
      <c r="AC82" s="331"/>
      <c r="AD82" s="331"/>
      <c r="AE82" s="331"/>
      <c r="AF82" s="58"/>
      <c r="AN82" s="439"/>
    </row>
    <row r="83" spans="1:43" s="116" customFormat="1" ht="20.100000000000001" customHeight="1" thickBot="1" x14ac:dyDescent="0.2">
      <c r="A83" s="1204" t="s">
        <v>4788</v>
      </c>
      <c r="B83" s="1204"/>
      <c r="C83" s="1204"/>
      <c r="D83" s="1204"/>
      <c r="E83" s="1204"/>
      <c r="F83" s="1204"/>
      <c r="G83" s="1204"/>
      <c r="H83" s="1204"/>
      <c r="I83" s="1204"/>
      <c r="J83" s="1204"/>
      <c r="K83" s="1204"/>
      <c r="L83" s="1204"/>
      <c r="M83" s="1204"/>
      <c r="N83" s="1204"/>
      <c r="O83" s="1204"/>
      <c r="P83" s="1204"/>
      <c r="Q83" s="1204"/>
      <c r="R83" s="1204"/>
      <c r="S83" s="1204"/>
      <c r="T83" s="1204"/>
      <c r="U83" s="1205"/>
      <c r="V83" s="1205"/>
      <c r="W83" s="1205"/>
      <c r="X83" s="1205"/>
      <c r="Y83" s="1205"/>
      <c r="Z83" s="112"/>
      <c r="AA83" s="296"/>
      <c r="AB83" s="295" t="s">
        <v>25</v>
      </c>
      <c r="AC83" s="295"/>
      <c r="AD83" s="295"/>
      <c r="AE83" s="295"/>
      <c r="AF83" s="113" t="str">
        <f>IF(OR(AND(S91=0,G117&gt;0),AND(V91=0,G118&gt;0),AND(Y91=0,G119&gt;0),AND(S93=0,J117&gt;0),AND(V93=0,J118&gt;0),AND(Y93=0,J119&gt;0),AND(S95=0,M117&gt;0),AND(V95=0,M118&gt;0),AND(Y95=0,M119&gt;0),AND(S97=0,P117&gt;0),AND(V97=0,P118&gt;0),AND(Y97=0,P119&gt;0),AND(S99=0,S117&gt;0),AND(V99=0,S118&gt;0),AND(Y99=0,S119&gt;0)),"←Ⅰ.生徒数とⅡ.学級数の回答が整合しません。（生徒数・学級数のいずれかが「0」でない学年で、「0」が入力されています。）","")</f>
        <v/>
      </c>
      <c r="AG83" s="114"/>
      <c r="AH83" s="114"/>
      <c r="AI83" s="114"/>
      <c r="AJ83" s="113"/>
      <c r="AK83" s="113"/>
      <c r="AL83" s="113"/>
      <c r="AM83" s="113"/>
      <c r="AN83" s="440"/>
      <c r="AO83" s="113"/>
      <c r="AP83" s="115"/>
      <c r="AQ83" s="115"/>
    </row>
    <row r="84" spans="1:43" s="43" customFormat="1" ht="13.15" customHeight="1" x14ac:dyDescent="0.15">
      <c r="A84" s="995" t="s">
        <v>188</v>
      </c>
      <c r="B84" s="996"/>
      <c r="C84" s="996"/>
      <c r="D84" s="1414" t="s">
        <v>3082</v>
      </c>
      <c r="E84" s="1415"/>
      <c r="F84" s="1415"/>
      <c r="G84" s="1415"/>
      <c r="H84" s="1415"/>
      <c r="I84" s="1415"/>
      <c r="J84" s="1415"/>
      <c r="K84" s="1415"/>
      <c r="L84" s="1415"/>
      <c r="M84" s="1415"/>
      <c r="N84" s="1415"/>
      <c r="O84" s="1416"/>
      <c r="P84" s="1417" t="s">
        <v>189</v>
      </c>
      <c r="Q84" s="1418"/>
      <c r="R84" s="1418"/>
      <c r="S84" s="1415"/>
      <c r="T84" s="1415"/>
      <c r="U84" s="1415"/>
      <c r="V84" s="1415"/>
      <c r="W84" s="1415"/>
      <c r="X84" s="1415"/>
      <c r="Y84" s="1415"/>
      <c r="Z84" s="1415"/>
      <c r="AA84" s="1415"/>
      <c r="AB84" s="1415"/>
      <c r="AC84" s="1415"/>
      <c r="AD84" s="1419"/>
      <c r="AE84" s="294"/>
      <c r="AF84" s="54"/>
      <c r="AG84" s="82"/>
      <c r="AH84" s="82"/>
      <c r="AI84" s="82"/>
      <c r="AJ84" s="54"/>
      <c r="AK84" s="54"/>
      <c r="AL84" s="54"/>
      <c r="AM84" s="54"/>
      <c r="AN84" s="437"/>
      <c r="AO84" s="54"/>
      <c r="AP84" s="78"/>
      <c r="AQ84" s="78"/>
    </row>
    <row r="85" spans="1:43" s="43" customFormat="1" ht="13.15" customHeight="1" x14ac:dyDescent="0.15">
      <c r="A85" s="998"/>
      <c r="B85" s="999"/>
      <c r="C85" s="999"/>
      <c r="D85" s="1420" t="s">
        <v>2864</v>
      </c>
      <c r="E85" s="1421"/>
      <c r="F85" s="1421"/>
      <c r="G85" s="1422" t="s">
        <v>2934</v>
      </c>
      <c r="H85" s="1422"/>
      <c r="I85" s="1422"/>
      <c r="J85" s="1142" t="s">
        <v>2865</v>
      </c>
      <c r="K85" s="1143"/>
      <c r="L85" s="1143"/>
      <c r="M85" s="1342" t="s">
        <v>26</v>
      </c>
      <c r="N85" s="1342"/>
      <c r="O85" s="1343"/>
      <c r="P85" s="1396" t="s">
        <v>2935</v>
      </c>
      <c r="Q85" s="1370"/>
      <c r="R85" s="1397"/>
      <c r="S85" s="1376" t="s">
        <v>2942</v>
      </c>
      <c r="T85" s="1143"/>
      <c r="U85" s="1377"/>
      <c r="V85" s="1436" t="s">
        <v>2943</v>
      </c>
      <c r="W85" s="1370"/>
      <c r="X85" s="1371"/>
      <c r="Y85" s="1370" t="s">
        <v>2944</v>
      </c>
      <c r="Z85" s="1370"/>
      <c r="AA85" s="1371"/>
      <c r="AB85" s="1344" t="s">
        <v>2809</v>
      </c>
      <c r="AC85" s="1345"/>
      <c r="AD85" s="1346"/>
      <c r="AE85" s="9"/>
      <c r="AF85" s="54"/>
      <c r="AG85" s="82"/>
      <c r="AH85" s="82"/>
      <c r="AI85" s="82"/>
      <c r="AJ85" s="54"/>
      <c r="AK85" s="54"/>
      <c r="AL85" s="54"/>
      <c r="AM85" s="54"/>
      <c r="AN85" s="437"/>
      <c r="AO85" s="54"/>
      <c r="AP85" s="78"/>
      <c r="AQ85" s="78"/>
    </row>
    <row r="86" spans="1:43" s="43" customFormat="1" ht="13.15" customHeight="1" x14ac:dyDescent="0.15">
      <c r="A86" s="998"/>
      <c r="B86" s="999"/>
      <c r="C86" s="999"/>
      <c r="D86" s="1420"/>
      <c r="E86" s="1421"/>
      <c r="F86" s="1421"/>
      <c r="G86" s="1422"/>
      <c r="H86" s="1422"/>
      <c r="I86" s="1422"/>
      <c r="J86" s="1143"/>
      <c r="K86" s="1143"/>
      <c r="L86" s="1143"/>
      <c r="M86" s="1342"/>
      <c r="N86" s="1342"/>
      <c r="O86" s="1343"/>
      <c r="P86" s="1398"/>
      <c r="Q86" s="1372"/>
      <c r="R86" s="1399"/>
      <c r="S86" s="1376"/>
      <c r="T86" s="1143"/>
      <c r="U86" s="1377"/>
      <c r="V86" s="1437"/>
      <c r="W86" s="1372"/>
      <c r="X86" s="1373"/>
      <c r="Y86" s="1372"/>
      <c r="Z86" s="1372"/>
      <c r="AA86" s="1373"/>
      <c r="AB86" s="1347"/>
      <c r="AC86" s="1348"/>
      <c r="AD86" s="1349"/>
      <c r="AE86" s="62"/>
      <c r="AF86" s="54"/>
      <c r="AG86" s="82"/>
      <c r="AH86" s="82"/>
      <c r="AI86" s="82"/>
      <c r="AJ86" s="54"/>
      <c r="AK86" s="54"/>
      <c r="AL86" s="54"/>
      <c r="AM86" s="54"/>
      <c r="AN86" s="437"/>
      <c r="AO86" s="54"/>
      <c r="AP86" s="78"/>
      <c r="AQ86" s="78"/>
    </row>
    <row r="87" spans="1:43" s="43" customFormat="1" ht="15.75" customHeight="1" x14ac:dyDescent="0.15">
      <c r="A87" s="1227"/>
      <c r="B87" s="1228"/>
      <c r="C87" s="1228"/>
      <c r="D87" s="1420"/>
      <c r="E87" s="1421"/>
      <c r="F87" s="1421"/>
      <c r="G87" s="1422"/>
      <c r="H87" s="1422"/>
      <c r="I87" s="1422"/>
      <c r="J87" s="1143"/>
      <c r="K87" s="1143"/>
      <c r="L87" s="1143"/>
      <c r="M87" s="1342"/>
      <c r="N87" s="1342"/>
      <c r="O87" s="1343"/>
      <c r="P87" s="1400"/>
      <c r="Q87" s="1374"/>
      <c r="R87" s="1401"/>
      <c r="S87" s="1376"/>
      <c r="T87" s="1143"/>
      <c r="U87" s="1377"/>
      <c r="V87" s="1438"/>
      <c r="W87" s="1374"/>
      <c r="X87" s="1375"/>
      <c r="Y87" s="1374"/>
      <c r="Z87" s="1374"/>
      <c r="AA87" s="1375"/>
      <c r="AB87" s="1350"/>
      <c r="AC87" s="1351"/>
      <c r="AD87" s="1352"/>
      <c r="AE87" s="62"/>
      <c r="AF87" s="280" t="str">
        <f>IF((SUM(D90:D107)-D88&lt;&gt;0),"←入学志願者数計が学科別内訳の計と一致しません。",
  IF((SUM(G90:G107)-G88&lt;&gt;0),"←受験者数計が学科別内訳の計と一致しません。",
  IF((SUM(J90:J107)-J88&lt;&gt;0),"←合格者数計が学科別内訳の計と一致しません。",
  IF((SUM(M90:M107)-M88&lt;&gt;0),"←入学者数計が学科別内訳の計と一致しません。",""))))</f>
        <v/>
      </c>
      <c r="AG87" s="82"/>
      <c r="AH87" s="82"/>
      <c r="AI87" s="82"/>
      <c r="AJ87" s="54"/>
      <c r="AK87" s="54"/>
      <c r="AL87" s="54"/>
      <c r="AM87" s="54"/>
      <c r="AN87" s="437"/>
      <c r="AO87" s="54"/>
      <c r="AP87" s="78"/>
      <c r="AQ87" s="78"/>
    </row>
    <row r="88" spans="1:43" s="43" customFormat="1" ht="18" customHeight="1" thickBot="1" x14ac:dyDescent="0.2">
      <c r="A88" s="1225" t="s">
        <v>2809</v>
      </c>
      <c r="B88" s="1226"/>
      <c r="C88" s="1226"/>
      <c r="D88" s="1466">
        <f>SUM(D90:E107)</f>
        <v>0</v>
      </c>
      <c r="E88" s="1467"/>
      <c r="F88" s="1468"/>
      <c r="G88" s="1229">
        <f>SUM(G90:I107)</f>
        <v>0</v>
      </c>
      <c r="H88" s="1229"/>
      <c r="I88" s="1229"/>
      <c r="J88" s="1229">
        <f>SUM(J90:L107)</f>
        <v>0</v>
      </c>
      <c r="K88" s="1229"/>
      <c r="L88" s="1229"/>
      <c r="M88" s="1229">
        <f>SUM(M90:O107)</f>
        <v>0</v>
      </c>
      <c r="N88" s="1229"/>
      <c r="O88" s="1406"/>
      <c r="P88" s="1407" t="s">
        <v>2936</v>
      </c>
      <c r="Q88" s="1408"/>
      <c r="R88" s="1409"/>
      <c r="S88" s="1413">
        <f t="shared" ref="S88" si="5">SUM(S90+S92+S94+S96+S98+S100+S102+S104+S106)</f>
        <v>0</v>
      </c>
      <c r="T88" s="1138"/>
      <c r="U88" s="1138"/>
      <c r="V88" s="1137">
        <f t="shared" ref="V88" si="6">SUM(V90+V92+V94+V96+V98+V100+V102+V104+V106)</f>
        <v>0</v>
      </c>
      <c r="W88" s="1138"/>
      <c r="X88" s="1139"/>
      <c r="Y88" s="1138">
        <f>SUM(Y90+Y92+Y94+Y96+Y98+Y100+Y102+Y104+Y106)</f>
        <v>0</v>
      </c>
      <c r="Z88" s="1138"/>
      <c r="AA88" s="1139"/>
      <c r="AB88" s="1444">
        <f>SUM(S88:AA88)</f>
        <v>0</v>
      </c>
      <c r="AC88" s="1445"/>
      <c r="AD88" s="1446"/>
      <c r="AE88" s="904"/>
      <c r="AF88" s="416" t="str">
        <f>IF(SUM(AB90,AB92,AB94,AB96,AB98,AB100,AB102,AB104,AB106) &lt;&gt; AB88,
    "←定員・生徒数計が学年別内訳計と一致しません。",
   IF(SUM(S90,S92,S94,S96,S98,S100,S102,S104,S106) &lt;&gt; S88,
     "←定員・１年生計が学科別内訳計と一致しません。",
   IF(SUM(V90,V92,V94,V96,V98,V100,V102,V104,V106) &lt;&gt; V88,
      "←定員・2年生計が学科別内訳計と一致しません。",
   IF(SUM(Y90,Y92,Y94,Y96,Y98,Y100,Y102,Y104,Y106) &lt;&gt; Y88,
       "←定員・3年生計が学科別内訳計と一致しません。",
       " "
        ))))</f>
        <v xml:space="preserve"> </v>
      </c>
      <c r="AG88" s="86"/>
      <c r="AH88" s="86"/>
      <c r="AI88" s="86"/>
      <c r="AJ88" s="55"/>
      <c r="AK88" s="55"/>
      <c r="AL88" s="55"/>
      <c r="AM88" s="55"/>
      <c r="AN88" s="441"/>
      <c r="AO88" s="55"/>
      <c r="AP88" s="78"/>
      <c r="AQ88" s="78"/>
    </row>
    <row r="89" spans="1:43" s="43" customFormat="1" ht="18" customHeight="1" thickBot="1" x14ac:dyDescent="0.2">
      <c r="A89" s="1227"/>
      <c r="B89" s="1228"/>
      <c r="C89" s="1228"/>
      <c r="D89" s="1466"/>
      <c r="E89" s="1467"/>
      <c r="F89" s="1468"/>
      <c r="G89" s="1229"/>
      <c r="H89" s="1229"/>
      <c r="I89" s="1229"/>
      <c r="J89" s="1229"/>
      <c r="K89" s="1229"/>
      <c r="L89" s="1229"/>
      <c r="M89" s="1229"/>
      <c r="N89" s="1229"/>
      <c r="O89" s="1406"/>
      <c r="P89" s="1410" t="s">
        <v>2937</v>
      </c>
      <c r="Q89" s="1411"/>
      <c r="R89" s="1412"/>
      <c r="S89" s="1135">
        <f>SUM(S91+S93+S95+S97+S99+S101+S103+S105+S107)</f>
        <v>0</v>
      </c>
      <c r="T89" s="1136"/>
      <c r="U89" s="1136"/>
      <c r="V89" s="1140">
        <f>SUM(V91+V93+V95+V97+V99+V101+V103+V105+V107)</f>
        <v>0</v>
      </c>
      <c r="W89" s="1136"/>
      <c r="X89" s="1141"/>
      <c r="Y89" s="1136">
        <f>SUM(Y91+Y93+Y95+Y97+Y99+Y101+Y103+Y105+Y107)</f>
        <v>0</v>
      </c>
      <c r="Z89" s="1136"/>
      <c r="AA89" s="1136"/>
      <c r="AB89" s="1447">
        <f>SUM(S89:AA89)</f>
        <v>0</v>
      </c>
      <c r="AC89" s="1448"/>
      <c r="AD89" s="1449"/>
      <c r="AE89" s="904"/>
      <c r="AF89" s="59" t="str">
        <f>IF(SUM(AB91,AB93,AB95,AB97,AB99,AB101,AB103,AB105,AB107)&lt;&gt;AB89,"←生徒数計が学年別内訳計と一致しません。",
    IF(SUM(S91,S93,S95,S97,S99,S101,S103,S105,S107)&lt;&gt;S89, "←1年生計が学科別内訳計と一致しません。",
    IF(SUM(V91,V93,V95,V97,V99,V101,V103,V105,V107)&lt;&gt;V89,"←2年生計が学科別内訳計と一致しません。",
    IF(SUM(Y91,Y93,Y95,Y97,Y99,Y101,Y103,Y105,Y107)&lt;&gt;Y89, "←3年生計が学科別内訳計と一致しません。",""
            ))))</f>
        <v/>
      </c>
      <c r="AG89" s="82"/>
      <c r="AH89" s="82"/>
      <c r="AI89" s="82"/>
      <c r="AJ89" s="54"/>
      <c r="AK89" s="54"/>
      <c r="AL89" s="54"/>
      <c r="AM89" s="54"/>
      <c r="AN89" s="437"/>
      <c r="AO89" s="54"/>
      <c r="AP89" s="78"/>
      <c r="AQ89" s="78"/>
    </row>
    <row r="90" spans="1:43" s="43" customFormat="1" ht="19.5" customHeight="1" x14ac:dyDescent="0.15">
      <c r="A90" s="1450" t="s">
        <v>190</v>
      </c>
      <c r="B90" s="1248"/>
      <c r="C90" s="1248"/>
      <c r="D90" s="971"/>
      <c r="E90" s="972"/>
      <c r="F90" s="973"/>
      <c r="G90" s="977"/>
      <c r="H90" s="977"/>
      <c r="I90" s="977"/>
      <c r="J90" s="977"/>
      <c r="K90" s="977"/>
      <c r="L90" s="977"/>
      <c r="M90" s="977"/>
      <c r="N90" s="977"/>
      <c r="O90" s="1081"/>
      <c r="P90" s="986" t="s">
        <v>2936</v>
      </c>
      <c r="Q90" s="987"/>
      <c r="R90" s="988"/>
      <c r="S90" s="992"/>
      <c r="T90" s="992"/>
      <c r="U90" s="993"/>
      <c r="V90" s="1010"/>
      <c r="W90" s="992"/>
      <c r="X90" s="993"/>
      <c r="Y90" s="1010"/>
      <c r="Z90" s="992"/>
      <c r="AA90" s="993"/>
      <c r="AB90" s="1222">
        <f t="shared" ref="AB90:AB98" si="7">SUM(S90,V90,Y90)</f>
        <v>0</v>
      </c>
      <c r="AC90" s="1223"/>
      <c r="AD90" s="1224"/>
      <c r="AE90" s="297"/>
      <c r="AF90" s="56" t="str">
        <f>IF(COUNTIF(O57:U65,"普通科")=0,"",
IF(D90="","←入学志願者数を記入してください。(募集停止校の場合は「0」を入力してください。)",
IF(G90="","←受験者数を記入してください。(募集停止校の場合は「0」を入力してください。)",
IF(J90="","←合格者数を記入してください。(募集停止校の場合は「0」を入力してください。)",
IF(M90="","←入学者数を記入してください。(募集停止校の場合は「0」を入力してください。)",
IF(D90&lt;G90,"←入学志願者より受験者が多くなっています。",
IF(G90&lt;J90,"←受験者より合格者が多くなっています。",
IF(J90&lt;M90,"←合格者数より入学者数が多くなっています。（合格者には追加合格者数、内部進学者数等も含めてください。正しい場合は構いません。）",
IF(AND(S91&lt;&gt;"",M90&gt;S91),"←入学者数が１年生生徒数を超えています。（４月３０日までに退学・除籍となった場合には、現員だけでなく入学志願者数～入学者数からも除外してください。）",
IF(AND(S90="",V90="",Y90=""),"←学年別定員を記入してください。",
IF(S90="","←1年生の定員が未記入です。（募集停止校の場合は「0」を入力してください。）",
IF(V90="","←2年生の定員が未記入です。（募集停止校の場合は「0」を入力してください。）",
IF(Y90="","←3年生の定員が未記入です。（募集停止校の場合は「0」を入力してください。）",
"")))))))))))))</f>
        <v/>
      </c>
      <c r="AG90" s="87"/>
      <c r="AH90" s="87"/>
      <c r="AI90" s="84"/>
      <c r="AJ90" s="56"/>
      <c r="AK90" s="56"/>
      <c r="AL90" s="56"/>
      <c r="AM90" s="56"/>
      <c r="AN90" s="442"/>
      <c r="AO90" s="56"/>
      <c r="AP90" s="78"/>
      <c r="AQ90" s="78"/>
    </row>
    <row r="91" spans="1:43" s="43" customFormat="1" ht="19.5" customHeight="1" x14ac:dyDescent="0.15">
      <c r="A91" s="1451"/>
      <c r="B91" s="1452"/>
      <c r="C91" s="1452"/>
      <c r="D91" s="971"/>
      <c r="E91" s="972"/>
      <c r="F91" s="973"/>
      <c r="G91" s="977"/>
      <c r="H91" s="977"/>
      <c r="I91" s="977"/>
      <c r="J91" s="977"/>
      <c r="K91" s="977"/>
      <c r="L91" s="977"/>
      <c r="M91" s="977"/>
      <c r="N91" s="977"/>
      <c r="O91" s="1081"/>
      <c r="P91" s="1007" t="s">
        <v>2937</v>
      </c>
      <c r="Q91" s="1008"/>
      <c r="R91" s="1009"/>
      <c r="S91" s="989"/>
      <c r="T91" s="989"/>
      <c r="U91" s="990"/>
      <c r="V91" s="991"/>
      <c r="W91" s="989"/>
      <c r="X91" s="990"/>
      <c r="Y91" s="991"/>
      <c r="Z91" s="989"/>
      <c r="AA91" s="990"/>
      <c r="AB91" s="1140">
        <f t="shared" si="7"/>
        <v>0</v>
      </c>
      <c r="AC91" s="1136"/>
      <c r="AD91" s="1221"/>
      <c r="AE91" s="297"/>
      <c r="AF91" s="56" t="str">
        <f>IF(COUNTIF($O$57:$O$64,"普通科")=0,"",IF(AND(,S91="",V91="",Y91=""), "←学年別生徒数を記入してください。",
   IF(S91="","←１年生の生徒数（現員）が未記入です。（募集停止校の場合は「0」を入力してください。）",
   IF(V91="","←2年生の生徒数（現員）が未記入です。（募集停止校の場合は「0」を入力してください。）",
   IF(Y91="", "←3年生の生徒数（現員）が未記入です。（募集停止校の場合は「0」を入力してください。）",
    "")))))</f>
        <v/>
      </c>
      <c r="AG91" s="87"/>
      <c r="AH91" s="87"/>
      <c r="AI91" s="84"/>
      <c r="AJ91" s="56"/>
      <c r="AK91" s="56"/>
      <c r="AL91" s="56"/>
      <c r="AM91" s="56"/>
      <c r="AN91" s="442"/>
      <c r="AO91" s="56"/>
      <c r="AP91" s="78"/>
      <c r="AQ91" s="78"/>
    </row>
    <row r="92" spans="1:43" s="43" customFormat="1" ht="19.5" customHeight="1" x14ac:dyDescent="0.15">
      <c r="A92" s="1149" t="s">
        <v>191</v>
      </c>
      <c r="B92" s="1150"/>
      <c r="C92" s="1150"/>
      <c r="D92" s="971"/>
      <c r="E92" s="972"/>
      <c r="F92" s="973"/>
      <c r="G92" s="977"/>
      <c r="H92" s="977"/>
      <c r="I92" s="977"/>
      <c r="J92" s="977"/>
      <c r="K92" s="977"/>
      <c r="L92" s="977"/>
      <c r="M92" s="977"/>
      <c r="N92" s="977"/>
      <c r="O92" s="1081"/>
      <c r="P92" s="986" t="s">
        <v>2936</v>
      </c>
      <c r="Q92" s="987"/>
      <c r="R92" s="988"/>
      <c r="S92" s="992"/>
      <c r="T92" s="992"/>
      <c r="U92" s="993"/>
      <c r="V92" s="1010"/>
      <c r="W92" s="992"/>
      <c r="X92" s="993"/>
      <c r="Y92" s="1010"/>
      <c r="Z92" s="992"/>
      <c r="AA92" s="993"/>
      <c r="AB92" s="1222">
        <f t="shared" si="7"/>
        <v>0</v>
      </c>
      <c r="AC92" s="1223"/>
      <c r="AD92" s="1224"/>
      <c r="AE92" s="297"/>
      <c r="AF92" s="56" t="str">
        <f>IF(COUNTIF(O57:U65,"商業に関する学科")=0,"",
IF(D92="","←入学志願者数を記入してください。(募集停止校の場合は「0」を入力してください。)",
IF(G92="","←受験者数を記入してください。(募集停止校の場合は「0」を入力してください。)",
IF(J92="","←合格者数を記入してください。(募集停止校の場合は「0」を入力してください。)",
IF(M92="","←入学者数を記入してください。(募集停止校の場合は「0」を入力してください。)",
IF(D92&lt;G92,"←入学志願者より受験者が多くなっています。",
IF(G92&lt;J92,"←受験者より合格者が多くなっています。",
IF(J92&lt;M92,"←合格者数より入学者数が多くなっています。（合格者には追加合格者数、内部進学者数等も含めてください。正しい場合は構いません。）",
IF(AND(S93&lt;&gt;"",M92&gt;S93),"←入学者数が１年生生徒数を超えています。（４月３０日までに退学・除籍となった場合には、現員だけでなく入学志願者数～入学者数からも除外してください。）",
IF(AND(S92="",V92="",Y92=""),"←学年別定員を記入してください。",
IF(S92="","←1年生の定員が未記入です。（募集停止校の場合は「0」を入力してください。）",
IF(V92="","←2年生の定員が未記入です。（募集停止校の場合は「0」を入力してください。）",
IF(Y92="","←3年生の定員が未記入です。（募集停止校の場合は「0」を入力してください。）",
"")))))))))))))</f>
        <v/>
      </c>
      <c r="AG92" s="87"/>
      <c r="AH92" s="87"/>
      <c r="AI92" s="84"/>
      <c r="AJ92" s="56"/>
      <c r="AK92" s="56"/>
      <c r="AL92" s="56"/>
      <c r="AM92" s="56"/>
      <c r="AN92" s="442"/>
      <c r="AO92" s="56"/>
      <c r="AP92" s="78"/>
      <c r="AQ92" s="78"/>
    </row>
    <row r="93" spans="1:43" s="43" customFormat="1" ht="19.5" customHeight="1" x14ac:dyDescent="0.15">
      <c r="A93" s="1151"/>
      <c r="B93" s="1152"/>
      <c r="C93" s="1152"/>
      <c r="D93" s="971"/>
      <c r="E93" s="972"/>
      <c r="F93" s="973"/>
      <c r="G93" s="977"/>
      <c r="H93" s="977"/>
      <c r="I93" s="977"/>
      <c r="J93" s="977"/>
      <c r="K93" s="977"/>
      <c r="L93" s="977"/>
      <c r="M93" s="977"/>
      <c r="N93" s="977"/>
      <c r="O93" s="1081"/>
      <c r="P93" s="1007" t="s">
        <v>2937</v>
      </c>
      <c r="Q93" s="1008"/>
      <c r="R93" s="1009"/>
      <c r="S93" s="989"/>
      <c r="T93" s="989"/>
      <c r="U93" s="990"/>
      <c r="V93" s="991"/>
      <c r="W93" s="989"/>
      <c r="X93" s="990"/>
      <c r="Y93" s="991"/>
      <c r="Z93" s="989"/>
      <c r="AA93" s="990"/>
      <c r="AB93" s="1230">
        <f t="shared" si="7"/>
        <v>0</v>
      </c>
      <c r="AC93" s="1231"/>
      <c r="AD93" s="1232"/>
      <c r="AE93" s="297"/>
      <c r="AF93" s="56" t="str">
        <f>IF(COUNTIF($O$57:$O$64,"商業に関する学科")=0,"",IF(AND(S93="",V93="",Y93=""), "←学年別生徒数を記入してください。",
   IF(S93="","←１年生の生徒数（現員）が未記入です。（募集停止校の場合は「0」を入力してください。）",
   IF(V93="","←2年生の生徒数（現員）が未記入です。（募集停止校の場合は「0」を入力してください。）",
   IF(Y93="", "←3年生の生徒数（現員）が未記入です。（募集停止校の場合は「0」を入力してください。）",
    "")))))</f>
        <v/>
      </c>
      <c r="AG93" s="87"/>
      <c r="AH93" s="87"/>
      <c r="AI93" s="84"/>
      <c r="AJ93" s="56"/>
      <c r="AK93" s="56"/>
      <c r="AL93" s="56"/>
      <c r="AM93" s="56"/>
      <c r="AN93" s="442"/>
      <c r="AO93" s="56"/>
      <c r="AP93" s="78"/>
      <c r="AQ93" s="78"/>
    </row>
    <row r="94" spans="1:43" s="43" customFormat="1" ht="19.5" customHeight="1" x14ac:dyDescent="0.15">
      <c r="A94" s="1442" t="s">
        <v>192</v>
      </c>
      <c r="B94" s="1443"/>
      <c r="C94" s="1443"/>
      <c r="D94" s="971"/>
      <c r="E94" s="972"/>
      <c r="F94" s="973"/>
      <c r="G94" s="977"/>
      <c r="H94" s="977"/>
      <c r="I94" s="977"/>
      <c r="J94" s="977"/>
      <c r="K94" s="977"/>
      <c r="L94" s="977"/>
      <c r="M94" s="977"/>
      <c r="N94" s="977"/>
      <c r="O94" s="1081"/>
      <c r="P94" s="986" t="s">
        <v>2936</v>
      </c>
      <c r="Q94" s="987"/>
      <c r="R94" s="988"/>
      <c r="S94" s="992"/>
      <c r="T94" s="992"/>
      <c r="U94" s="993"/>
      <c r="V94" s="1010"/>
      <c r="W94" s="992"/>
      <c r="X94" s="993"/>
      <c r="Y94" s="1010"/>
      <c r="Z94" s="992"/>
      <c r="AA94" s="993"/>
      <c r="AB94" s="1137">
        <f t="shared" si="7"/>
        <v>0</v>
      </c>
      <c r="AC94" s="1138"/>
      <c r="AD94" s="1293"/>
      <c r="AE94" s="297"/>
      <c r="AF94" s="56" t="str">
        <f>IF(COUNTIF(O57:U65,"工業に関する学科")=0,"",
IF(D94="","←入学志願者数を記入してください。(募集停止校の場合は「0」を入力してください。)",
IF(G94="","←受験者数を記入してください。(募集停止校の場合は「0」を入力してください。)",
IF(J94="","←合格者数を記入してください。(募集停止校の場合は「0」を入力してください。)",
IF(M94="","←入学者数を記入してください。(募集停止校の場合は「0」を入力してください。)",
IF(D94&lt;G94,"←入学志願者より受験者が多くなっています。",
IF(G94&lt;J94,"←受験者より合格者が多くなっています。",
IF(J94&lt;M94,"←合格者数より入学者数が多くなっています。（合格者には追加合格者数、内部進学者数等も含めてください。正しい場合は構いません。）",
IF(AND(S95&lt;&gt;"",M94&gt;S95),"←入学者数が１年生生徒数を超えています。（４月３０日までに退学・除籍となった場合には、現員だけでなく入学志願者数～入学者数からも除外してください。）",
IF(AND(S94="",V94="",Y94=""),"←学年別定員を記入してください。",
IF(S94="","←1年生の定員が未記入です。（募集停止校の場合は「0」を入力してください。）",
IF(V94="","←2年生の定員が未記入です。（募集停止校の場合は「0」を入力してください。）",
IF(Y94="","←3年生の定員が未記入です。（募集停止校の場合は「0」を入力してください。）",
"")))))))))))))</f>
        <v/>
      </c>
      <c r="AG94" s="87"/>
      <c r="AH94" s="87"/>
      <c r="AI94" s="84"/>
      <c r="AJ94" s="56"/>
      <c r="AK94" s="56"/>
      <c r="AL94" s="56"/>
      <c r="AM94" s="56"/>
      <c r="AN94" s="442"/>
      <c r="AO94" s="56"/>
      <c r="AP94" s="78"/>
      <c r="AQ94" s="78"/>
    </row>
    <row r="95" spans="1:43" s="43" customFormat="1" ht="19.5" customHeight="1" x14ac:dyDescent="0.15">
      <c r="A95" s="1442"/>
      <c r="B95" s="1443"/>
      <c r="C95" s="1443"/>
      <c r="D95" s="971"/>
      <c r="E95" s="972"/>
      <c r="F95" s="973"/>
      <c r="G95" s="977"/>
      <c r="H95" s="977"/>
      <c r="I95" s="977"/>
      <c r="J95" s="977"/>
      <c r="K95" s="977"/>
      <c r="L95" s="977"/>
      <c r="M95" s="977"/>
      <c r="N95" s="977"/>
      <c r="O95" s="1081"/>
      <c r="P95" s="1007" t="s">
        <v>2937</v>
      </c>
      <c r="Q95" s="1008"/>
      <c r="R95" s="1009"/>
      <c r="S95" s="989"/>
      <c r="T95" s="989"/>
      <c r="U95" s="990"/>
      <c r="V95" s="991"/>
      <c r="W95" s="989"/>
      <c r="X95" s="990"/>
      <c r="Y95" s="991"/>
      <c r="Z95" s="989"/>
      <c r="AA95" s="990"/>
      <c r="AB95" s="1140">
        <f t="shared" si="7"/>
        <v>0</v>
      </c>
      <c r="AC95" s="1136"/>
      <c r="AD95" s="1221"/>
      <c r="AE95" s="297"/>
      <c r="AF95" s="56" t="str">
        <f>IF(COUNTIF($O$57:$O$64,"工業に関する学科")=0,"",IF(AND(S95="",V95="",Y95=""), "←学年別生徒数を記入してください。",
   IF(S95="","←１年生の生徒数（現員）が未記入です。（募集停止校の場合は「0」を入力してください。）",
   IF(V95="","←2年生の生徒数（現員）が未記入です。（募集停止校の場合は「0」を入力してください。）",
   IF(Y95="", "←3年生の生徒数（現員）が未記入です。（募集停止校の場合は「0」を入力してください。）",
    "")))))</f>
        <v/>
      </c>
      <c r="AG95" s="87"/>
      <c r="AH95" s="87"/>
      <c r="AI95" s="84"/>
      <c r="AJ95" s="56"/>
      <c r="AK95" s="56"/>
      <c r="AL95" s="56"/>
      <c r="AM95" s="56"/>
      <c r="AN95" s="442"/>
      <c r="AO95" s="56"/>
      <c r="AP95" s="78"/>
      <c r="AQ95" s="78"/>
    </row>
    <row r="96" spans="1:43" s="43" customFormat="1" ht="19.5" customHeight="1" x14ac:dyDescent="0.15">
      <c r="A96" s="1149" t="s">
        <v>193</v>
      </c>
      <c r="B96" s="1150"/>
      <c r="C96" s="1150"/>
      <c r="D96" s="971"/>
      <c r="E96" s="972"/>
      <c r="F96" s="973"/>
      <c r="G96" s="977"/>
      <c r="H96" s="977"/>
      <c r="I96" s="977"/>
      <c r="J96" s="977"/>
      <c r="K96" s="977"/>
      <c r="L96" s="977"/>
      <c r="M96" s="977"/>
      <c r="N96" s="977"/>
      <c r="O96" s="1081"/>
      <c r="P96" s="986" t="s">
        <v>2936</v>
      </c>
      <c r="Q96" s="987"/>
      <c r="R96" s="988"/>
      <c r="S96" s="992"/>
      <c r="T96" s="992"/>
      <c r="U96" s="993"/>
      <c r="V96" s="1010"/>
      <c r="W96" s="992"/>
      <c r="X96" s="993"/>
      <c r="Y96" s="1010"/>
      <c r="Z96" s="992"/>
      <c r="AA96" s="993"/>
      <c r="AB96" s="1222">
        <f t="shared" si="7"/>
        <v>0</v>
      </c>
      <c r="AC96" s="1223"/>
      <c r="AD96" s="1224"/>
      <c r="AE96" s="297"/>
      <c r="AF96" s="56" t="str">
        <f>IF(COUNTIF(O57:U65,"家庭に関する学科")=0,"",
IF(D96="","←入学志願者数を記入してください。(募集停止校の場合は「0」を入力してください。)",
IF(G96="","←受験者数を記入してください。(募集停止校の場合は「0」を入力してください。)",
IF(J96="","←合格者数を記入してください。(募集停止校の場合は「0」を入力してください。)",
IF(M96="","←入学者数を記入してください。(募集停止校の場合は「0」を入力してください。)",
IF(D96&lt;G96,"←入学志願者より受験者が多くなっています。",
IF(G96&lt;J96,"←受験者より合格者が多くなっています。",
IF(J96&lt;M96,"←合格者より入学者が多くなっています。（別の学科を第一志望とした者を別科で合格とした場合には、合格した科の志願者数にも数えてください。）",
IF(AND(S97&lt;&gt;"",M96&gt;S97),"←入学者数が１年生生徒数を超えています。（４月３０日までに退学・除籍となった場合には、現員だけでなく入学志願者数～入学者数からも除外してください。）",
IF(AND(S96="",V96="",Y96=""),"←学年別定員を記入してください。",
IF(S96="","←1年生の定員が未記入です。（募集停止校の場合は「0」を入力してください。）",
IF(V96="","←2年生の定員が未記入です。（募集停止校の場合は「0」を入力してください。）",
IF(Y96="","←3年生の定員が未記入です。（募集停止校の場合は「0」を入力してください。）",
"")))))))))))))</f>
        <v/>
      </c>
      <c r="AG96" s="87"/>
      <c r="AH96" s="87"/>
      <c r="AI96" s="84"/>
      <c r="AJ96" s="56"/>
      <c r="AK96" s="56"/>
      <c r="AL96" s="56"/>
      <c r="AM96" s="56"/>
      <c r="AN96" s="442"/>
      <c r="AO96" s="56"/>
      <c r="AP96" s="78"/>
      <c r="AQ96" s="78"/>
    </row>
    <row r="97" spans="1:43" s="43" customFormat="1" ht="19.5" customHeight="1" x14ac:dyDescent="0.15">
      <c r="A97" s="1151"/>
      <c r="B97" s="1152"/>
      <c r="C97" s="1152"/>
      <c r="D97" s="971"/>
      <c r="E97" s="972"/>
      <c r="F97" s="973"/>
      <c r="G97" s="977"/>
      <c r="H97" s="977"/>
      <c r="I97" s="977"/>
      <c r="J97" s="977"/>
      <c r="K97" s="977"/>
      <c r="L97" s="977"/>
      <c r="M97" s="977"/>
      <c r="N97" s="977"/>
      <c r="O97" s="1081"/>
      <c r="P97" s="1007" t="s">
        <v>2937</v>
      </c>
      <c r="Q97" s="1008"/>
      <c r="R97" s="1009"/>
      <c r="S97" s="989"/>
      <c r="T97" s="989"/>
      <c r="U97" s="990"/>
      <c r="V97" s="991"/>
      <c r="W97" s="989"/>
      <c r="X97" s="990"/>
      <c r="Y97" s="991"/>
      <c r="Z97" s="989"/>
      <c r="AA97" s="990"/>
      <c r="AB97" s="1230">
        <f t="shared" si="7"/>
        <v>0</v>
      </c>
      <c r="AC97" s="1231"/>
      <c r="AD97" s="1232"/>
      <c r="AE97" s="297"/>
      <c r="AF97" s="56" t="str">
        <f>IF(COUNTIF($O$57:$O$64,"家庭に関する学科")=0,"",IF(AND(S97="",V97="",Y97=""), "←学年別生徒数を記入してください。",
   IF(S97="","←１年生の生徒数（現員）が未記入です。（募集停止校の場合は「0」を入力してください。）",
   IF(V97="","←2年生の生徒数（現員）が未記入です。（募集停止校の場合は「0」を入力してください。）",
   IF(Y97="", "←3年生の生徒数（現員）が未記入です。（募集停止校の場合は「0」を入力してください。）",
    "")))))</f>
        <v/>
      </c>
      <c r="AG97" s="87"/>
      <c r="AH97" s="87"/>
      <c r="AI97" s="84"/>
      <c r="AJ97" s="56"/>
      <c r="AK97" s="56"/>
      <c r="AL97" s="56"/>
      <c r="AM97" s="56"/>
      <c r="AN97" s="442"/>
      <c r="AO97" s="56"/>
      <c r="AP97" s="78"/>
      <c r="AQ97" s="78"/>
    </row>
    <row r="98" spans="1:43" s="43" customFormat="1" ht="19.5" customHeight="1" x14ac:dyDescent="0.15">
      <c r="A98" s="983" t="s">
        <v>194</v>
      </c>
      <c r="B98" s="981" t="str">
        <f>IF(OR(ISNA(VLOOKUP(11,X$57:Y$65,2,FALSE)),ISERR(VLOOKUP(11,X$57:Y$65,2,FALSE))),"",VLOOKUP(11,X$57:Y$65,2,FALSE))</f>
        <v/>
      </c>
      <c r="C98" s="982"/>
      <c r="D98" s="971"/>
      <c r="E98" s="972"/>
      <c r="F98" s="973"/>
      <c r="G98" s="977"/>
      <c r="H98" s="977"/>
      <c r="I98" s="977"/>
      <c r="J98" s="977"/>
      <c r="K98" s="977"/>
      <c r="L98" s="977"/>
      <c r="M98" s="977"/>
      <c r="N98" s="977"/>
      <c r="O98" s="1081"/>
      <c r="P98" s="986" t="s">
        <v>2936</v>
      </c>
      <c r="Q98" s="987"/>
      <c r="R98" s="988"/>
      <c r="S98" s="992"/>
      <c r="T98" s="992"/>
      <c r="U98" s="993"/>
      <c r="V98" s="1010"/>
      <c r="W98" s="992"/>
      <c r="X98" s="993"/>
      <c r="Y98" s="1010"/>
      <c r="Z98" s="992"/>
      <c r="AA98" s="993"/>
      <c r="AB98" s="1137">
        <f t="shared" si="7"/>
        <v>0</v>
      </c>
      <c r="AC98" s="1138"/>
      <c r="AD98" s="1293"/>
      <c r="AE98" s="297"/>
      <c r="AF98" s="56" t="str">
        <f>IF(B98="","",
IF(D98="","←入学志願者数を記入してください。(募集停止校の場合は「0」を入力してください。)",
IF(G98="","←受験者数を記入してください。(募集停止校の場合は「0」を入力してください。)",
IF(J98="","←合格者数を記入してください。(募集停止校の場合は「0」を入力してください。)",
IF(M98="","←入学者数を記入してください。(募集停止校の場合は「0」を入力してください。)",
IF(D98&lt;G98,"←入学志願者より受験者が多くなっています。",
IF(G98&lt;J98,"←受験者より合格者が多くなっています。",
IF(J98&lt;M98,"←入学志願者より合格者が多くなっています。（別の学科を第一志望とした者を別科で合格とした場合には、合格した科の志願者数にも数えてください。）",
IF(AND(S99&lt;&gt;"",M98&gt;S99),"←入学者数が１年生生徒数を超えています。（４月３０日までに退学・除籍となった場合には、現員だけでなく入学志願者数～入学者数からも除外してください。）",
IF(AND(S98="",V98="",Y98=""),"←学年別定員を記入してください。",
IF(S98="","←1年生の定員が未記入です。（募集停止校の場合は「0」を入力してください。）",
IF(V98="","←2年生の定員が未記入です。（募集停止校の場合は「0」を入力してください。）",
IF(Y98="","←3年生の定員が未記入です。（募集停止校の場合は「0」を入力してください。）",
"")))))))))))))</f>
        <v/>
      </c>
      <c r="AG98" s="87"/>
      <c r="AH98" s="87"/>
      <c r="AI98" s="84"/>
      <c r="AJ98" s="56"/>
      <c r="AK98" s="56"/>
      <c r="AL98" s="56"/>
      <c r="AM98" s="56"/>
      <c r="AN98" s="442"/>
      <c r="AO98" s="56"/>
      <c r="AP98" s="78"/>
      <c r="AQ98" s="78"/>
    </row>
    <row r="99" spans="1:43" s="43" customFormat="1" ht="19.5" customHeight="1" x14ac:dyDescent="0.15">
      <c r="A99" s="984"/>
      <c r="B99" s="44"/>
      <c r="C99" s="277" t="s">
        <v>195</v>
      </c>
      <c r="D99" s="971"/>
      <c r="E99" s="972"/>
      <c r="F99" s="973"/>
      <c r="G99" s="977"/>
      <c r="H99" s="977"/>
      <c r="I99" s="977"/>
      <c r="J99" s="977"/>
      <c r="K99" s="977"/>
      <c r="L99" s="977"/>
      <c r="M99" s="977"/>
      <c r="N99" s="977"/>
      <c r="O99" s="1081"/>
      <c r="P99" s="1007" t="s">
        <v>2937</v>
      </c>
      <c r="Q99" s="1008"/>
      <c r="R99" s="1009"/>
      <c r="S99" s="989"/>
      <c r="T99" s="989"/>
      <c r="U99" s="990"/>
      <c r="V99" s="991"/>
      <c r="W99" s="989"/>
      <c r="X99" s="990"/>
      <c r="Y99" s="991"/>
      <c r="Z99" s="989"/>
      <c r="AA99" s="990"/>
      <c r="AB99" s="1140">
        <f t="shared" ref="AB99:AB107" si="8">SUM(S99,V99,Y99)</f>
        <v>0</v>
      </c>
      <c r="AC99" s="1136"/>
      <c r="AD99" s="1221"/>
      <c r="AE99" s="297"/>
      <c r="AF99" s="56" t="str">
        <f>IF(B98="","",IF(AND(S99="",V99="",Y99=""), "←学年別生徒数を記入してください。",
   IF(S99="","←１年生の生徒数（現員）が未記入です。（募集停止校の場合は「0」を入力してください。）",
   IF(V99="","←2年生の生徒数（現員）が未記入です。（募集停止校の場合は「0」を入力してください。）",
   IF(Y99="", "←3年生の生徒数（現員）が未記入です。（募集停止校の場合は「0」を入力してください。）",
    "")))))</f>
        <v/>
      </c>
      <c r="AG99" s="87"/>
      <c r="AH99" s="87"/>
      <c r="AI99" s="84"/>
      <c r="AJ99" s="56"/>
      <c r="AK99" s="56"/>
      <c r="AL99" s="56"/>
      <c r="AM99" s="56"/>
      <c r="AN99" s="442"/>
      <c r="AO99" s="56"/>
      <c r="AP99" s="78"/>
      <c r="AQ99" s="78"/>
    </row>
    <row r="100" spans="1:43" s="43" customFormat="1" ht="19.5" customHeight="1" x14ac:dyDescent="0.15">
      <c r="A100" s="984"/>
      <c r="B100" s="981" t="str">
        <f>IF(OR(ISNA(VLOOKUP(21,X$57:Y$65,2,FALSE)),ISERR(VLOOKUP(21,X$57:Y$65,2,FALSE))),"",VLOOKUP(21,X$57:Y$65,2,FALSE))</f>
        <v/>
      </c>
      <c r="C100" s="982"/>
      <c r="D100" s="971"/>
      <c r="E100" s="972"/>
      <c r="F100" s="973"/>
      <c r="G100" s="977"/>
      <c r="H100" s="977"/>
      <c r="I100" s="977"/>
      <c r="J100" s="977"/>
      <c r="K100" s="977"/>
      <c r="L100" s="977"/>
      <c r="M100" s="977"/>
      <c r="N100" s="977"/>
      <c r="O100" s="1081"/>
      <c r="P100" s="986" t="s">
        <v>2936</v>
      </c>
      <c r="Q100" s="987"/>
      <c r="R100" s="988"/>
      <c r="S100" s="992"/>
      <c r="T100" s="992"/>
      <c r="U100" s="993"/>
      <c r="V100" s="1010"/>
      <c r="W100" s="992"/>
      <c r="X100" s="993"/>
      <c r="Y100" s="1010"/>
      <c r="Z100" s="992"/>
      <c r="AA100" s="993"/>
      <c r="AB100" s="1222">
        <f t="shared" si="8"/>
        <v>0</v>
      </c>
      <c r="AC100" s="1223"/>
      <c r="AD100" s="1224"/>
      <c r="AE100" s="297"/>
      <c r="AF100" s="56" t="str">
        <f>IF(B100="","",
IF(D100="","←入学志願者数を記入してください。(募集停止校の場合は「0」を入力してください。)",
IF(G100="","←受験者数を記入してください。(募集停止校の場合は「0」を入力してください。)",
IF(J100="","←合格者数を記入してください。(募集停止校の場合は「0」を入力してください。)",
IF(M100="","←入学者数を記入してください。(募集停止校の場合は「0」を入力してください。)",
IF(D100&lt;G100,"←入学志願者より受験者が多くなっています。",
IF(G100&lt;J100,"←受験者より合格者が多くなっています。",
IF(J100&lt;M100,"←入学志願者より合格者が多くなっています。（別の学科を第一志望とした者を別科で合格とした場合には、合格した科の志願者数にも数えてください。）",
IF(AND(S101&lt;&gt;"",M100&gt;S101),"←入学者数が１年生生徒数を超えています。（４月３０日までに退学・除籍となった場合には、現員だけでなく入学志願者数～入学者数からも除外してください。）",
IF(AND(S100="",V100="",Y100=""),"←学年別定員を記入してください。",
IF(S100="","←1年生の定員が未記入です。（募集停止校の場合は「0」を入力してください。）",
IF(V100="","←2年生の定員が未記入です。（募集停止校の場合は「0」を入力してください。）",
IF(Y100="","←3年生の定員が未記入です。（募集停止校の場合は「0」を入力してください。）",
"")))))))))))))</f>
        <v/>
      </c>
      <c r="AG100" s="87"/>
      <c r="AH100" s="87"/>
      <c r="AI100" s="84"/>
      <c r="AJ100" s="56"/>
      <c r="AK100" s="56"/>
      <c r="AL100" s="56"/>
      <c r="AM100" s="56"/>
      <c r="AN100" s="442"/>
      <c r="AO100" s="56"/>
      <c r="AP100" s="78"/>
      <c r="AQ100" s="78"/>
    </row>
    <row r="101" spans="1:43" s="43" customFormat="1" ht="19.5" customHeight="1" x14ac:dyDescent="0.15">
      <c r="A101" s="984"/>
      <c r="B101" s="45"/>
      <c r="C101" s="278" t="s">
        <v>195</v>
      </c>
      <c r="D101" s="971"/>
      <c r="E101" s="972"/>
      <c r="F101" s="973"/>
      <c r="G101" s="977"/>
      <c r="H101" s="977"/>
      <c r="I101" s="977"/>
      <c r="J101" s="977"/>
      <c r="K101" s="977"/>
      <c r="L101" s="977"/>
      <c r="M101" s="977"/>
      <c r="N101" s="977"/>
      <c r="O101" s="1081"/>
      <c r="P101" s="1007" t="s">
        <v>2937</v>
      </c>
      <c r="Q101" s="1008"/>
      <c r="R101" s="1009"/>
      <c r="S101" s="989"/>
      <c r="T101" s="989"/>
      <c r="U101" s="990"/>
      <c r="V101" s="991"/>
      <c r="W101" s="989"/>
      <c r="X101" s="990"/>
      <c r="Y101" s="991"/>
      <c r="Z101" s="989"/>
      <c r="AA101" s="990"/>
      <c r="AB101" s="1230">
        <f t="shared" si="8"/>
        <v>0</v>
      </c>
      <c r="AC101" s="1231"/>
      <c r="AD101" s="1232"/>
      <c r="AE101" s="297"/>
      <c r="AF101" s="56" t="str">
        <f>IF(B100="","",IF(AND(S101="",V101="",Y101=""), "←学年別生徒数を記入してください。",
   IF(S101="","←１年生の生徒数（現員）が未記入です。（募集停止校の場合は「0」を入力してください。）",
   IF(V101="","←2年生の生徒数（現員）が未記入です。（募集停止校の場合は「0」を入力してください。）",
   IF(Y101="", "←3年生の生徒数（現員）が未記入です。（募集停止校の場合は「0」を入力してください。）",
    "")))))</f>
        <v/>
      </c>
      <c r="AG101" s="87"/>
      <c r="AH101" s="87"/>
      <c r="AI101" s="84"/>
      <c r="AJ101" s="56"/>
      <c r="AK101" s="56"/>
      <c r="AL101" s="56"/>
      <c r="AM101" s="56"/>
      <c r="AN101" s="442"/>
      <c r="AO101" s="56"/>
      <c r="AP101" s="78"/>
      <c r="AQ101" s="78"/>
    </row>
    <row r="102" spans="1:43" s="43" customFormat="1" ht="19.5" customHeight="1" x14ac:dyDescent="0.15">
      <c r="A102" s="984"/>
      <c r="B102" s="981" t="str">
        <f>IF(OR(ISNA(VLOOKUP(31,X$57:Y$65,2,FALSE)),ISERR(VLOOKUP(31,X$57:Y$65,2,FALSE))),"",VLOOKUP(31,X$57:Y$65,2,FALSE))</f>
        <v/>
      </c>
      <c r="C102" s="982"/>
      <c r="D102" s="971"/>
      <c r="E102" s="972"/>
      <c r="F102" s="973"/>
      <c r="G102" s="977"/>
      <c r="H102" s="977"/>
      <c r="I102" s="977"/>
      <c r="J102" s="977"/>
      <c r="K102" s="977"/>
      <c r="L102" s="977"/>
      <c r="M102" s="977"/>
      <c r="N102" s="977"/>
      <c r="O102" s="1081"/>
      <c r="P102" s="986" t="s">
        <v>2936</v>
      </c>
      <c r="Q102" s="987"/>
      <c r="R102" s="988"/>
      <c r="S102" s="992"/>
      <c r="T102" s="992"/>
      <c r="U102" s="993"/>
      <c r="V102" s="1010"/>
      <c r="W102" s="992"/>
      <c r="X102" s="993"/>
      <c r="Y102" s="1010"/>
      <c r="Z102" s="992"/>
      <c r="AA102" s="993"/>
      <c r="AB102" s="1137">
        <f t="shared" si="8"/>
        <v>0</v>
      </c>
      <c r="AC102" s="1138"/>
      <c r="AD102" s="1293"/>
      <c r="AE102" s="297"/>
      <c r="AF102" s="56" t="str">
        <f>IF(B102="","",
IF(D102="","←入学志願者数を記入してください。(募集停止校の場合は「0」を入力してください。)",
IF(G102="","←受験者数を記入してください。(募集停止校の場合は「0」を入力してください。)",
IF(J102="","←合格者数を記入してください。(募集停止校の場合は「0」を入力してください。)",
IF(M102="","←入学者数を記入してください。(募集停止校の場合は「0」を入力してください。)",
IF(D102&lt;G102,"←入学志願者より受験者が多くなっています。",
IF(G102&lt;J102,"←受験者より合格者が多くなっています。",
IF(J102&lt;M102,"←入学志願者より合格者が多くなっています。（別の学科を第一志望とした者を別科で合格とした場合には、合格した科の志願者数にも数えてください。）",
IF(AND(S103&lt;&gt;"",M102&gt;S103),"←入学者数が１年生生徒数を超えています。（４月３０日までに退学・除籍となった場合には、現員だけでなく入学志願者数～入学者数からも除外してください。）",
IF(AND(S102="",V102="",Y102=""),"←学年別定員を記入してください。",
IF(S102="","←1年生の定員が未記入です。（募集停止校の場合は「0」を入力してください。）",
IF(V102="","←2年生の定員が未記入です。（募集停止校の場合は「0」を入力してください。）",
IF(Y102="","←3年生の定員が未記入です。（募集停止校の場合は「0」を入力してください。）",
"")))))))))))))</f>
        <v/>
      </c>
      <c r="AG102" s="87"/>
      <c r="AH102" s="87"/>
      <c r="AI102" s="84"/>
      <c r="AJ102" s="56"/>
      <c r="AK102" s="56"/>
      <c r="AL102" s="56"/>
      <c r="AM102" s="56"/>
      <c r="AN102" s="442"/>
      <c r="AO102" s="56"/>
      <c r="AP102" s="78"/>
      <c r="AQ102" s="78"/>
    </row>
    <row r="103" spans="1:43" s="43" customFormat="1" ht="19.5" customHeight="1" x14ac:dyDescent="0.15">
      <c r="A103" s="984"/>
      <c r="B103" s="44"/>
      <c r="C103" s="20" t="s">
        <v>195</v>
      </c>
      <c r="D103" s="971"/>
      <c r="E103" s="972"/>
      <c r="F103" s="973"/>
      <c r="G103" s="977"/>
      <c r="H103" s="977"/>
      <c r="I103" s="977"/>
      <c r="J103" s="977"/>
      <c r="K103" s="977"/>
      <c r="L103" s="977"/>
      <c r="M103" s="977"/>
      <c r="N103" s="977"/>
      <c r="O103" s="1081"/>
      <c r="P103" s="1007" t="s">
        <v>2937</v>
      </c>
      <c r="Q103" s="1008"/>
      <c r="R103" s="1009"/>
      <c r="S103" s="989"/>
      <c r="T103" s="989"/>
      <c r="U103" s="990"/>
      <c r="V103" s="991"/>
      <c r="W103" s="989"/>
      <c r="X103" s="990"/>
      <c r="Y103" s="991"/>
      <c r="Z103" s="989"/>
      <c r="AA103" s="990"/>
      <c r="AB103" s="1140">
        <f t="shared" si="8"/>
        <v>0</v>
      </c>
      <c r="AC103" s="1136"/>
      <c r="AD103" s="1221"/>
      <c r="AE103" s="297"/>
      <c r="AF103" s="56" t="str">
        <f t="shared" ref="AF103" si="9">IF(B102="","",IF(AND(S103="",V103="",Y103=""), "←学年別生徒数を記入してください。",
   IF(S103="","←１年生の生徒数（現員）が未記入です。（募集停止校の場合は「0」を入力してください。）",
   IF(V103="","←2年生の生徒数（現員）が未記入です。（募集停止校の場合は「0」を入力してください。）",
   IF(Y103="", "←3年生の生徒数（現員）が未記入です。（募集停止校の場合は「0」を入力してください。）",
    "")))))</f>
        <v/>
      </c>
      <c r="AG103" s="87"/>
      <c r="AH103" s="87"/>
      <c r="AI103" s="84"/>
      <c r="AJ103" s="56"/>
      <c r="AK103" s="56"/>
      <c r="AL103" s="56"/>
      <c r="AM103" s="56"/>
      <c r="AN103" s="442"/>
      <c r="AO103" s="56"/>
      <c r="AP103" s="78"/>
      <c r="AQ103" s="78"/>
    </row>
    <row r="104" spans="1:43" s="43" customFormat="1" ht="19.5" customHeight="1" x14ac:dyDescent="0.15">
      <c r="A104" s="984"/>
      <c r="B104" s="981" t="str">
        <f>IF(OR(ISNA(VLOOKUP(41,X$57:Y$65,2,FALSE)),ISERR(VLOOKUP(41,X$57:Y$65,2,FALSE))),"",VLOOKUP(41,X$57:Y$65,2,FALSE))</f>
        <v/>
      </c>
      <c r="C104" s="982"/>
      <c r="D104" s="971"/>
      <c r="E104" s="972"/>
      <c r="F104" s="973"/>
      <c r="G104" s="977"/>
      <c r="H104" s="977"/>
      <c r="I104" s="977"/>
      <c r="J104" s="977"/>
      <c r="K104" s="977"/>
      <c r="L104" s="977"/>
      <c r="M104" s="977"/>
      <c r="N104" s="977"/>
      <c r="O104" s="1081"/>
      <c r="P104" s="986" t="s">
        <v>2936</v>
      </c>
      <c r="Q104" s="987"/>
      <c r="R104" s="988"/>
      <c r="S104" s="992"/>
      <c r="T104" s="992"/>
      <c r="U104" s="993"/>
      <c r="V104" s="1010"/>
      <c r="W104" s="992"/>
      <c r="X104" s="993"/>
      <c r="Y104" s="1010"/>
      <c r="Z104" s="992"/>
      <c r="AA104" s="993"/>
      <c r="AB104" s="1137">
        <f t="shared" si="8"/>
        <v>0</v>
      </c>
      <c r="AC104" s="1138"/>
      <c r="AD104" s="1293"/>
      <c r="AE104" s="297"/>
      <c r="AF104" s="56" t="str">
        <f>IF(B104="","",
IF(D104="","←入学志願者数を記入してください。(募集停止校の場合は「0」を入力してください。)",
IF(G104="","←受験者数を記入してください。(募集停止校の場合は「0」を入力してください。)",
IF(J104="","←合格者数を記入してください。(募集停止校の場合は「0」を入力してください。)",
IF(M104="","←入学者数を記入してください。(募集停止校の場合は「0」を入力してください。)",
IF(D104&lt;G104,"←入学志願者より受験者が多くなっています。",
IF(G104&lt;J104,"←受験者より合格者が多くなっています。",
IF(J104&lt;M104,"←入学志願者より合格者が多くなっています。（別の学科を第一志望とした者を別科で合格とした場合には、合格した科の志願者数にも数えてください。）",
IF(AND(S105&lt;&gt;"",M104&gt;S105),"←入学者数が１年生生徒数を超えています。（４月３０日までに退学・除籍となった場合には、現員だけでなく入学志願者数～入学者数からも除外してください。）",
IF(AND(S104="",V104="",Y104=""),"←学年別定員を記入してください。",
IF(S104="","←1年生の定員が未記入です。（募集停止校の場合は「0」を入力してください。）",
IF(V104="","←2年生の定員が未記入です。（募集停止校の場合は「0」を入力してください。）",
IF(Y104="","←3年生の定員が未記入です。（募集停止校の場合は「0」を入力してください。）",
"")))))))))))))</f>
        <v/>
      </c>
      <c r="AG104" s="87"/>
      <c r="AH104" s="87"/>
      <c r="AI104" s="84"/>
      <c r="AJ104" s="56"/>
      <c r="AK104" s="56"/>
      <c r="AL104" s="56"/>
      <c r="AM104" s="56"/>
      <c r="AN104" s="442"/>
      <c r="AO104" s="56"/>
      <c r="AP104" s="78"/>
      <c r="AQ104" s="78"/>
    </row>
    <row r="105" spans="1:43" s="43" customFormat="1" ht="19.5" customHeight="1" x14ac:dyDescent="0.15">
      <c r="A105" s="984"/>
      <c r="B105" s="44"/>
      <c r="C105" s="20" t="s">
        <v>195</v>
      </c>
      <c r="D105" s="971"/>
      <c r="E105" s="972"/>
      <c r="F105" s="973"/>
      <c r="G105" s="977"/>
      <c r="H105" s="977"/>
      <c r="I105" s="977"/>
      <c r="J105" s="977"/>
      <c r="K105" s="977"/>
      <c r="L105" s="977"/>
      <c r="M105" s="977"/>
      <c r="N105" s="977"/>
      <c r="O105" s="1081"/>
      <c r="P105" s="1007" t="s">
        <v>2937</v>
      </c>
      <c r="Q105" s="1008"/>
      <c r="R105" s="1009"/>
      <c r="S105" s="989"/>
      <c r="T105" s="989"/>
      <c r="U105" s="990"/>
      <c r="V105" s="991"/>
      <c r="W105" s="989"/>
      <c r="X105" s="990"/>
      <c r="Y105" s="991"/>
      <c r="Z105" s="989"/>
      <c r="AA105" s="990"/>
      <c r="AB105" s="1140">
        <f t="shared" si="8"/>
        <v>0</v>
      </c>
      <c r="AC105" s="1136"/>
      <c r="AD105" s="1221"/>
      <c r="AE105" s="297"/>
      <c r="AF105" s="56" t="str">
        <f t="shared" ref="AF105" si="10">IF(B104="","",IF(AND(S105="",V105="",Y105=""), "←学年別生徒数を記入してください。",
   IF(S105="","←１年生の生徒数（現員）が未記入です。（募集停止校の場合は「0」を入力してください。）",
   IF(V105="","←2年生の生徒数（現員）が未記入です。（募集停止校の場合は「0」を入力してください。）",
   IF(Y105="", "←3年生の生徒数（現員）が未記入です。（募集停止校の場合は「0」を入力してください。）",
    "")))))</f>
        <v/>
      </c>
      <c r="AG105" s="87"/>
      <c r="AH105" s="87"/>
      <c r="AI105" s="84"/>
      <c r="AJ105" s="56"/>
      <c r="AK105" s="56"/>
      <c r="AL105" s="56"/>
      <c r="AM105" s="56"/>
      <c r="AN105" s="442"/>
      <c r="AO105" s="56"/>
      <c r="AP105" s="78"/>
      <c r="AQ105" s="78"/>
    </row>
    <row r="106" spans="1:43" s="43" customFormat="1" ht="19.5" customHeight="1" x14ac:dyDescent="0.15">
      <c r="A106" s="984"/>
      <c r="B106" s="981" t="str">
        <f>IF(OR(ISNA(VLOOKUP(51,X$57:Y$65,2,FALSE)),ISERR(VLOOKUP(51,X$57:Y$65,2,FALSE))),"",VLOOKUP(51,X$57:Y$65,2,FALSE))</f>
        <v/>
      </c>
      <c r="C106" s="982"/>
      <c r="D106" s="971"/>
      <c r="E106" s="972"/>
      <c r="F106" s="973"/>
      <c r="G106" s="977"/>
      <c r="H106" s="977"/>
      <c r="I106" s="977"/>
      <c r="J106" s="977"/>
      <c r="K106" s="977"/>
      <c r="L106" s="977"/>
      <c r="M106" s="977"/>
      <c r="N106" s="977"/>
      <c r="O106" s="1081"/>
      <c r="P106" s="986" t="s">
        <v>2936</v>
      </c>
      <c r="Q106" s="987"/>
      <c r="R106" s="988"/>
      <c r="S106" s="992"/>
      <c r="T106" s="992"/>
      <c r="U106" s="993"/>
      <c r="V106" s="1010"/>
      <c r="W106" s="992"/>
      <c r="X106" s="993"/>
      <c r="Y106" s="1010"/>
      <c r="Z106" s="992"/>
      <c r="AA106" s="993"/>
      <c r="AB106" s="1222">
        <f t="shared" si="8"/>
        <v>0</v>
      </c>
      <c r="AC106" s="1223"/>
      <c r="AD106" s="1224"/>
      <c r="AE106" s="297"/>
      <c r="AF106" s="56" t="str">
        <f>IF(B106="","",
IF(D106="","←入学志願者数を記入してください。(募集停止校の場合は「0」を入力してください。)",
IF(G106="","←受験者数を記入してください。(募集停止校の場合は「0」を入力してください。)",
IF(J106="","←合格者数を記入してください。(募集停止校の場合は「0」を入力してください。)",
IF(M106="","←入学者数を記入してください。(募集停止校の場合は「0」を入力してください。)",
IF(D106&lt;G106,"←入学志願者より受験者が多くなっています。",
IF(G106&lt;J106,"←受験者より合格者が多くなっています。",
IF(J106&lt;M106,"←入学志願者より合格者が多くなっています。（別の学科を第一志望とした者を別科で合格とした場合には、合格した科の志願者数にも数えてください。）",
IF(AND(S107&lt;&gt;"",M106&gt;S107),"←入学者数が１年生生徒数を超えています。（４月３０日までに退学・除籍となった場合には、現員だけでなく入学志願者数～入学者数からも除外してください。）",
IF(AND(S106="",V106="",Y106=""),"←学年別定員を記入してください。",
IF(S106="","←1年生の定員が未記入です。（募集停止校の場合は「0」を入力してください。）",
IF(V106="","←2年生の定員が未記入です。（募集停止校の場合は「0」を入力してください。）",
IF(Y106="","←3年生の定員が未記入です。（募集停止校の場合は「0」を入力してください。）",
"")))))))))))))</f>
        <v/>
      </c>
      <c r="AG106" s="87"/>
      <c r="AH106" s="87"/>
      <c r="AI106" s="84"/>
      <c r="AJ106" s="56"/>
      <c r="AK106" s="56"/>
      <c r="AL106" s="56"/>
      <c r="AM106" s="56"/>
      <c r="AN106" s="442"/>
      <c r="AO106" s="56"/>
      <c r="AP106" s="78"/>
      <c r="AQ106" s="78"/>
    </row>
    <row r="107" spans="1:43" s="43" customFormat="1" ht="19.5" customHeight="1" thickBot="1" x14ac:dyDescent="0.2">
      <c r="A107" s="985"/>
      <c r="B107" s="46"/>
      <c r="C107" s="279" t="s">
        <v>195</v>
      </c>
      <c r="D107" s="974"/>
      <c r="E107" s="975"/>
      <c r="F107" s="976"/>
      <c r="G107" s="1405"/>
      <c r="H107" s="1405"/>
      <c r="I107" s="1405"/>
      <c r="J107" s="1405"/>
      <c r="K107" s="1405"/>
      <c r="L107" s="1405"/>
      <c r="M107" s="1405"/>
      <c r="N107" s="1405"/>
      <c r="O107" s="1439"/>
      <c r="P107" s="1002" t="s">
        <v>2937</v>
      </c>
      <c r="Q107" s="1003"/>
      <c r="R107" s="1004"/>
      <c r="S107" s="1005"/>
      <c r="T107" s="1005"/>
      <c r="U107" s="1006"/>
      <c r="V107" s="1404"/>
      <c r="W107" s="1005"/>
      <c r="X107" s="1006"/>
      <c r="Y107" s="1404"/>
      <c r="Z107" s="1005"/>
      <c r="AA107" s="1006"/>
      <c r="AB107" s="2126">
        <f t="shared" si="8"/>
        <v>0</v>
      </c>
      <c r="AC107" s="2127"/>
      <c r="AD107" s="2128"/>
      <c r="AE107" s="297"/>
      <c r="AF107" s="56" t="str">
        <f t="shared" ref="AF107" si="11">IF(B106="","",IF(AND(S107="",V107="",Y107=""), "←学年別生徒数を記入してください。",
   IF(S107="","←１年生の生徒数（現員）が未記入です。（募集停止校の場合は「0」を入力してください。）",
   IF(V107="","←2年生の生徒数（現員）が未記入です。（募集停止校の場合は「0」を入力してください。）",
   IF(Y107="", "←3年生の生徒数（現員）が未記入です。（募集停止校の場合は「0」を入力してください。）",
    "")))))</f>
        <v/>
      </c>
      <c r="AG107" s="87"/>
      <c r="AH107" s="87"/>
      <c r="AI107" s="84"/>
      <c r="AJ107" s="56"/>
      <c r="AK107" s="56"/>
      <c r="AL107" s="56"/>
      <c r="AM107" s="56"/>
      <c r="AN107" s="442"/>
      <c r="AO107" s="56"/>
      <c r="AP107" s="78"/>
      <c r="AQ107" s="78"/>
    </row>
    <row r="108" spans="1:43" s="43" customFormat="1" ht="5.0999999999999996" customHeight="1" x14ac:dyDescent="0.15">
      <c r="A108" s="980"/>
      <c r="B108" s="980"/>
      <c r="C108" s="1440"/>
      <c r="D108" s="1441"/>
      <c r="E108" s="1441"/>
      <c r="F108" s="1441"/>
      <c r="G108" s="1441"/>
      <c r="H108" s="1441"/>
      <c r="I108" s="1441"/>
      <c r="J108" s="1441"/>
      <c r="K108" s="1441"/>
      <c r="L108" s="1441"/>
      <c r="M108" s="1441"/>
      <c r="N108" s="1441"/>
      <c r="O108" s="1441"/>
      <c r="P108" s="1441"/>
      <c r="Q108" s="1441"/>
      <c r="R108" s="1441"/>
      <c r="S108" s="1441"/>
      <c r="T108" s="1441"/>
      <c r="U108" s="1441"/>
      <c r="V108" s="1441"/>
      <c r="W108" s="1441"/>
      <c r="X108" s="1441"/>
      <c r="Y108" s="1441"/>
      <c r="Z108" s="1441"/>
      <c r="AA108" s="1441"/>
      <c r="AB108" s="1441"/>
      <c r="AC108" s="1441"/>
      <c r="AD108" s="1441"/>
      <c r="AE108" s="1441"/>
      <c r="AF108" s="54"/>
      <c r="AG108" s="82"/>
      <c r="AH108" s="82"/>
      <c r="AI108" s="82"/>
      <c r="AJ108" s="54"/>
      <c r="AK108" s="54"/>
      <c r="AL108" s="54"/>
      <c r="AM108" s="54"/>
      <c r="AN108" s="437"/>
      <c r="AO108" s="54"/>
      <c r="AP108" s="78"/>
      <c r="AQ108" s="78"/>
    </row>
    <row r="109" spans="1:43" s="43" customFormat="1" ht="5.0999999999999996" customHeight="1" x14ac:dyDescent="0.15">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54"/>
      <c r="AG109" s="82"/>
      <c r="AH109" s="82"/>
      <c r="AI109" s="82"/>
      <c r="AJ109" s="54"/>
      <c r="AK109" s="54"/>
      <c r="AL109" s="54"/>
      <c r="AM109" s="54"/>
      <c r="AN109" s="437"/>
      <c r="AO109" s="54"/>
      <c r="AP109" s="78"/>
      <c r="AQ109" s="78"/>
    </row>
    <row r="110" spans="1:43" s="43" customFormat="1" ht="5.0999999999999996" customHeight="1" x14ac:dyDescent="0.1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54"/>
      <c r="AG110" s="82"/>
      <c r="AH110" s="82"/>
      <c r="AI110" s="82"/>
      <c r="AJ110" s="54"/>
      <c r="AK110" s="54"/>
      <c r="AL110" s="54"/>
      <c r="AM110" s="54"/>
      <c r="AN110" s="437"/>
      <c r="AO110" s="54"/>
      <c r="AP110" s="78"/>
      <c r="AQ110" s="78"/>
    </row>
    <row r="111" spans="1:43" s="43" customFormat="1" ht="5.0999999999999996" customHeight="1" x14ac:dyDescent="0.15">
      <c r="A111" s="118"/>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54"/>
      <c r="AG111" s="82"/>
      <c r="AH111" s="82"/>
      <c r="AI111" s="82"/>
      <c r="AJ111" s="54"/>
      <c r="AK111" s="54"/>
      <c r="AL111" s="54"/>
      <c r="AM111" s="54"/>
      <c r="AN111" s="437"/>
      <c r="AO111" s="54"/>
      <c r="AP111" s="78"/>
      <c r="AQ111" s="78"/>
    </row>
    <row r="112" spans="1:43" s="43" customFormat="1" ht="5.0999999999999996" customHeight="1" x14ac:dyDescent="0.15">
      <c r="A112" s="118"/>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54"/>
      <c r="AG112" s="82"/>
      <c r="AH112" s="82"/>
      <c r="AI112" s="82"/>
      <c r="AJ112" s="54"/>
      <c r="AK112" s="54"/>
      <c r="AL112" s="54"/>
      <c r="AM112" s="54"/>
      <c r="AN112" s="437"/>
      <c r="AO112" s="54"/>
      <c r="AP112" s="78"/>
      <c r="AQ112" s="78"/>
    </row>
    <row r="113" spans="1:65" ht="20.100000000000001" customHeight="1" thickBot="1" x14ac:dyDescent="0.2">
      <c r="A113" s="994" t="s">
        <v>3108</v>
      </c>
      <c r="B113" s="994"/>
      <c r="C113" s="994"/>
      <c r="D113" s="994"/>
      <c r="E113" s="994"/>
      <c r="F113" s="994"/>
      <c r="G113" s="994"/>
      <c r="H113" s="994"/>
      <c r="I113" s="994"/>
      <c r="J113" s="994"/>
      <c r="K113" s="994"/>
      <c r="L113" s="994"/>
      <c r="M113" s="994"/>
      <c r="N113" s="994"/>
      <c r="O113" s="994"/>
      <c r="P113" s="994"/>
      <c r="Q113" s="2"/>
      <c r="R113" s="2"/>
      <c r="S113" s="2"/>
      <c r="T113" s="2"/>
      <c r="U113" s="2"/>
      <c r="V113" s="2"/>
      <c r="W113" s="2"/>
      <c r="X113" s="2"/>
      <c r="Y113" s="2"/>
      <c r="Z113" s="2"/>
      <c r="AA113" s="14"/>
      <c r="AB113" s="14"/>
      <c r="AC113" s="14"/>
      <c r="AD113" s="14"/>
      <c r="AE113" s="15" t="s">
        <v>28</v>
      </c>
      <c r="AF113" s="54" t="str">
        <f>IF(OR(
AND(S91&gt;0,G117=0),AND(V91&gt;0,G118=0),AND(Y91&gt;0,G119=0),AND(S93&gt;0,J117=0),AND(V93&gt;0,J118=0),
AND(Y93&gt;0,J119=0),AND(S95&gt;0,M117=0),AND(V95&gt;0,M118=0),AND(Y95&gt;0,M119=0),AND(S97&gt;0,P117=0),
AND(V97&gt;0,P118=0),AND(Y97&gt;0,P119=0),AND(S99&gt;0,S117=0),AND(V99&gt;0,S118=0),AND(Y99&gt;0,S119=0)),
"←Ⅰ.生徒数とⅡ.学級数の回答が整合しません。(生徒数・学級数のいずれかが「0」でない学年で、「0」が入力されています。)","")</f>
        <v/>
      </c>
    </row>
    <row r="114" spans="1:65" ht="18.75" customHeight="1" x14ac:dyDescent="0.15">
      <c r="A114" s="995" t="s">
        <v>188</v>
      </c>
      <c r="B114" s="996"/>
      <c r="C114" s="997"/>
      <c r="D114" s="1503" t="s">
        <v>27</v>
      </c>
      <c r="E114" s="1504"/>
      <c r="F114" s="1505"/>
      <c r="G114" s="1483" t="s">
        <v>196</v>
      </c>
      <c r="H114" s="996"/>
      <c r="I114" s="996"/>
      <c r="J114" s="1011" t="s">
        <v>191</v>
      </c>
      <c r="K114" s="1012"/>
      <c r="L114" s="1012"/>
      <c r="M114" s="1011" t="s">
        <v>192</v>
      </c>
      <c r="N114" s="1012"/>
      <c r="O114" s="1012"/>
      <c r="P114" s="1011" t="s">
        <v>193</v>
      </c>
      <c r="Q114" s="1012"/>
      <c r="R114" s="1012"/>
      <c r="S114" s="1433" t="s">
        <v>197</v>
      </c>
      <c r="T114" s="1434"/>
      <c r="U114" s="1434"/>
      <c r="V114" s="1434"/>
      <c r="W114" s="1434"/>
      <c r="X114" s="1434"/>
      <c r="Y114" s="1434"/>
      <c r="Z114" s="1434"/>
      <c r="AA114" s="1434"/>
      <c r="AB114" s="1435"/>
      <c r="AC114" s="1483" t="s">
        <v>198</v>
      </c>
      <c r="AD114" s="996"/>
      <c r="AE114" s="1524"/>
    </row>
    <row r="115" spans="1:65" ht="18.75" customHeight="1" x14ac:dyDescent="0.15">
      <c r="A115" s="998"/>
      <c r="B115" s="999"/>
      <c r="C115" s="1000"/>
      <c r="D115" s="1506"/>
      <c r="E115" s="1507"/>
      <c r="F115" s="1508"/>
      <c r="G115" s="1484"/>
      <c r="H115" s="999"/>
      <c r="I115" s="999"/>
      <c r="J115" s="1013"/>
      <c r="K115" s="1013"/>
      <c r="L115" s="1013"/>
      <c r="M115" s="1013"/>
      <c r="N115" s="1013"/>
      <c r="O115" s="1013"/>
      <c r="P115" s="1013"/>
      <c r="Q115" s="1013"/>
      <c r="R115" s="1013"/>
      <c r="S115" s="1526" t="str">
        <f>IF(B98="","科",B98&amp;"科")</f>
        <v>科</v>
      </c>
      <c r="T115" s="1527"/>
      <c r="U115" s="1528" t="str">
        <f>IF(B100="","科",B100&amp;"科")</f>
        <v>科</v>
      </c>
      <c r="V115" s="1529"/>
      <c r="W115" s="1528" t="str">
        <f>IF(B102="","科",B102&amp;"科")</f>
        <v>科</v>
      </c>
      <c r="X115" s="1530"/>
      <c r="Y115" s="1528" t="str">
        <f>IF(B104="","科",B104&amp;"科")</f>
        <v>科</v>
      </c>
      <c r="Z115" s="1530"/>
      <c r="AA115" s="1527" t="str">
        <f>IF(B106="","科",B106&amp;"科")</f>
        <v>科</v>
      </c>
      <c r="AB115" s="1531"/>
      <c r="AC115" s="1484"/>
      <c r="AD115" s="999"/>
      <c r="AE115" s="1525"/>
      <c r="AF115" s="57"/>
      <c r="AJ115" s="57"/>
      <c r="AK115" s="57"/>
      <c r="AL115" s="57"/>
      <c r="AM115" s="57"/>
      <c r="AN115" s="443"/>
      <c r="AO115" s="57"/>
    </row>
    <row r="116" spans="1:65" ht="24" customHeight="1" x14ac:dyDescent="0.15">
      <c r="A116" s="1430" t="s">
        <v>2809</v>
      </c>
      <c r="B116" s="1431"/>
      <c r="C116" s="1432"/>
      <c r="D116" s="1001">
        <f>D117+D118+D119</f>
        <v>0</v>
      </c>
      <c r="E116" s="1001"/>
      <c r="F116" s="281" t="s">
        <v>29</v>
      </c>
      <c r="G116" s="978">
        <f>G117+G118+G119</f>
        <v>0</v>
      </c>
      <c r="H116" s="1001"/>
      <c r="I116" s="979"/>
      <c r="J116" s="978">
        <f>J117+J118+J119</f>
        <v>0</v>
      </c>
      <c r="K116" s="1001"/>
      <c r="L116" s="979"/>
      <c r="M116" s="978">
        <f>M117+M118+M119</f>
        <v>0</v>
      </c>
      <c r="N116" s="1001"/>
      <c r="O116" s="979"/>
      <c r="P116" s="978">
        <f>P117+P118+P119</f>
        <v>0</v>
      </c>
      <c r="Q116" s="1001"/>
      <c r="R116" s="979"/>
      <c r="S116" s="978">
        <f>S117+S118+S119</f>
        <v>0</v>
      </c>
      <c r="T116" s="979"/>
      <c r="U116" s="978">
        <f>U117+U118+U119</f>
        <v>0</v>
      </c>
      <c r="V116" s="979"/>
      <c r="W116" s="978">
        <f>W117+W118+W119</f>
        <v>0</v>
      </c>
      <c r="X116" s="979"/>
      <c r="Y116" s="978">
        <f>Y117+Y118+Y119</f>
        <v>0</v>
      </c>
      <c r="Z116" s="979"/>
      <c r="AA116" s="978">
        <f>AA117+AA118+AA119</f>
        <v>0</v>
      </c>
      <c r="AB116" s="979"/>
      <c r="AC116" s="1477"/>
      <c r="AD116" s="1477"/>
      <c r="AE116" s="1478"/>
      <c r="AF116" s="50" t="str">
        <f>IF(OR(AND(G116=0,COUNTIF($O$57:$O$64,"普通科")&gt;0),
AND(J116=0,COUNTIF($O$57:$O$64,"商業に関する学科")&gt;0),
AND(M116=0,COUNTIF($O$57:$O$64,"工業に関する学科")&gt;0),
AND(P116=0,COUNTIF($O$57:$O$64,"家庭に関する学科")&gt;0),
AND(S116=0,COUNTIF($O$57:$O$64,"その他の学科")&gt;0)),
"←設置のある学科について、学年別学級数を記入してください。(設定がない学年は「0」を入力してください。)","")</f>
        <v/>
      </c>
      <c r="AG116" s="85"/>
      <c r="AH116" s="85"/>
      <c r="AI116" s="85"/>
      <c r="AJ116" s="50"/>
      <c r="AK116" s="50"/>
      <c r="AL116" s="50"/>
      <c r="AM116" s="50"/>
      <c r="AN116" s="444"/>
      <c r="AO116" s="50"/>
    </row>
    <row r="117" spans="1:65" ht="24" customHeight="1" x14ac:dyDescent="0.15">
      <c r="A117" s="1430" t="s">
        <v>2945</v>
      </c>
      <c r="B117" s="1431"/>
      <c r="C117" s="1432"/>
      <c r="D117" s="1465">
        <f t="shared" ref="D117:D119" si="12">SUM(G117:AB117)</f>
        <v>0</v>
      </c>
      <c r="E117" s="978"/>
      <c r="F117" s="282" t="s">
        <v>29</v>
      </c>
      <c r="G117" s="1426"/>
      <c r="H117" s="1463"/>
      <c r="I117" s="1427"/>
      <c r="J117" s="1423"/>
      <c r="K117" s="1424"/>
      <c r="L117" s="1425"/>
      <c r="M117" s="1423"/>
      <c r="N117" s="1424"/>
      <c r="O117" s="1425"/>
      <c r="P117" s="1423"/>
      <c r="Q117" s="1424"/>
      <c r="R117" s="1425"/>
      <c r="S117" s="1426"/>
      <c r="T117" s="1427"/>
      <c r="U117" s="1428"/>
      <c r="V117" s="1429"/>
      <c r="W117" s="1428"/>
      <c r="X117" s="1429"/>
      <c r="Y117" s="1428"/>
      <c r="Z117" s="1429"/>
      <c r="AA117" s="1428"/>
      <c r="AB117" s="1429"/>
      <c r="AC117" s="1479"/>
      <c r="AD117" s="1479"/>
      <c r="AE117" s="1480"/>
      <c r="AF117" s="54" t="str">
        <f>IF(OR(AND(G117="",COUNTIF($O$57:$O$64,"普通科")&gt;0),
AND(J117="",COUNTIF($O$57:$O$64,"商業に関する学科")&gt;0),
AND(M117="",COUNTIF($O$57:$O$64,"工業に関する学科")&gt;0),
AND(P117="",COUNTIF($O$57:$O$64,"家庭に関する学科")&gt;0),
AND(S117="",COUNTIF($O$57:$O$64,"その他の学科")&gt;0)),
"←１年の学級数を入力してください。(設定がない場合は「0」を入力してください。)",
IF(SUM(G117:AB117)&lt;&gt;D117,
"←１年の学級数(横)計が学科別内訳の計と一致しません。",
""))</f>
        <v/>
      </c>
    </row>
    <row r="118" spans="1:65" ht="24" customHeight="1" x14ac:dyDescent="0.15">
      <c r="A118" s="1430" t="s">
        <v>2946</v>
      </c>
      <c r="B118" s="1431"/>
      <c r="C118" s="1432"/>
      <c r="D118" s="1465">
        <f t="shared" si="12"/>
        <v>0</v>
      </c>
      <c r="E118" s="978"/>
      <c r="F118" s="282" t="s">
        <v>29</v>
      </c>
      <c r="G118" s="1426"/>
      <c r="H118" s="1463"/>
      <c r="I118" s="1427"/>
      <c r="J118" s="1423"/>
      <c r="K118" s="1424"/>
      <c r="L118" s="1425"/>
      <c r="M118" s="1423"/>
      <c r="N118" s="1424"/>
      <c r="O118" s="1425"/>
      <c r="P118" s="1423"/>
      <c r="Q118" s="1424"/>
      <c r="R118" s="1425"/>
      <c r="S118" s="1426"/>
      <c r="T118" s="1427"/>
      <c r="U118" s="1426"/>
      <c r="V118" s="1427"/>
      <c r="W118" s="1426"/>
      <c r="X118" s="1427"/>
      <c r="Y118" s="1426"/>
      <c r="Z118" s="1427"/>
      <c r="AA118" s="1426"/>
      <c r="AB118" s="1427"/>
      <c r="AC118" s="1479"/>
      <c r="AD118" s="1479"/>
      <c r="AE118" s="1480"/>
      <c r="AF118" s="54" t="str">
        <f>IF(OR(AND(G118="",COUNTIF($O$57:$O$64,"普通科")&gt;0),
AND(J118="",COUNTIF($O$57:$O$64,"商業に関する学科")&gt;0),
AND(M118="",COUNTIF($O$57:$O$64,"工業に関する学科")&gt;0),
AND(P118="",COUNTIF($O$57:$O$64,"家庭に関する学科")&gt;0),
AND(S118="",COUNTIF($O$57:$O$64,"その他の学科")&gt;0)),
"←2年の学級数を入力してください。（設定がない場合は「0」を入力してください。）",
IF(SUM(G118:AB118)&lt;&gt;D118,
"←2年の学級数(横)計が学科別内訳の計と一致しません。",
""))</f>
        <v/>
      </c>
    </row>
    <row r="119" spans="1:65" s="77" customFormat="1" ht="24" customHeight="1" thickBot="1" x14ac:dyDescent="0.2">
      <c r="A119" s="1490" t="s">
        <v>2947</v>
      </c>
      <c r="B119" s="1491"/>
      <c r="C119" s="1492"/>
      <c r="D119" s="1493">
        <f t="shared" si="12"/>
        <v>0</v>
      </c>
      <c r="E119" s="1493"/>
      <c r="F119" s="173" t="s">
        <v>29</v>
      </c>
      <c r="G119" s="1453"/>
      <c r="H119" s="1454"/>
      <c r="I119" s="1455"/>
      <c r="J119" s="1456"/>
      <c r="K119" s="1457"/>
      <c r="L119" s="1458"/>
      <c r="M119" s="1456"/>
      <c r="N119" s="1457"/>
      <c r="O119" s="1458"/>
      <c r="P119" s="1456"/>
      <c r="Q119" s="1457"/>
      <c r="R119" s="1458"/>
      <c r="S119" s="1453"/>
      <c r="T119" s="1455"/>
      <c r="U119" s="1453"/>
      <c r="V119" s="1455"/>
      <c r="W119" s="1453"/>
      <c r="X119" s="1455"/>
      <c r="Y119" s="1453"/>
      <c r="Z119" s="1455"/>
      <c r="AA119" s="1453"/>
      <c r="AB119" s="1455"/>
      <c r="AC119" s="1481"/>
      <c r="AD119" s="1481"/>
      <c r="AE119" s="1482"/>
      <c r="AF119" s="54" t="str">
        <f>IF(OR(AND(G119="",COUNTIF($O$57:$O$64,"普通科")&gt;0),
AND(J119="",COUNTIF($O$57:$O$64,"商業に関する学科")&gt;0),
AND(M119="",COUNTIF($O$57:$O$64,"工業に関する学科")&gt;0),
AND(P119="",COUNTIF($O$57:$O$64,"家庭に関する学科")&gt;0),
AND(S119="",COUNTIF($O$57:$O$64,"その他の学科")&gt;0)),
"←3年の学級数を入力してください。（設定がない場合は「0」を入力してください。）",
IF(SUM(G119:AB119)&lt;&gt;D119,
"←3年の学級数(横)計が学科別内訳の計と一致しません。",
""))</f>
        <v/>
      </c>
      <c r="AG119" s="82"/>
      <c r="AH119" s="82"/>
      <c r="AI119" s="82"/>
      <c r="AJ119" s="54"/>
      <c r="AK119" s="54"/>
      <c r="AL119" s="54"/>
      <c r="AM119" s="54"/>
      <c r="AN119" s="437"/>
      <c r="AO119" s="54"/>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row>
    <row r="120" spans="1:65" s="77" customFormat="1" ht="5.0999999999999996" customHeight="1" x14ac:dyDescent="0.15">
      <c r="A120" s="117"/>
      <c r="B120" s="1489"/>
      <c r="C120" s="1489"/>
      <c r="D120" s="1489"/>
      <c r="E120" s="1489"/>
      <c r="F120" s="1489"/>
      <c r="G120" s="1489"/>
      <c r="H120" s="1489"/>
      <c r="I120" s="1489"/>
      <c r="J120" s="1489"/>
      <c r="K120" s="1489"/>
      <c r="L120" s="1489"/>
      <c r="M120" s="1489"/>
      <c r="N120" s="1489"/>
      <c r="O120" s="1489"/>
      <c r="P120" s="1489"/>
      <c r="Q120" s="1489"/>
      <c r="R120" s="1489"/>
      <c r="S120" s="1489"/>
      <c r="T120" s="1489"/>
      <c r="U120" s="1489"/>
      <c r="V120" s="1489"/>
      <c r="W120" s="1489"/>
      <c r="X120" s="1489"/>
      <c r="Y120" s="1489"/>
      <c r="Z120" s="1489"/>
      <c r="AA120" s="1489"/>
      <c r="AB120" s="1489"/>
      <c r="AC120" s="1489"/>
      <c r="AD120" s="1489"/>
      <c r="AE120" s="1489"/>
      <c r="AF120" s="54"/>
      <c r="AG120" s="82"/>
      <c r="AH120" s="82"/>
      <c r="AI120" s="82"/>
      <c r="AJ120" s="54"/>
      <c r="AK120" s="54"/>
      <c r="AL120" s="54"/>
      <c r="AM120" s="54"/>
      <c r="AN120" s="437"/>
      <c r="AO120" s="54"/>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row>
    <row r="121" spans="1:65" s="77" customFormat="1" ht="5.0999999999999996" customHeight="1" x14ac:dyDescent="0.15">
      <c r="A121" s="117"/>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54"/>
      <c r="AG121" s="82"/>
      <c r="AH121" s="82"/>
      <c r="AI121" s="82"/>
      <c r="AJ121" s="54"/>
      <c r="AK121" s="54"/>
      <c r="AL121" s="54"/>
      <c r="AM121" s="54"/>
      <c r="AN121" s="437"/>
      <c r="AO121" s="54"/>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row>
    <row r="122" spans="1:65" s="77" customFormat="1" ht="5.0999999999999996" customHeight="1" x14ac:dyDescent="0.15">
      <c r="A122" s="117"/>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54"/>
      <c r="AG122" s="82"/>
      <c r="AH122" s="82"/>
      <c r="AI122" s="82"/>
      <c r="AJ122" s="54"/>
      <c r="AK122" s="54"/>
      <c r="AL122" s="54"/>
      <c r="AM122" s="54"/>
      <c r="AN122" s="437"/>
      <c r="AO122" s="54"/>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row>
    <row r="123" spans="1:65" s="77" customFormat="1" ht="5.0999999999999996" customHeight="1" x14ac:dyDescent="0.15">
      <c r="A123" s="117"/>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54"/>
      <c r="AG123" s="82"/>
      <c r="AH123" s="82"/>
      <c r="AI123" s="82"/>
      <c r="AJ123" s="54"/>
      <c r="AK123" s="54"/>
      <c r="AL123" s="54"/>
      <c r="AM123" s="54"/>
      <c r="AN123" s="437"/>
      <c r="AO123" s="54"/>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row>
    <row r="124" spans="1:65" s="77" customFormat="1" ht="5.0999999999999996" customHeight="1" x14ac:dyDescent="0.15">
      <c r="A124" s="16"/>
      <c r="B124" s="17"/>
      <c r="C124" s="17"/>
      <c r="D124" s="17"/>
      <c r="E124" s="17"/>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54"/>
      <c r="AG124" s="82"/>
      <c r="AH124" s="82"/>
      <c r="AI124" s="82"/>
      <c r="AJ124" s="54"/>
      <c r="AK124" s="54"/>
      <c r="AL124" s="54"/>
      <c r="AM124" s="54"/>
      <c r="AN124" s="437"/>
      <c r="AO124" s="54"/>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row>
    <row r="125" spans="1:65" s="77" customFormat="1" ht="20.100000000000001" customHeight="1" thickBot="1" x14ac:dyDescent="0.2">
      <c r="A125" s="1464" t="s">
        <v>4789</v>
      </c>
      <c r="B125" s="1464"/>
      <c r="C125" s="1464"/>
      <c r="D125" s="1464"/>
      <c r="E125" s="1464"/>
      <c r="F125" s="1464"/>
      <c r="G125" s="1464"/>
      <c r="H125" s="1464"/>
      <c r="I125" s="1464"/>
      <c r="J125" s="1464"/>
      <c r="K125" s="1464"/>
      <c r="L125" s="1464"/>
      <c r="M125" s="1464"/>
      <c r="N125" s="1464"/>
      <c r="O125" s="1464"/>
      <c r="P125" s="1464"/>
      <c r="Q125" s="1464"/>
      <c r="R125" s="1464"/>
      <c r="S125" s="1464"/>
      <c r="T125" s="1464"/>
      <c r="U125" s="1464"/>
      <c r="V125" s="1464"/>
      <c r="W125" s="1464"/>
      <c r="X125" s="1464"/>
      <c r="Y125" s="1464"/>
      <c r="Z125" s="1464"/>
      <c r="AA125" s="14"/>
      <c r="AB125" s="14"/>
      <c r="AC125" s="298"/>
      <c r="AD125" s="299"/>
      <c r="AE125" s="15" t="s">
        <v>30</v>
      </c>
      <c r="AF125" s="54" t="str">
        <f>IF(OR(AND(COUNTA(H127:J140)&lt;14,COUNTIF($O$57:$O$64,"普通科")&gt;0),
AND(COUNTA(L127:N140)&lt;14,COUNTIF($O$57:$O$64,"商業に関する学科")&gt;0),
AND(COUNTA(P127:R140)&lt;14,COUNTIF($O$57:$O$64,"工業に関する学科")&gt;0),
AND(COUNTA(T127:V140)&lt;14,COUNTIF($O$57:$O$64,"家庭に関する学科")&gt;0),
AND(COUNTA(X127:Z140)&lt;14,COUNTIF($O$57:$O$64,"その他の学科")&gt;0)),
 "←各納付金を入力してください。設定のない項目については「0」を入力してください。","")</f>
        <v/>
      </c>
      <c r="AG125" s="82"/>
      <c r="AH125" s="82"/>
      <c r="AI125" s="82"/>
      <c r="AJ125" s="54"/>
      <c r="AK125" s="54"/>
      <c r="AL125" s="54"/>
      <c r="AM125" s="54"/>
      <c r="AN125" s="437"/>
      <c r="AO125" s="54"/>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row>
    <row r="126" spans="1:65" s="77" customFormat="1" ht="18.75" customHeight="1" x14ac:dyDescent="0.15">
      <c r="A126" s="1459" t="s">
        <v>188</v>
      </c>
      <c r="B126" s="1460"/>
      <c r="C126" s="1460"/>
      <c r="D126" s="1460"/>
      <c r="E126" s="1460"/>
      <c r="F126" s="1460"/>
      <c r="G126" s="1461"/>
      <c r="H126" s="1462" t="s">
        <v>200</v>
      </c>
      <c r="I126" s="1460"/>
      <c r="J126" s="1460"/>
      <c r="K126" s="1461"/>
      <c r="L126" s="1433" t="s">
        <v>201</v>
      </c>
      <c r="M126" s="1434"/>
      <c r="N126" s="1434"/>
      <c r="O126" s="1435"/>
      <c r="P126" s="1433" t="s">
        <v>202</v>
      </c>
      <c r="Q126" s="1434"/>
      <c r="R126" s="1434"/>
      <c r="S126" s="1435"/>
      <c r="T126" s="1433" t="s">
        <v>203</v>
      </c>
      <c r="U126" s="1434"/>
      <c r="V126" s="1434"/>
      <c r="W126" s="1435"/>
      <c r="X126" s="1433" t="s">
        <v>204</v>
      </c>
      <c r="Y126" s="1434"/>
      <c r="Z126" s="1434"/>
      <c r="AA126" s="1435"/>
      <c r="AB126" s="1462" t="s">
        <v>205</v>
      </c>
      <c r="AC126" s="1460"/>
      <c r="AD126" s="1460"/>
      <c r="AE126" s="1509"/>
      <c r="AF126" s="58" t="str">
        <f>IF(AND(COUNTIF(O57:O65,"その他の学科")&gt;0,X126="その他（　　　）"),"←その他の学科名を（）内に記入してください","")</f>
        <v/>
      </c>
      <c r="AG126" s="88"/>
      <c r="AH126" s="88"/>
      <c r="AI126" s="85"/>
      <c r="AJ126" s="58"/>
      <c r="AK126" s="58"/>
      <c r="AL126" s="58"/>
      <c r="AM126" s="58"/>
      <c r="AN126" s="445"/>
      <c r="AO126" s="58"/>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row>
    <row r="127" spans="1:65" s="77" customFormat="1" ht="24" customHeight="1" x14ac:dyDescent="0.15">
      <c r="A127" s="1469" t="s">
        <v>2945</v>
      </c>
      <c r="B127" s="1470"/>
      <c r="C127" s="1485" t="s">
        <v>2866</v>
      </c>
      <c r="D127" s="1485"/>
      <c r="E127" s="1485"/>
      <c r="F127" s="1485"/>
      <c r="G127" s="1486"/>
      <c r="H127" s="1487"/>
      <c r="I127" s="1488"/>
      <c r="J127" s="1488"/>
      <c r="K127" s="193" t="s">
        <v>31</v>
      </c>
      <c r="L127" s="1487"/>
      <c r="M127" s="1488"/>
      <c r="N127" s="1488"/>
      <c r="O127" s="193" t="s">
        <v>31</v>
      </c>
      <c r="P127" s="1487"/>
      <c r="Q127" s="1488"/>
      <c r="R127" s="1488"/>
      <c r="S127" s="193" t="s">
        <v>31</v>
      </c>
      <c r="T127" s="1487"/>
      <c r="U127" s="1488"/>
      <c r="V127" s="1488"/>
      <c r="W127" s="193" t="s">
        <v>31</v>
      </c>
      <c r="X127" s="1487"/>
      <c r="Y127" s="1488"/>
      <c r="Z127" s="1488"/>
      <c r="AA127" s="193" t="s">
        <v>31</v>
      </c>
      <c r="AB127" s="1518"/>
      <c r="AC127" s="1518"/>
      <c r="AD127" s="1518"/>
      <c r="AE127" s="1519"/>
      <c r="AF127" s="58" t="str">
        <f xml:space="preserve"> IF(OR(AND(H127&lt;100000,H127&lt;&gt;""),AND(L127&lt;100000,L127&lt;&gt;""),AND(P127&lt;100000,P127&lt;&gt;""),AND(T127&lt;100000,T127&lt;&gt;""),AND(X127&lt;100000,X127&lt;&gt;"")),
 "←授業料が１０万円未満となっていますが正しいでしょうか。正しい場合はそのままで結構です。",
IF(MAX(H127,L127,P127,T127,X127)&gt;=2000000,
"←授業料が２００万円以上となっていますが正しいでしょうか。正しい場合はそのままで結構です。",
        ""))</f>
        <v/>
      </c>
      <c r="AG127" s="85"/>
      <c r="AH127" s="85"/>
      <c r="AI127" s="85"/>
      <c r="AJ127" s="50"/>
      <c r="AK127" s="50"/>
      <c r="AL127" s="50"/>
      <c r="AM127" s="50"/>
      <c r="AN127" s="444"/>
      <c r="AO127" s="50"/>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row>
    <row r="128" spans="1:65" s="77" customFormat="1" ht="24" customHeight="1" x14ac:dyDescent="0.15">
      <c r="A128" s="1469"/>
      <c r="B128" s="1470"/>
      <c r="C128" s="964" t="s">
        <v>2867</v>
      </c>
      <c r="D128" s="964"/>
      <c r="E128" s="964"/>
      <c r="F128" s="964"/>
      <c r="G128" s="965"/>
      <c r="H128" s="1473"/>
      <c r="I128" s="1474"/>
      <c r="J128" s="1474"/>
      <c r="K128" s="194" t="s">
        <v>31</v>
      </c>
      <c r="L128" s="1473"/>
      <c r="M128" s="1474"/>
      <c r="N128" s="1474"/>
      <c r="O128" s="194" t="s">
        <v>31</v>
      </c>
      <c r="P128" s="1473"/>
      <c r="Q128" s="1474"/>
      <c r="R128" s="1474"/>
      <c r="S128" s="194" t="s">
        <v>31</v>
      </c>
      <c r="T128" s="1473"/>
      <c r="U128" s="1474"/>
      <c r="V128" s="1474"/>
      <c r="W128" s="194" t="s">
        <v>31</v>
      </c>
      <c r="X128" s="1473"/>
      <c r="Y128" s="1474"/>
      <c r="Z128" s="1474"/>
      <c r="AA128" s="194" t="s">
        <v>31</v>
      </c>
      <c r="AB128" s="1520"/>
      <c r="AC128" s="1520"/>
      <c r="AD128" s="1520"/>
      <c r="AE128" s="1521"/>
      <c r="AF128" s="58" t="str">
        <f xml:space="preserve"> IF(OR(AND(H128&lt;10000,H128&lt;&gt;""),AND(L128&lt;10000,L128&lt;&gt;""),AND(P128&lt;10000,P128&lt;&gt;""),AND(T128&lt;10000,T128&lt;&gt;""),AND(X128&lt;10000,X128&lt;&gt;"")),
 "←入学金が１万円未満となっていますが正しいでしょうか。正しい場合はそのままで結構です。",
IF(MAX(H128,L128,P128,T128,X128)&gt;=500000,
"←入学金が５０万円以上となっていますが正しいでしょうか。正しい場合はそのままで結構です。",
        ""))</f>
        <v/>
      </c>
      <c r="AG128" s="85"/>
      <c r="AH128" s="85"/>
      <c r="AI128" s="85"/>
      <c r="AJ128" s="50"/>
      <c r="AK128" s="50"/>
      <c r="AL128" s="50"/>
      <c r="AM128" s="50"/>
      <c r="AN128" s="444"/>
      <c r="AO128" s="50"/>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row>
    <row r="129" spans="1:65" s="77" customFormat="1" ht="24" customHeight="1" x14ac:dyDescent="0.15">
      <c r="A129" s="1469"/>
      <c r="B129" s="1470"/>
      <c r="C129" s="964" t="s">
        <v>2868</v>
      </c>
      <c r="D129" s="964"/>
      <c r="E129" s="964"/>
      <c r="F129" s="964"/>
      <c r="G129" s="965"/>
      <c r="H129" s="1473"/>
      <c r="I129" s="1474"/>
      <c r="J129" s="1474"/>
      <c r="K129" s="194" t="s">
        <v>31</v>
      </c>
      <c r="L129" s="1473"/>
      <c r="M129" s="1474"/>
      <c r="N129" s="1474"/>
      <c r="O129" s="194" t="s">
        <v>31</v>
      </c>
      <c r="P129" s="1473"/>
      <c r="Q129" s="1474"/>
      <c r="R129" s="1474"/>
      <c r="S129" s="194" t="s">
        <v>31</v>
      </c>
      <c r="T129" s="1473"/>
      <c r="U129" s="1474"/>
      <c r="V129" s="1474"/>
      <c r="W129" s="194" t="s">
        <v>31</v>
      </c>
      <c r="X129" s="1473"/>
      <c r="Y129" s="1474"/>
      <c r="Z129" s="1474"/>
      <c r="AA129" s="194" t="s">
        <v>31</v>
      </c>
      <c r="AB129" s="1520"/>
      <c r="AC129" s="1520"/>
      <c r="AD129" s="1520"/>
      <c r="AE129" s="1521"/>
      <c r="AF129" s="51"/>
      <c r="AG129" s="85"/>
      <c r="AH129" s="85"/>
      <c r="AI129" s="85"/>
      <c r="AJ129" s="50"/>
      <c r="AK129" s="50"/>
      <c r="AL129" s="50"/>
      <c r="AM129" s="50"/>
      <c r="AN129" s="444"/>
      <c r="AO129" s="50"/>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row>
    <row r="130" spans="1:65" s="77" customFormat="1" ht="24" customHeight="1" x14ac:dyDescent="0.15">
      <c r="A130" s="1469"/>
      <c r="B130" s="1470"/>
      <c r="C130" s="964" t="s">
        <v>2869</v>
      </c>
      <c r="D130" s="964"/>
      <c r="E130" s="964"/>
      <c r="F130" s="964"/>
      <c r="G130" s="965"/>
      <c r="H130" s="1473"/>
      <c r="I130" s="1474"/>
      <c r="J130" s="1474"/>
      <c r="K130" s="194" t="s">
        <v>31</v>
      </c>
      <c r="L130" s="1473"/>
      <c r="M130" s="1474"/>
      <c r="N130" s="1474"/>
      <c r="O130" s="194" t="s">
        <v>31</v>
      </c>
      <c r="P130" s="1473"/>
      <c r="Q130" s="1474"/>
      <c r="R130" s="1474"/>
      <c r="S130" s="194" t="s">
        <v>31</v>
      </c>
      <c r="T130" s="1473"/>
      <c r="U130" s="1474"/>
      <c r="V130" s="1474"/>
      <c r="W130" s="194" t="s">
        <v>31</v>
      </c>
      <c r="X130" s="1473"/>
      <c r="Y130" s="1474"/>
      <c r="Z130" s="1474"/>
      <c r="AA130" s="194" t="s">
        <v>31</v>
      </c>
      <c r="AB130" s="1520"/>
      <c r="AC130" s="1520"/>
      <c r="AD130" s="1520"/>
      <c r="AE130" s="1521"/>
      <c r="AF130" s="51"/>
      <c r="AG130" s="85"/>
      <c r="AH130" s="85"/>
      <c r="AI130" s="85"/>
      <c r="AJ130" s="50"/>
      <c r="AK130" s="50"/>
      <c r="AL130" s="50"/>
      <c r="AM130" s="50"/>
      <c r="AN130" s="444"/>
      <c r="AO130" s="50"/>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row>
    <row r="131" spans="1:65" s="77" customFormat="1" ht="24" customHeight="1" x14ac:dyDescent="0.15">
      <c r="A131" s="1469"/>
      <c r="B131" s="1470"/>
      <c r="C131" s="964" t="s">
        <v>2870</v>
      </c>
      <c r="D131" s="964"/>
      <c r="E131" s="964"/>
      <c r="F131" s="964"/>
      <c r="G131" s="965"/>
      <c r="H131" s="1473"/>
      <c r="I131" s="1474"/>
      <c r="J131" s="1474"/>
      <c r="K131" s="194" t="s">
        <v>31</v>
      </c>
      <c r="L131" s="1473"/>
      <c r="M131" s="1474"/>
      <c r="N131" s="1474"/>
      <c r="O131" s="194" t="s">
        <v>31</v>
      </c>
      <c r="P131" s="1473"/>
      <c r="Q131" s="1474"/>
      <c r="R131" s="1474"/>
      <c r="S131" s="194" t="s">
        <v>31</v>
      </c>
      <c r="T131" s="1473"/>
      <c r="U131" s="1474"/>
      <c r="V131" s="1474"/>
      <c r="W131" s="194" t="s">
        <v>31</v>
      </c>
      <c r="X131" s="1473"/>
      <c r="Y131" s="1474"/>
      <c r="Z131" s="1474"/>
      <c r="AA131" s="194" t="s">
        <v>31</v>
      </c>
      <c r="AB131" s="1520"/>
      <c r="AC131" s="1520"/>
      <c r="AD131" s="1520"/>
      <c r="AE131" s="1521"/>
      <c r="AF131" s="51"/>
      <c r="AG131" s="85"/>
      <c r="AH131" s="85"/>
      <c r="AI131" s="85"/>
      <c r="AJ131" s="50"/>
      <c r="AK131" s="50"/>
      <c r="AL131" s="50"/>
      <c r="AM131" s="50"/>
      <c r="AN131" s="444"/>
      <c r="AO131" s="50"/>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row>
    <row r="132" spans="1:65" s="77" customFormat="1" ht="24" customHeight="1" x14ac:dyDescent="0.15">
      <c r="A132" s="1469"/>
      <c r="B132" s="1470"/>
      <c r="C132" s="964" t="s">
        <v>2871</v>
      </c>
      <c r="D132" s="964"/>
      <c r="E132" s="964"/>
      <c r="F132" s="964"/>
      <c r="G132" s="965"/>
      <c r="H132" s="1473"/>
      <c r="I132" s="1474"/>
      <c r="J132" s="1474"/>
      <c r="K132" s="194" t="s">
        <v>31</v>
      </c>
      <c r="L132" s="1473"/>
      <c r="M132" s="1474"/>
      <c r="N132" s="1474"/>
      <c r="O132" s="194" t="s">
        <v>31</v>
      </c>
      <c r="P132" s="1473"/>
      <c r="Q132" s="1474"/>
      <c r="R132" s="1474"/>
      <c r="S132" s="194" t="s">
        <v>31</v>
      </c>
      <c r="T132" s="1473"/>
      <c r="U132" s="1474"/>
      <c r="V132" s="1474"/>
      <c r="W132" s="194" t="s">
        <v>31</v>
      </c>
      <c r="X132" s="1473"/>
      <c r="Y132" s="1474"/>
      <c r="Z132" s="1474"/>
      <c r="AA132" s="194" t="s">
        <v>31</v>
      </c>
      <c r="AB132" s="1520"/>
      <c r="AC132" s="1520"/>
      <c r="AD132" s="1520"/>
      <c r="AE132" s="1521"/>
      <c r="AF132" s="51"/>
      <c r="AG132" s="85"/>
      <c r="AH132" s="85"/>
      <c r="AI132" s="85"/>
      <c r="AJ132" s="50"/>
      <c r="AK132" s="50"/>
      <c r="AL132" s="50"/>
      <c r="AM132" s="50"/>
      <c r="AN132" s="444"/>
      <c r="AO132" s="50"/>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row>
    <row r="133" spans="1:65" s="77" customFormat="1" ht="24" customHeight="1" thickBot="1" x14ac:dyDescent="0.2">
      <c r="A133" s="1469"/>
      <c r="B133" s="1470"/>
      <c r="C133" s="1475" t="s">
        <v>2872</v>
      </c>
      <c r="D133" s="1475"/>
      <c r="E133" s="1475"/>
      <c r="F133" s="1475"/>
      <c r="G133" s="1476"/>
      <c r="H133" s="960"/>
      <c r="I133" s="961"/>
      <c r="J133" s="961"/>
      <c r="K133" s="195" t="s">
        <v>31</v>
      </c>
      <c r="L133" s="960"/>
      <c r="M133" s="961"/>
      <c r="N133" s="961"/>
      <c r="O133" s="195" t="s">
        <v>31</v>
      </c>
      <c r="P133" s="960"/>
      <c r="Q133" s="961"/>
      <c r="R133" s="961"/>
      <c r="S133" s="195" t="s">
        <v>31</v>
      </c>
      <c r="T133" s="960"/>
      <c r="U133" s="961"/>
      <c r="V133" s="961"/>
      <c r="W133" s="195" t="s">
        <v>31</v>
      </c>
      <c r="X133" s="960"/>
      <c r="Y133" s="961"/>
      <c r="Z133" s="961"/>
      <c r="AA133" s="195" t="s">
        <v>31</v>
      </c>
      <c r="AB133" s="1520"/>
      <c r="AC133" s="1520"/>
      <c r="AD133" s="1520"/>
      <c r="AE133" s="1521"/>
      <c r="AF133" s="51"/>
      <c r="AG133" s="85"/>
      <c r="AH133" s="85"/>
      <c r="AI133" s="85"/>
      <c r="AJ133" s="50"/>
      <c r="AK133" s="50"/>
      <c r="AL133" s="50"/>
      <c r="AM133" s="50"/>
      <c r="AN133" s="444"/>
      <c r="AO133" s="50"/>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row>
    <row r="134" spans="1:65" s="77" customFormat="1" ht="24" customHeight="1" thickBot="1" x14ac:dyDescent="0.2">
      <c r="A134" s="1471"/>
      <c r="B134" s="1472"/>
      <c r="C134" s="2079" t="s">
        <v>27</v>
      </c>
      <c r="D134" s="2080"/>
      <c r="E134" s="2080"/>
      <c r="F134" s="2080"/>
      <c r="G134" s="2081"/>
      <c r="H134" s="969">
        <f t="shared" ref="H134" si="13">SUM(H127:J133)</f>
        <v>0</v>
      </c>
      <c r="I134" s="970"/>
      <c r="J134" s="970"/>
      <c r="K134" s="300" t="s">
        <v>31</v>
      </c>
      <c r="L134" s="969">
        <f>SUM(L127:N133)</f>
        <v>0</v>
      </c>
      <c r="M134" s="970"/>
      <c r="N134" s="970"/>
      <c r="O134" s="300" t="s">
        <v>31</v>
      </c>
      <c r="P134" s="969">
        <f>SUM(P127:R133)</f>
        <v>0</v>
      </c>
      <c r="Q134" s="970"/>
      <c r="R134" s="970"/>
      <c r="S134" s="300" t="s">
        <v>31</v>
      </c>
      <c r="T134" s="969">
        <f>SUM(T127:V133)</f>
        <v>0</v>
      </c>
      <c r="U134" s="970"/>
      <c r="V134" s="970"/>
      <c r="W134" s="300" t="s">
        <v>31</v>
      </c>
      <c r="X134" s="969">
        <f>SUM(X127:Z133)</f>
        <v>0</v>
      </c>
      <c r="Y134" s="970"/>
      <c r="Z134" s="970"/>
      <c r="AA134" s="301" t="s">
        <v>31</v>
      </c>
      <c r="AB134" s="1520"/>
      <c r="AC134" s="1520"/>
      <c r="AD134" s="1520"/>
      <c r="AE134" s="1521"/>
      <c r="AF134" s="33" t="str">
        <f>IF(SUM(H127:J133, L127:N133, P127:R133, T127:V133, X127:Z133)&lt;&gt;SUM(H134:Z134),"←１年次納付金（縦）計が、明細の合計と一致しません。", "" )</f>
        <v/>
      </c>
      <c r="AG134" s="82"/>
      <c r="AH134" s="82"/>
      <c r="AI134" s="82"/>
      <c r="AJ134" s="33"/>
      <c r="AK134" s="33"/>
      <c r="AL134" s="33"/>
      <c r="AM134" s="33"/>
      <c r="AN134" s="446"/>
      <c r="AO134" s="33"/>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row>
    <row r="135" spans="1:65" s="77" customFormat="1" ht="24" customHeight="1" x14ac:dyDescent="0.15">
      <c r="A135" s="2073" t="s">
        <v>2946</v>
      </c>
      <c r="B135" s="2074"/>
      <c r="C135" s="2082" t="s">
        <v>2866</v>
      </c>
      <c r="D135" s="2082"/>
      <c r="E135" s="2082"/>
      <c r="F135" s="2082"/>
      <c r="G135" s="2083"/>
      <c r="H135" s="960"/>
      <c r="I135" s="961"/>
      <c r="J135" s="961"/>
      <c r="K135" s="195" t="s">
        <v>31</v>
      </c>
      <c r="L135" s="960"/>
      <c r="M135" s="961"/>
      <c r="N135" s="961"/>
      <c r="O135" s="195" t="s">
        <v>31</v>
      </c>
      <c r="P135" s="960"/>
      <c r="Q135" s="961"/>
      <c r="R135" s="961"/>
      <c r="S135" s="195" t="s">
        <v>31</v>
      </c>
      <c r="T135" s="960"/>
      <c r="U135" s="961"/>
      <c r="V135" s="961"/>
      <c r="W135" s="195" t="s">
        <v>31</v>
      </c>
      <c r="X135" s="960"/>
      <c r="Y135" s="961"/>
      <c r="Z135" s="961"/>
      <c r="AA135" s="195" t="s">
        <v>31</v>
      </c>
      <c r="AB135" s="1520"/>
      <c r="AC135" s="1520"/>
      <c r="AD135" s="1520"/>
      <c r="AE135" s="1521"/>
      <c r="AF135" s="58" t="str">
        <f xml:space="preserve"> IF(OR(AND(H135&lt;100000,H135&lt;&gt;""),AND(L135&lt;100000,L135&lt;&gt;""),AND(P135&lt;100000,P135&lt;&gt;""),AND(T135&lt;100000,T135&lt;&gt;""),AND(X135&lt;100000,X135&lt;&gt;"")),
 "←授業料が１０万円未満となっていますが正しいでしょうか。正しい場合はそのままで結構です。",
IF(MAX(H135,L135,P135,T135,X135)&gt;=2000000,
"←授業料が２００万円以上となっていますが正しいでしょうか。正しい場合はそのままで結構です。",
        ""))</f>
        <v/>
      </c>
      <c r="AG135" s="82"/>
      <c r="AH135" s="85"/>
      <c r="AI135" s="85"/>
      <c r="AJ135" s="50"/>
      <c r="AK135" s="50"/>
      <c r="AL135" s="50"/>
      <c r="AM135" s="50"/>
      <c r="AN135" s="444"/>
      <c r="AO135" s="50"/>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row>
    <row r="136" spans="1:65" s="77" customFormat="1" ht="24" customHeight="1" thickBot="1" x14ac:dyDescent="0.2">
      <c r="A136" s="2075"/>
      <c r="B136" s="2076"/>
      <c r="C136" s="2089" t="s">
        <v>223</v>
      </c>
      <c r="D136" s="2089"/>
      <c r="E136" s="2089"/>
      <c r="F136" s="2089"/>
      <c r="G136" s="2090"/>
      <c r="H136" s="962"/>
      <c r="I136" s="963"/>
      <c r="J136" s="963"/>
      <c r="K136" s="283" t="s">
        <v>31</v>
      </c>
      <c r="L136" s="962"/>
      <c r="M136" s="963"/>
      <c r="N136" s="963"/>
      <c r="O136" s="283" t="s">
        <v>31</v>
      </c>
      <c r="P136" s="962"/>
      <c r="Q136" s="963"/>
      <c r="R136" s="963"/>
      <c r="S136" s="283" t="s">
        <v>31</v>
      </c>
      <c r="T136" s="962"/>
      <c r="U136" s="963"/>
      <c r="V136" s="963"/>
      <c r="W136" s="283" t="s">
        <v>31</v>
      </c>
      <c r="X136" s="962"/>
      <c r="Y136" s="963"/>
      <c r="Z136" s="963"/>
      <c r="AA136" s="283" t="s">
        <v>31</v>
      </c>
      <c r="AB136" s="1520"/>
      <c r="AC136" s="1520"/>
      <c r="AD136" s="1520"/>
      <c r="AE136" s="1521"/>
      <c r="AF136" s="389"/>
      <c r="AH136" s="85"/>
      <c r="AI136" s="85"/>
      <c r="AJ136" s="50"/>
      <c r="AK136" s="50"/>
      <c r="AL136" s="50"/>
      <c r="AM136" s="50"/>
      <c r="AN136" s="444"/>
      <c r="AO136" s="50"/>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row>
    <row r="137" spans="1:65" s="77" customFormat="1" ht="24" customHeight="1" thickBot="1" x14ac:dyDescent="0.2">
      <c r="A137" s="2077"/>
      <c r="B137" s="2078"/>
      <c r="C137" s="1542" t="s">
        <v>2809</v>
      </c>
      <c r="D137" s="1543"/>
      <c r="E137" s="1543"/>
      <c r="F137" s="1543"/>
      <c r="G137" s="1544"/>
      <c r="H137" s="969">
        <f>SUM(H135:J136)</f>
        <v>0</v>
      </c>
      <c r="I137" s="970"/>
      <c r="J137" s="970"/>
      <c r="K137" s="300" t="s">
        <v>31</v>
      </c>
      <c r="L137" s="969">
        <f>SUM(L135:N136)</f>
        <v>0</v>
      </c>
      <c r="M137" s="970"/>
      <c r="N137" s="970"/>
      <c r="O137" s="300" t="s">
        <v>31</v>
      </c>
      <c r="P137" s="969">
        <f>SUM(P135:R136)</f>
        <v>0</v>
      </c>
      <c r="Q137" s="970"/>
      <c r="R137" s="970"/>
      <c r="S137" s="300" t="s">
        <v>31</v>
      </c>
      <c r="T137" s="969">
        <f>SUM(T135:V136)</f>
        <v>0</v>
      </c>
      <c r="U137" s="970"/>
      <c r="V137" s="970"/>
      <c r="W137" s="300" t="s">
        <v>31</v>
      </c>
      <c r="X137" s="969">
        <f>SUM(X135:Z136)</f>
        <v>0</v>
      </c>
      <c r="Y137" s="970"/>
      <c r="Z137" s="970"/>
      <c r="AA137" s="301" t="s">
        <v>31</v>
      </c>
      <c r="AB137" s="1520"/>
      <c r="AC137" s="1520"/>
      <c r="AD137" s="1520"/>
      <c r="AE137" s="1521"/>
      <c r="AF137" s="389" t="str">
        <f>IF(SUM(H135:J136, L135:N136, P135:R136, T135:V136, X135:Z136)&lt;&gt;SUM(H137:Z137),"←2年次納付金（縦）計が、明細の合計と一致しません。","")</f>
        <v/>
      </c>
      <c r="AG137" s="85"/>
      <c r="AH137" s="85"/>
      <c r="AI137" s="85"/>
      <c r="AJ137" s="50"/>
      <c r="AK137" s="50"/>
      <c r="AL137" s="50"/>
      <c r="AM137" s="50"/>
      <c r="AN137" s="444"/>
      <c r="AO137" s="50"/>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row>
    <row r="138" spans="1:65" s="77" customFormat="1" ht="24" customHeight="1" x14ac:dyDescent="0.15">
      <c r="A138" s="1494" t="s">
        <v>2947</v>
      </c>
      <c r="B138" s="1495"/>
      <c r="C138" s="1578" t="s">
        <v>2866</v>
      </c>
      <c r="D138" s="1578"/>
      <c r="E138" s="1578"/>
      <c r="F138" s="1578"/>
      <c r="G138" s="1579"/>
      <c r="H138" s="960" t="s">
        <v>3006</v>
      </c>
      <c r="I138" s="961"/>
      <c r="J138" s="961"/>
      <c r="K138" s="284" t="s">
        <v>31</v>
      </c>
      <c r="L138" s="960"/>
      <c r="M138" s="961"/>
      <c r="N138" s="961"/>
      <c r="O138" s="284" t="s">
        <v>31</v>
      </c>
      <c r="P138" s="960"/>
      <c r="Q138" s="961"/>
      <c r="R138" s="961"/>
      <c r="S138" s="284" t="s">
        <v>31</v>
      </c>
      <c r="T138" s="960"/>
      <c r="U138" s="961"/>
      <c r="V138" s="961"/>
      <c r="W138" s="284" t="s">
        <v>31</v>
      </c>
      <c r="X138" s="960"/>
      <c r="Y138" s="961"/>
      <c r="Z138" s="961"/>
      <c r="AA138" s="284" t="s">
        <v>31</v>
      </c>
      <c r="AB138" s="1520"/>
      <c r="AC138" s="1520"/>
      <c r="AD138" s="1520"/>
      <c r="AE138" s="1521"/>
      <c r="AF138" s="58" t="str">
        <f xml:space="preserve"> IF(OR(AND(H138&lt;100000,H138&lt;&gt;""),AND(L138&lt;100000,L138&lt;&gt;""),AND(P138&lt;100000,P138&lt;&gt;""),AND(T138&lt;100000,T138&lt;&gt;""),AND(X138&lt;100000,X138&lt;&gt;"")),
 "←授業料が１０万円未満となっていますが正しいでしょうか。正しい場合はそのままで結構です。",
IF(MAX(H138,L138,P138,T138,X138)&gt;=2000000,
"←授業料が２００万円以上となっていますが正しいでしょうか。正しい場合はそのままで結構です。",
        ""))</f>
        <v/>
      </c>
      <c r="AG138" s="85"/>
      <c r="AH138" s="85"/>
      <c r="AI138" s="85"/>
      <c r="AJ138" s="50"/>
      <c r="AK138" s="50"/>
      <c r="AL138" s="50"/>
      <c r="AM138" s="50"/>
      <c r="AN138" s="444"/>
      <c r="AO138" s="50"/>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row>
    <row r="139" spans="1:65" s="77" customFormat="1" ht="24" customHeight="1" thickBot="1" x14ac:dyDescent="0.2">
      <c r="A139" s="1496"/>
      <c r="B139" s="1497"/>
      <c r="C139" s="1580" t="s">
        <v>223</v>
      </c>
      <c r="D139" s="1580"/>
      <c r="E139" s="1580"/>
      <c r="F139" s="1580"/>
      <c r="G139" s="1581"/>
      <c r="H139" s="962"/>
      <c r="I139" s="963"/>
      <c r="J139" s="963"/>
      <c r="K139" s="195" t="s">
        <v>31</v>
      </c>
      <c r="L139" s="962"/>
      <c r="M139" s="963"/>
      <c r="N139" s="963"/>
      <c r="O139" s="195" t="s">
        <v>31</v>
      </c>
      <c r="P139" s="962"/>
      <c r="Q139" s="963"/>
      <c r="R139" s="963"/>
      <c r="S139" s="195" t="s">
        <v>31</v>
      </c>
      <c r="T139" s="962"/>
      <c r="U139" s="963"/>
      <c r="V139" s="963"/>
      <c r="W139" s="195" t="s">
        <v>31</v>
      </c>
      <c r="X139" s="962"/>
      <c r="Y139" s="963"/>
      <c r="Z139" s="963"/>
      <c r="AA139" s="195" t="s">
        <v>31</v>
      </c>
      <c r="AB139" s="1520"/>
      <c r="AC139" s="1520"/>
      <c r="AD139" s="1520"/>
      <c r="AE139" s="1521"/>
      <c r="AF139" s="389"/>
      <c r="AG139" s="85"/>
      <c r="AH139" s="85"/>
      <c r="AI139" s="85"/>
      <c r="AJ139" s="50"/>
      <c r="AK139" s="50"/>
      <c r="AL139" s="50"/>
      <c r="AM139" s="50"/>
      <c r="AN139" s="444"/>
      <c r="AO139" s="50"/>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row>
    <row r="140" spans="1:65" s="77" customFormat="1" ht="24" customHeight="1" thickBot="1" x14ac:dyDescent="0.2">
      <c r="A140" s="1498"/>
      <c r="B140" s="1499"/>
      <c r="C140" s="966" t="s">
        <v>27</v>
      </c>
      <c r="D140" s="967"/>
      <c r="E140" s="967"/>
      <c r="F140" s="967"/>
      <c r="G140" s="968"/>
      <c r="H140" s="969">
        <f>SUM(H138:J139)</f>
        <v>0</v>
      </c>
      <c r="I140" s="970"/>
      <c r="J140" s="970"/>
      <c r="K140" s="300" t="s">
        <v>31</v>
      </c>
      <c r="L140" s="969">
        <f>SUM(L138:N139)</f>
        <v>0</v>
      </c>
      <c r="M140" s="970"/>
      <c r="N140" s="970"/>
      <c r="O140" s="300" t="s">
        <v>31</v>
      </c>
      <c r="P140" s="969">
        <f>SUM(P138:R139)</f>
        <v>0</v>
      </c>
      <c r="Q140" s="970"/>
      <c r="R140" s="970"/>
      <c r="S140" s="300" t="s">
        <v>31</v>
      </c>
      <c r="T140" s="969">
        <f>SUM(T138:V139)</f>
        <v>0</v>
      </c>
      <c r="U140" s="970"/>
      <c r="V140" s="970"/>
      <c r="W140" s="300" t="s">
        <v>31</v>
      </c>
      <c r="X140" s="969">
        <f>SUM(X138:Z139)</f>
        <v>0</v>
      </c>
      <c r="Y140" s="970"/>
      <c r="Z140" s="970"/>
      <c r="AA140" s="301" t="s">
        <v>31</v>
      </c>
      <c r="AB140" s="1522"/>
      <c r="AC140" s="1522"/>
      <c r="AD140" s="1522"/>
      <c r="AE140" s="1523"/>
      <c r="AF140" s="389" t="str">
        <f>IF(SUM(H138:J139, L138:N139, P138:R139, T138:V139, X138:Z139)&lt;&gt;SUM(H140:Z140),"←3年次納付金（縦）計が、明細の合計と一致しません。","")</f>
        <v/>
      </c>
      <c r="AG140" s="82"/>
      <c r="AH140" s="82"/>
      <c r="AI140" s="82"/>
      <c r="AJ140" s="33"/>
      <c r="AK140" s="33"/>
      <c r="AL140" s="33"/>
      <c r="AM140" s="33"/>
      <c r="AN140" s="446"/>
      <c r="AO140" s="33"/>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row>
    <row r="141" spans="1:65" ht="14.25" customHeight="1" x14ac:dyDescent="0.15">
      <c r="A141" s="1577" t="s">
        <v>2890</v>
      </c>
      <c r="B141" s="1577"/>
      <c r="C141" s="1573" t="s">
        <v>206</v>
      </c>
      <c r="D141" s="1574"/>
      <c r="E141" s="1574"/>
      <c r="F141" s="1574"/>
      <c r="G141" s="1574"/>
      <c r="H141" s="1574"/>
      <c r="I141" s="1574"/>
      <c r="J141" s="1574"/>
      <c r="K141" s="1574"/>
      <c r="L141" s="1574"/>
      <c r="M141" s="1574"/>
      <c r="N141" s="1574"/>
      <c r="O141" s="1574"/>
      <c r="P141" s="1574"/>
      <c r="Q141" s="1574"/>
      <c r="R141" s="1574"/>
      <c r="S141" s="1574"/>
      <c r="T141" s="1574"/>
      <c r="U141" s="1574"/>
      <c r="V141" s="1574"/>
      <c r="W141" s="1574"/>
      <c r="X141" s="1574"/>
      <c r="Y141" s="1574"/>
      <c r="Z141" s="1574"/>
      <c r="AA141" s="1574"/>
      <c r="AB141" s="1574"/>
      <c r="AC141" s="1574"/>
      <c r="AD141" s="1574"/>
      <c r="AE141" s="1574"/>
    </row>
    <row r="142" spans="1:65" ht="5.0999999999999996" customHeight="1" x14ac:dyDescent="0.15">
      <c r="A142" s="118"/>
      <c r="B142" s="119"/>
      <c r="C142" s="1575"/>
      <c r="D142" s="1575"/>
      <c r="E142" s="1575"/>
      <c r="F142" s="1575"/>
      <c r="G142" s="1575"/>
      <c r="H142" s="1575"/>
      <c r="I142" s="1575"/>
      <c r="J142" s="1575"/>
      <c r="K142" s="1575"/>
      <c r="L142" s="1575"/>
      <c r="M142" s="1575"/>
      <c r="N142" s="1575"/>
      <c r="O142" s="1575"/>
      <c r="P142" s="1575"/>
      <c r="Q142" s="1575"/>
      <c r="R142" s="1575"/>
      <c r="S142" s="1575"/>
      <c r="T142" s="1575"/>
      <c r="U142" s="1575"/>
      <c r="V142" s="1575"/>
      <c r="W142" s="1575"/>
      <c r="X142" s="1575"/>
      <c r="Y142" s="1575"/>
      <c r="Z142" s="1575"/>
      <c r="AA142" s="1575"/>
      <c r="AB142" s="1575"/>
      <c r="AC142" s="1575"/>
      <c r="AD142" s="1575"/>
      <c r="AE142" s="1575"/>
    </row>
    <row r="143" spans="1:65" ht="5.0999999999999996" customHeight="1" x14ac:dyDescent="0.15">
      <c r="A143" s="118"/>
      <c r="B143" s="119"/>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row>
    <row r="144" spans="1:65" ht="5.0999999999999996" customHeight="1" x14ac:dyDescent="0.15">
      <c r="A144" s="118"/>
      <c r="B144" s="119"/>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row>
    <row r="145" spans="1:74" ht="5.0999999999999996" customHeight="1" x14ac:dyDescent="0.15">
      <c r="A145" s="118"/>
      <c r="B145" s="119"/>
      <c r="C145" s="1576"/>
      <c r="D145" s="1576"/>
      <c r="E145" s="1576"/>
      <c r="F145" s="1576"/>
      <c r="G145" s="1576"/>
      <c r="H145" s="1576"/>
      <c r="I145" s="1576"/>
      <c r="J145" s="1576"/>
      <c r="K145" s="1576"/>
      <c r="L145" s="1576"/>
      <c r="M145" s="1576"/>
      <c r="N145" s="1576"/>
      <c r="O145" s="1576"/>
      <c r="P145" s="1576"/>
      <c r="Q145" s="1576"/>
      <c r="R145" s="1576"/>
      <c r="S145" s="1576"/>
      <c r="T145" s="1576"/>
      <c r="U145" s="1576"/>
      <c r="V145" s="1576"/>
      <c r="W145" s="1576"/>
      <c r="X145" s="1576"/>
      <c r="Y145" s="1576"/>
      <c r="Z145" s="1576"/>
      <c r="AA145" s="1576"/>
      <c r="AB145" s="1576"/>
      <c r="AC145" s="1576"/>
      <c r="AD145" s="1576"/>
      <c r="AE145" s="1576"/>
    </row>
    <row r="146" spans="1:74" ht="5.0999999999999996" customHeight="1" x14ac:dyDescent="0.15">
      <c r="A146" s="1577"/>
      <c r="B146" s="1577"/>
      <c r="C146" s="1573"/>
      <c r="D146" s="1574"/>
      <c r="E146" s="1574"/>
      <c r="F146" s="1574"/>
      <c r="G146" s="1574"/>
      <c r="H146" s="1574"/>
      <c r="I146" s="1574"/>
      <c r="J146" s="1574"/>
      <c r="K146" s="1574"/>
      <c r="L146" s="1574"/>
      <c r="M146" s="1574"/>
      <c r="N146" s="1574"/>
      <c r="O146" s="1574"/>
      <c r="P146" s="1574"/>
      <c r="Q146" s="1574"/>
      <c r="R146" s="1574"/>
      <c r="S146" s="1574"/>
      <c r="T146" s="1574"/>
      <c r="U146" s="1574"/>
      <c r="V146" s="1574"/>
      <c r="W146" s="1574"/>
      <c r="X146" s="1574"/>
      <c r="Y146" s="1574"/>
      <c r="Z146" s="1574"/>
      <c r="AA146" s="1574"/>
      <c r="AB146" s="1574"/>
      <c r="AC146" s="1574"/>
      <c r="AD146" s="1574"/>
      <c r="AE146" s="1574"/>
    </row>
    <row r="147" spans="1:74" ht="21.75" customHeight="1" thickBot="1" x14ac:dyDescent="0.2">
      <c r="A147" s="1582" t="s">
        <v>3113</v>
      </c>
      <c r="B147" s="1582"/>
      <c r="C147" s="1582"/>
      <c r="D147" s="1582"/>
      <c r="E147" s="1582"/>
      <c r="F147" s="1582"/>
      <c r="G147" s="1582"/>
      <c r="H147" s="1582"/>
      <c r="I147" s="1582"/>
      <c r="J147" s="1582"/>
      <c r="K147" s="1582"/>
      <c r="L147" s="1582"/>
      <c r="M147" s="1582"/>
      <c r="N147" s="1582"/>
      <c r="O147" s="1582"/>
      <c r="P147" s="1582"/>
      <c r="Q147" s="1582"/>
      <c r="R147" s="1582"/>
      <c r="S147" s="1582"/>
      <c r="T147" s="1582"/>
      <c r="U147" s="1582"/>
      <c r="V147" s="1582"/>
      <c r="W147" s="1582"/>
      <c r="X147" s="1582"/>
      <c r="Y147" s="1582"/>
      <c r="Z147" s="1582"/>
      <c r="AA147" s="1582"/>
      <c r="AB147" s="1582"/>
      <c r="AC147" s="1582"/>
      <c r="AD147" s="1582"/>
      <c r="AE147" s="1582"/>
    </row>
    <row r="148" spans="1:74" ht="21.75" customHeight="1" x14ac:dyDescent="0.15">
      <c r="A148" s="1500" t="s">
        <v>32</v>
      </c>
      <c r="B148" s="1501"/>
      <c r="C148" s="1501"/>
      <c r="D148" s="1501"/>
      <c r="E148" s="1501"/>
      <c r="F148" s="1501"/>
      <c r="G148" s="1501"/>
      <c r="H148" s="1502"/>
      <c r="I148" s="1500" t="s">
        <v>33</v>
      </c>
      <c r="J148" s="1501"/>
      <c r="K148" s="1501"/>
      <c r="L148" s="1501"/>
      <c r="M148" s="1548"/>
      <c r="N148" s="1548"/>
      <c r="O148" s="1548"/>
      <c r="P148" s="1549"/>
      <c r="Q148" s="240"/>
      <c r="R148" s="2091" t="s">
        <v>3020</v>
      </c>
      <c r="S148" s="2092"/>
      <c r="T148" s="2092"/>
      <c r="U148" s="2092"/>
      <c r="V148" s="2092"/>
      <c r="W148" s="2092"/>
      <c r="X148" s="2092"/>
      <c r="Y148" s="2092"/>
      <c r="Z148" s="2092"/>
      <c r="AA148" s="2092"/>
      <c r="AB148" s="2092"/>
      <c r="AC148" s="2092"/>
      <c r="AD148" s="2093"/>
      <c r="AE148" s="329"/>
      <c r="AF148" s="49" t="str">
        <f>IF(OR(A150="　",A150=""),"←全日制・本務教員数を入力して下さい。",
IF(OR(E150="　",E150=""),"←全日制・非常勤教員数を入力して下さい。(不在の場合は「０」を入力してください。)",
IF(OR(I150="　",I150=""),"←全日制・本務職員数を入力して下さい。(不在の場合は「０」を入力してください。)",
IF(OR(M150="　",M150=""),"←全日制・兼務職員数を入力して下さい。(不在の場合は「０」を入力してください。)",""))))</f>
        <v>←全日制・本務教員数を入力して下さい。</v>
      </c>
    </row>
    <row r="149" spans="1:74" ht="24.95" customHeight="1" thickBot="1" x14ac:dyDescent="0.2">
      <c r="A149" s="1550" t="s">
        <v>2873</v>
      </c>
      <c r="B149" s="1551"/>
      <c r="C149" s="1551"/>
      <c r="D149" s="1552"/>
      <c r="E149" s="1550" t="s">
        <v>2874</v>
      </c>
      <c r="F149" s="1583"/>
      <c r="G149" s="1583"/>
      <c r="H149" s="1584"/>
      <c r="I149" s="1550" t="s">
        <v>2875</v>
      </c>
      <c r="J149" s="1551"/>
      <c r="K149" s="1551"/>
      <c r="L149" s="1551"/>
      <c r="M149" s="1550" t="s">
        <v>2876</v>
      </c>
      <c r="N149" s="1583"/>
      <c r="O149" s="1583"/>
      <c r="P149" s="1584"/>
      <c r="Q149" s="240"/>
      <c r="R149" s="2094" t="s">
        <v>3021</v>
      </c>
      <c r="S149" s="2095"/>
      <c r="T149" s="2095"/>
      <c r="U149" s="2095"/>
      <c r="V149" s="2095"/>
      <c r="W149" s="2095"/>
      <c r="X149" s="2095"/>
      <c r="Y149" s="2095"/>
      <c r="Z149" s="2095"/>
      <c r="AA149" s="2095"/>
      <c r="AB149" s="2095"/>
      <c r="AC149" s="2095"/>
      <c r="AD149" s="2096"/>
      <c r="AE149" s="329"/>
    </row>
    <row r="150" spans="1:74" ht="30" customHeight="1" thickBot="1" x14ac:dyDescent="0.2">
      <c r="A150" s="1545"/>
      <c r="B150" s="1546"/>
      <c r="C150" s="1546"/>
      <c r="D150" s="196" t="s">
        <v>34</v>
      </c>
      <c r="E150" s="1547"/>
      <c r="F150" s="1546"/>
      <c r="G150" s="1546"/>
      <c r="H150" s="196" t="s">
        <v>34</v>
      </c>
      <c r="I150" s="1545"/>
      <c r="J150" s="1546"/>
      <c r="K150" s="1546"/>
      <c r="L150" s="196" t="s">
        <v>34</v>
      </c>
      <c r="M150" s="1547"/>
      <c r="N150" s="1546"/>
      <c r="O150" s="1546"/>
      <c r="P150" s="261" t="s">
        <v>34</v>
      </c>
      <c r="Q150" s="240"/>
      <c r="R150" s="1513" t="s">
        <v>3022</v>
      </c>
      <c r="S150" s="1514"/>
      <c r="T150" s="1514"/>
      <c r="U150" s="1514"/>
      <c r="V150" s="1514"/>
      <c r="W150" s="1514"/>
      <c r="X150" s="1514"/>
      <c r="Y150" s="1514"/>
      <c r="Z150" s="1514"/>
      <c r="AA150" s="1514"/>
      <c r="AB150" s="1514"/>
      <c r="AC150" s="1514"/>
      <c r="AD150" s="1515"/>
      <c r="AE150" s="329"/>
    </row>
    <row r="151" spans="1:74" s="54" customFormat="1" ht="5.0999999999999996" customHeight="1" x14ac:dyDescent="0.15">
      <c r="A151" s="345"/>
      <c r="B151" s="345"/>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G151" s="82"/>
      <c r="AH151" s="82"/>
      <c r="AI151" s="82"/>
      <c r="AN151" s="437"/>
      <c r="AP151" s="77"/>
      <c r="AQ151" s="77"/>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row>
    <row r="152" spans="1:74" s="54" customFormat="1" ht="5.0999999999999996" customHeight="1" x14ac:dyDescent="0.15">
      <c r="A152" s="345"/>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45"/>
      <c r="Z152" s="345"/>
      <c r="AA152" s="345"/>
      <c r="AB152" s="345"/>
      <c r="AC152" s="345"/>
      <c r="AD152" s="345"/>
      <c r="AE152" s="345"/>
      <c r="AG152" s="82"/>
      <c r="AH152" s="82"/>
      <c r="AI152" s="82"/>
      <c r="AN152" s="437"/>
      <c r="AP152" s="77"/>
      <c r="AQ152" s="77"/>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row>
    <row r="153" spans="1:74" s="54" customFormat="1" ht="5.0999999999999996" customHeight="1" x14ac:dyDescent="0.15">
      <c r="A153" s="345"/>
      <c r="B153" s="345"/>
      <c r="C153" s="345"/>
      <c r="D153" s="345"/>
      <c r="E153" s="345"/>
      <c r="F153" s="345"/>
      <c r="G153" s="345"/>
      <c r="H153" s="345"/>
      <c r="I153" s="345"/>
      <c r="J153" s="345"/>
      <c r="K153" s="345"/>
      <c r="L153" s="345"/>
      <c r="M153" s="345"/>
      <c r="N153" s="345"/>
      <c r="O153" s="345"/>
      <c r="P153" s="345"/>
      <c r="Q153" s="345"/>
      <c r="R153" s="345"/>
      <c r="S153" s="345"/>
      <c r="T153" s="345"/>
      <c r="U153" s="345"/>
      <c r="V153" s="345"/>
      <c r="W153" s="345"/>
      <c r="X153" s="345"/>
      <c r="Y153" s="345"/>
      <c r="Z153" s="345"/>
      <c r="AA153" s="345"/>
      <c r="AB153" s="345"/>
      <c r="AC153" s="345"/>
      <c r="AD153" s="345"/>
      <c r="AE153" s="345"/>
      <c r="AG153" s="82"/>
      <c r="AH153" s="82"/>
      <c r="AI153" s="82"/>
      <c r="AN153" s="437"/>
      <c r="AP153" s="77"/>
      <c r="AQ153" s="77"/>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row>
    <row r="154" spans="1:74" s="54" customFormat="1" ht="5.0999999999999996" customHeight="1" x14ac:dyDescent="0.15">
      <c r="A154" s="147"/>
      <c r="B154" s="175"/>
      <c r="C154" s="1512"/>
      <c r="D154" s="1512"/>
      <c r="E154" s="1512"/>
      <c r="F154" s="1512"/>
      <c r="G154" s="1512"/>
      <c r="H154" s="1512"/>
      <c r="I154" s="1512"/>
      <c r="J154" s="1512"/>
      <c r="K154" s="1512"/>
      <c r="L154" s="1512"/>
      <c r="M154" s="1512"/>
      <c r="N154" s="1512"/>
      <c r="O154" s="1512"/>
      <c r="P154" s="1512"/>
      <c r="Q154" s="1512"/>
      <c r="R154" s="1512"/>
      <c r="S154" s="1512"/>
      <c r="T154" s="1512"/>
      <c r="U154" s="1512"/>
      <c r="V154" s="1512"/>
      <c r="W154" s="1512"/>
      <c r="X154" s="1512"/>
      <c r="Y154" s="1512"/>
      <c r="Z154" s="1512"/>
      <c r="AA154" s="1512"/>
      <c r="AB154" s="1512"/>
      <c r="AC154" s="1512"/>
      <c r="AD154" s="1512"/>
      <c r="AE154" s="1512"/>
      <c r="AG154" s="82"/>
      <c r="AH154" s="82"/>
      <c r="AI154" s="82"/>
      <c r="AN154" s="437"/>
      <c r="AP154" s="77"/>
      <c r="AQ154" s="77"/>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row>
    <row r="155" spans="1:74" s="54" customFormat="1" ht="5.0999999999999996" customHeight="1" x14ac:dyDescent="0.15">
      <c r="A155" s="65"/>
      <c r="B155" s="64"/>
      <c r="C155" s="63"/>
      <c r="D155" s="63"/>
      <c r="E155" s="63"/>
      <c r="F155" s="63"/>
      <c r="G155" s="63"/>
      <c r="H155" s="63"/>
      <c r="I155" s="63"/>
      <c r="J155" s="63"/>
      <c r="K155" s="63"/>
      <c r="L155" s="63"/>
      <c r="M155" s="123"/>
      <c r="N155" s="123"/>
      <c r="O155" s="123"/>
      <c r="P155" s="123"/>
      <c r="Q155" s="123"/>
      <c r="R155" s="123"/>
      <c r="S155" s="123"/>
      <c r="T155" s="123"/>
      <c r="U155" s="123"/>
      <c r="V155" s="123"/>
      <c r="W155" s="123"/>
      <c r="X155" s="123"/>
      <c r="Y155" s="123"/>
      <c r="Z155" s="123"/>
      <c r="AA155" s="123"/>
      <c r="AB155" s="123"/>
      <c r="AC155" s="123"/>
      <c r="AD155" s="123"/>
      <c r="AE155" s="123"/>
      <c r="AG155" s="82"/>
      <c r="AH155" s="82"/>
      <c r="AI155" s="82"/>
      <c r="AN155" s="437"/>
      <c r="AP155" s="77"/>
      <c r="AQ155" s="77"/>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row>
    <row r="156" spans="1:74" s="54" customFormat="1" ht="15" customHeight="1" x14ac:dyDescent="0.15">
      <c r="A156" s="1464" t="s">
        <v>3114</v>
      </c>
      <c r="B156" s="1464"/>
      <c r="C156" s="1464"/>
      <c r="D156" s="1464"/>
      <c r="E156" s="1464"/>
      <c r="F156" s="1464"/>
      <c r="G156" s="1464"/>
      <c r="H156" s="1464"/>
      <c r="I156" s="1464"/>
      <c r="J156" s="1464"/>
      <c r="K156" s="1464"/>
      <c r="L156" s="1464"/>
      <c r="M156" s="1464"/>
      <c r="N156" s="1464"/>
      <c r="O156" s="1464"/>
      <c r="P156" s="1464"/>
      <c r="Q156" s="1464"/>
      <c r="R156" s="1464"/>
      <c r="S156" s="1464"/>
      <c r="T156" s="1464"/>
      <c r="U156" s="1464"/>
      <c r="V156" s="1464"/>
      <c r="W156" s="1464"/>
      <c r="X156" s="1464"/>
      <c r="Y156" s="1464"/>
      <c r="Z156" s="1464"/>
      <c r="AA156" s="1464"/>
      <c r="AB156" s="959"/>
      <c r="AC156" s="959"/>
      <c r="AD156" s="959"/>
      <c r="AE156" s="959"/>
      <c r="AG156" s="82"/>
      <c r="AH156" s="82"/>
      <c r="AI156" s="82"/>
      <c r="AN156" s="437"/>
      <c r="AP156" s="77"/>
      <c r="AQ156" s="77"/>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row>
    <row r="157" spans="1:74" s="54" customFormat="1" ht="9.9499999999999993" customHeight="1" x14ac:dyDescent="0.15">
      <c r="A157" s="1020" t="s">
        <v>35</v>
      </c>
      <c r="B157" s="1020"/>
      <c r="C157" s="1020"/>
      <c r="D157" s="1020"/>
      <c r="E157" s="1020"/>
      <c r="F157" s="1020"/>
      <c r="G157" s="1020" t="s">
        <v>2879</v>
      </c>
      <c r="H157" s="1020"/>
      <c r="I157" s="1020"/>
      <c r="J157" s="1020"/>
      <c r="K157" s="1020"/>
      <c r="L157" s="1020"/>
      <c r="M157" s="1020"/>
      <c r="N157" s="1020"/>
      <c r="O157" s="1020" t="s">
        <v>2878</v>
      </c>
      <c r="P157" s="1020"/>
      <c r="Q157" s="1020"/>
      <c r="R157" s="1020"/>
      <c r="S157" s="1020"/>
      <c r="T157" s="1020"/>
      <c r="U157" s="1020"/>
      <c r="V157" s="1020"/>
      <c r="W157" s="1031" t="s">
        <v>2885</v>
      </c>
      <c r="X157" s="1031"/>
      <c r="Y157" s="1031"/>
      <c r="Z157" s="1031"/>
      <c r="AA157" s="8"/>
      <c r="AB157" s="8"/>
      <c r="AC157" s="8"/>
      <c r="AD157" s="8"/>
      <c r="AE157" s="285"/>
      <c r="AG157" s="82"/>
      <c r="AH157" s="82"/>
      <c r="AI157" s="82"/>
      <c r="AN157" s="437"/>
      <c r="AP157" s="77"/>
      <c r="AQ157" s="77"/>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row>
    <row r="158" spans="1:74" s="54" customFormat="1" ht="9.9499999999999993" customHeight="1" x14ac:dyDescent="0.15">
      <c r="A158" s="1020"/>
      <c r="B158" s="1020"/>
      <c r="C158" s="1020"/>
      <c r="D158" s="1020"/>
      <c r="E158" s="1020"/>
      <c r="F158" s="1020"/>
      <c r="G158" s="1020"/>
      <c r="H158" s="1020"/>
      <c r="I158" s="1020"/>
      <c r="J158" s="1020"/>
      <c r="K158" s="1020"/>
      <c r="L158" s="1020"/>
      <c r="M158" s="1020"/>
      <c r="N158" s="1020"/>
      <c r="O158" s="1020"/>
      <c r="P158" s="1020"/>
      <c r="Q158" s="1020"/>
      <c r="R158" s="1020"/>
      <c r="S158" s="1020"/>
      <c r="T158" s="1020"/>
      <c r="U158" s="1020"/>
      <c r="V158" s="1020"/>
      <c r="W158" s="1031"/>
      <c r="X158" s="1031"/>
      <c r="Y158" s="1031"/>
      <c r="Z158" s="1031"/>
      <c r="AA158" s="8"/>
      <c r="AB158" s="8"/>
      <c r="AC158" s="8"/>
      <c r="AD158" s="8"/>
      <c r="AE158" s="285"/>
      <c r="AG158" s="82"/>
      <c r="AH158" s="82"/>
      <c r="AI158" s="82"/>
      <c r="AN158" s="437"/>
      <c r="AP158" s="77"/>
      <c r="AQ158" s="77"/>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row>
    <row r="159" spans="1:74" s="54" customFormat="1" ht="9.9499999999999993" customHeight="1" thickBot="1" x14ac:dyDescent="0.2">
      <c r="A159" s="1021"/>
      <c r="B159" s="1021"/>
      <c r="C159" s="1021"/>
      <c r="D159" s="1021"/>
      <c r="E159" s="1021"/>
      <c r="F159" s="1021"/>
      <c r="G159" s="1021"/>
      <c r="H159" s="1021"/>
      <c r="I159" s="1021"/>
      <c r="J159" s="1021"/>
      <c r="K159" s="1021"/>
      <c r="L159" s="1021"/>
      <c r="M159" s="1021"/>
      <c r="N159" s="1021"/>
      <c r="O159" s="1021"/>
      <c r="P159" s="1021"/>
      <c r="Q159" s="1021"/>
      <c r="R159" s="1021"/>
      <c r="S159" s="1021"/>
      <c r="T159" s="1021"/>
      <c r="U159" s="1021"/>
      <c r="V159" s="1021"/>
      <c r="W159" s="1031"/>
      <c r="X159" s="1031"/>
      <c r="Y159" s="1031"/>
      <c r="Z159" s="1031"/>
      <c r="AA159" s="8"/>
      <c r="AB159" s="8"/>
      <c r="AC159" s="8"/>
      <c r="AD159" s="8"/>
      <c r="AE159" s="285"/>
      <c r="AG159" s="82"/>
      <c r="AH159" s="82"/>
      <c r="AI159" s="82"/>
      <c r="AN159" s="437"/>
      <c r="AP159" s="77"/>
      <c r="AQ159" s="77"/>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row>
    <row r="160" spans="1:74" ht="30" customHeight="1" x14ac:dyDescent="0.15">
      <c r="A160" s="921" t="s">
        <v>2881</v>
      </c>
      <c r="B160" s="922"/>
      <c r="C160" s="922"/>
      <c r="D160" s="922"/>
      <c r="E160" s="922"/>
      <c r="F160" s="922"/>
      <c r="G160" s="2084"/>
      <c r="H160" s="2084"/>
      <c r="I160" s="2084"/>
      <c r="J160" s="2084"/>
      <c r="K160" s="2084"/>
      <c r="L160" s="2085"/>
      <c r="M160" s="2086" t="s">
        <v>2810</v>
      </c>
      <c r="N160" s="2087"/>
      <c r="O160" s="2084"/>
      <c r="P160" s="2084"/>
      <c r="Q160" s="2084"/>
      <c r="R160" s="2084"/>
      <c r="S160" s="2084"/>
      <c r="T160" s="2085"/>
      <c r="U160" s="2086" t="s">
        <v>2810</v>
      </c>
      <c r="V160" s="2088"/>
      <c r="W160" s="8"/>
      <c r="X160" s="8"/>
      <c r="Y160" s="8"/>
      <c r="Z160" s="8"/>
      <c r="AA160" s="8"/>
      <c r="AB160" s="8"/>
      <c r="AC160" s="8"/>
      <c r="AD160" s="8"/>
      <c r="AE160" s="285"/>
      <c r="AF160" s="49" t="str">
        <f>IF(G160="","←本務教員人件費支出に未入力セルがあります。該当値がない場合には「０」と記入してください。",
IF(G161="","←本務教員人件費支出に未入力セルがあります。該当値がない場合には「０」と記入してください。",
IF(G162="","←本務教員人件費支出に未入力セルがあります。該当値がない場合には「０」と記入してください。",
IF(G163="","←本務教員人件費支出に未入力セルがあります。該当値がない場合には「０」と記入してください。",
IF(G164="","←本務教員人件費支出に未入力セルがあります。該当値がない場合には「０」と記入してください。",
"")))))</f>
        <v>←本務教員人件費支出に未入力セルがあります。該当値がない場合には「０」と記入してください。</v>
      </c>
      <c r="AG160" s="398"/>
      <c r="AH160" s="84"/>
      <c r="AI160" s="84"/>
      <c r="AJ160" s="49"/>
      <c r="AK160" s="49"/>
      <c r="AL160" s="49"/>
      <c r="AM160" s="49"/>
      <c r="AN160" s="438"/>
      <c r="AO160" s="49"/>
    </row>
    <row r="161" spans="1:43" ht="30" customHeight="1" x14ac:dyDescent="0.15">
      <c r="A161" s="1025" t="s">
        <v>2882</v>
      </c>
      <c r="B161" s="1026"/>
      <c r="C161" s="1026"/>
      <c r="D161" s="1026"/>
      <c r="E161" s="1026"/>
      <c r="F161" s="1026"/>
      <c r="G161" s="1036"/>
      <c r="H161" s="1036"/>
      <c r="I161" s="1036"/>
      <c r="J161" s="1036"/>
      <c r="K161" s="1036"/>
      <c r="L161" s="1037"/>
      <c r="M161" s="1038" t="s">
        <v>2810</v>
      </c>
      <c r="N161" s="1039"/>
      <c r="O161" s="1036"/>
      <c r="P161" s="1036"/>
      <c r="Q161" s="1036"/>
      <c r="R161" s="1036"/>
      <c r="S161" s="1036"/>
      <c r="T161" s="1037"/>
      <c r="U161" s="1038" t="s">
        <v>2810</v>
      </c>
      <c r="V161" s="1040"/>
      <c r="W161" s="8"/>
      <c r="X161" s="8"/>
      <c r="Y161" s="8"/>
      <c r="Z161" s="8"/>
      <c r="AA161" s="8"/>
      <c r="AB161" s="8"/>
      <c r="AC161" s="8"/>
      <c r="AD161" s="8"/>
      <c r="AE161" s="285"/>
      <c r="AF161" s="53" t="str">
        <f>IF(O160="","←本務職員人件費支出に未入力セルがあります。該当値がない場合には「０」と記入してください。",
IF(O161="","←本務職員人件費支出に未入力セルがあります。該当値がない場合には「０」と記入してください。",
IF(O162="","←本務職員人件費支出に未入力セルがあります。該当値がない場合には「０」と記入してください。",
IF(O163="","←本務職員人件費支出に未入力セルがあります。該当値がない場合には「０」と記入してください。",
IF(O164="","←本務職員人件費支出に未入力セルがあります。該当値がない場合には「０」と記入してください。",
"")))))</f>
        <v>←本務職員人件費支出に未入力セルがあります。該当値がない場合には「０」と記入してください。</v>
      </c>
      <c r="AG161" s="84"/>
      <c r="AH161" s="84"/>
      <c r="AI161" s="84"/>
      <c r="AJ161" s="49"/>
      <c r="AK161" s="49"/>
      <c r="AL161" s="49"/>
      <c r="AM161" s="49"/>
      <c r="AN161" s="438"/>
      <c r="AO161" s="49"/>
    </row>
    <row r="162" spans="1:43" ht="30" customHeight="1" x14ac:dyDescent="0.15">
      <c r="A162" s="1025" t="s">
        <v>2883</v>
      </c>
      <c r="B162" s="1026"/>
      <c r="C162" s="1026"/>
      <c r="D162" s="1026"/>
      <c r="E162" s="1026"/>
      <c r="F162" s="1026"/>
      <c r="G162" s="1036"/>
      <c r="H162" s="1036"/>
      <c r="I162" s="1036"/>
      <c r="J162" s="1036"/>
      <c r="K162" s="1036"/>
      <c r="L162" s="1037"/>
      <c r="M162" s="1038" t="s">
        <v>2810</v>
      </c>
      <c r="N162" s="1039"/>
      <c r="O162" s="1036"/>
      <c r="P162" s="1036"/>
      <c r="Q162" s="1036"/>
      <c r="R162" s="1036"/>
      <c r="S162" s="1036"/>
      <c r="T162" s="1037"/>
      <c r="U162" s="1038" t="s">
        <v>2810</v>
      </c>
      <c r="V162" s="1040"/>
      <c r="W162" s="8"/>
      <c r="X162" s="8"/>
      <c r="Y162" s="8"/>
      <c r="Z162" s="8"/>
      <c r="AA162" s="8"/>
      <c r="AB162" s="8"/>
      <c r="AC162" s="8"/>
      <c r="AD162" s="8"/>
      <c r="AE162" s="285"/>
      <c r="AF162" s="49"/>
      <c r="AG162" s="84"/>
      <c r="AH162" s="84"/>
      <c r="AI162" s="84"/>
      <c r="AJ162" s="49"/>
      <c r="AK162" s="49"/>
      <c r="AL162" s="49"/>
      <c r="AM162" s="49"/>
      <c r="AN162" s="438"/>
      <c r="AO162" s="49"/>
    </row>
    <row r="163" spans="1:43" ht="30" customHeight="1" x14ac:dyDescent="0.15">
      <c r="A163" s="1025" t="s">
        <v>2884</v>
      </c>
      <c r="B163" s="1026"/>
      <c r="C163" s="1026"/>
      <c r="D163" s="1026"/>
      <c r="E163" s="1026"/>
      <c r="F163" s="1026"/>
      <c r="G163" s="1036"/>
      <c r="H163" s="1036"/>
      <c r="I163" s="1036"/>
      <c r="J163" s="1036"/>
      <c r="K163" s="1036"/>
      <c r="L163" s="1037"/>
      <c r="M163" s="1038" t="s">
        <v>2810</v>
      </c>
      <c r="N163" s="1039"/>
      <c r="O163" s="1036"/>
      <c r="P163" s="1036"/>
      <c r="Q163" s="1036"/>
      <c r="R163" s="1036"/>
      <c r="S163" s="1036"/>
      <c r="T163" s="1037"/>
      <c r="U163" s="1038" t="s">
        <v>2810</v>
      </c>
      <c r="V163" s="1040"/>
      <c r="W163" s="8"/>
      <c r="X163" s="8"/>
      <c r="Y163" s="8"/>
      <c r="Z163" s="8"/>
      <c r="AA163" s="8"/>
      <c r="AB163" s="8"/>
      <c r="AC163" s="8"/>
      <c r="AD163" s="8"/>
      <c r="AE163" s="285"/>
      <c r="AF163" s="49"/>
      <c r="AG163" s="84"/>
      <c r="AH163" s="84"/>
      <c r="AI163" s="84"/>
      <c r="AJ163" s="49"/>
      <c r="AK163" s="49"/>
      <c r="AL163" s="49"/>
      <c r="AM163" s="49"/>
      <c r="AN163" s="438"/>
      <c r="AO163" s="49"/>
    </row>
    <row r="164" spans="1:43" ht="30" customHeight="1" thickBot="1" x14ac:dyDescent="0.2">
      <c r="A164" s="1032" t="s">
        <v>2880</v>
      </c>
      <c r="B164" s="1033"/>
      <c r="C164" s="1033"/>
      <c r="D164" s="1033"/>
      <c r="E164" s="1033"/>
      <c r="F164" s="1033"/>
      <c r="G164" s="1034"/>
      <c r="H164" s="1034"/>
      <c r="I164" s="1034"/>
      <c r="J164" s="1034"/>
      <c r="K164" s="1034"/>
      <c r="L164" s="1035"/>
      <c r="M164" s="1536" t="s">
        <v>2810</v>
      </c>
      <c r="N164" s="1537"/>
      <c r="O164" s="1034"/>
      <c r="P164" s="1034"/>
      <c r="Q164" s="1034"/>
      <c r="R164" s="1034"/>
      <c r="S164" s="1034"/>
      <c r="T164" s="1035"/>
      <c r="U164" s="1536" t="s">
        <v>2810</v>
      </c>
      <c r="V164" s="1538"/>
      <c r="W164" s="8"/>
      <c r="X164" s="8"/>
      <c r="Y164" s="8"/>
      <c r="Z164" s="415"/>
      <c r="AA164" s="8"/>
      <c r="AB164" s="8"/>
      <c r="AC164" s="8"/>
      <c r="AD164" s="8"/>
      <c r="AE164" s="285"/>
      <c r="AF164" s="49"/>
      <c r="AG164" s="84"/>
      <c r="AH164" s="84"/>
      <c r="AI164" s="84"/>
      <c r="AJ164" s="49"/>
      <c r="AK164" s="49"/>
      <c r="AL164" s="49"/>
      <c r="AM164" s="49"/>
      <c r="AN164" s="438"/>
      <c r="AO164" s="49"/>
    </row>
    <row r="165" spans="1:43" ht="30" customHeight="1" x14ac:dyDescent="0.15">
      <c r="A165" s="1539" t="s">
        <v>2809</v>
      </c>
      <c r="B165" s="1539"/>
      <c r="C165" s="1539"/>
      <c r="D165" s="1539"/>
      <c r="E165" s="1539"/>
      <c r="F165" s="1539"/>
      <c r="G165" s="1540">
        <f>SUM(G160:L164)</f>
        <v>0</v>
      </c>
      <c r="H165" s="1540"/>
      <c r="I165" s="1540"/>
      <c r="J165" s="1540"/>
      <c r="K165" s="1540"/>
      <c r="L165" s="1541"/>
      <c r="M165" s="1553" t="s">
        <v>2810</v>
      </c>
      <c r="N165" s="1554"/>
      <c r="O165" s="1540">
        <f>SUM(O160:T164)</f>
        <v>0</v>
      </c>
      <c r="P165" s="1540"/>
      <c r="Q165" s="1540"/>
      <c r="R165" s="1540"/>
      <c r="S165" s="1540"/>
      <c r="T165" s="1541"/>
      <c r="U165" s="1553" t="s">
        <v>2810</v>
      </c>
      <c r="V165" s="1554"/>
      <c r="W165" s="8"/>
      <c r="X165" s="8"/>
      <c r="Y165" s="8"/>
      <c r="Z165" s="8"/>
      <c r="AA165" s="8"/>
      <c r="AB165" s="8"/>
      <c r="AC165" s="8"/>
      <c r="AD165" s="8"/>
      <c r="AE165" s="285"/>
      <c r="AF165" s="49" t="str">
        <f>IF(G165&lt;&gt;SUM(G160:L164),"←本務教員人件費支出計が、明細の合計と一致しません.",
IF(O165&lt;&gt;SUM(O160:T164),"←本務職員人件費支出計が、明細の合計と一致しません",""))</f>
        <v/>
      </c>
      <c r="AG165" s="84"/>
      <c r="AH165" s="84"/>
      <c r="AI165" s="84"/>
      <c r="AJ165" s="49"/>
      <c r="AK165" s="49"/>
      <c r="AL165" s="49"/>
      <c r="AM165" s="49"/>
      <c r="AN165" s="438"/>
      <c r="AO165" s="49"/>
    </row>
    <row r="166" spans="1:43" ht="5.0999999999999996" customHeight="1" x14ac:dyDescent="0.15">
      <c r="A166" s="1516"/>
      <c r="B166" s="1517"/>
      <c r="C166" s="1083"/>
      <c r="D166" s="1083"/>
      <c r="E166" s="1083"/>
      <c r="F166" s="1083"/>
      <c r="G166" s="1083"/>
      <c r="H166" s="1083"/>
      <c r="I166" s="1083"/>
      <c r="J166" s="1083"/>
      <c r="K166" s="1083"/>
      <c r="L166" s="1083"/>
      <c r="M166" s="1083"/>
      <c r="N166" s="1083"/>
      <c r="O166" s="1083"/>
      <c r="P166" s="1083"/>
      <c r="Q166" s="1083"/>
      <c r="R166" s="1083"/>
      <c r="S166" s="1083"/>
      <c r="T166" s="1083"/>
      <c r="U166" s="1083"/>
      <c r="V166" s="1083"/>
      <c r="W166" s="1083"/>
      <c r="X166" s="1083"/>
      <c r="Y166" s="1083"/>
      <c r="Z166" s="1083"/>
      <c r="AA166" s="1083"/>
      <c r="AB166" s="1083"/>
      <c r="AC166" s="1083"/>
      <c r="AD166" s="1083"/>
      <c r="AE166" s="1083"/>
    </row>
    <row r="167" spans="1:43" ht="5.0999999999999996" customHeight="1" x14ac:dyDescent="0.15">
      <c r="A167" s="361"/>
      <c r="B167" s="362"/>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row>
    <row r="168" spans="1:43" ht="5.0999999999999996" customHeight="1" x14ac:dyDescent="0.15">
      <c r="A168" s="361"/>
      <c r="B168" s="362"/>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c r="AA168" s="363"/>
      <c r="AB168" s="363"/>
      <c r="AC168" s="363"/>
      <c r="AD168" s="363"/>
      <c r="AE168" s="363"/>
    </row>
    <row r="169" spans="1:43" s="36" customFormat="1" ht="5.0999999999999996" customHeight="1" x14ac:dyDescent="0.15">
      <c r="A169" s="126"/>
      <c r="B169" s="127"/>
      <c r="C169" s="1027"/>
      <c r="D169" s="1027"/>
      <c r="E169" s="1027"/>
      <c r="F169" s="1027"/>
      <c r="G169" s="1027"/>
      <c r="H169" s="1027"/>
      <c r="I169" s="1027"/>
      <c r="J169" s="1027"/>
      <c r="K169" s="1027"/>
      <c r="L169" s="1027"/>
      <c r="M169" s="1027"/>
      <c r="N169" s="1027"/>
      <c r="O169" s="1027"/>
      <c r="P169" s="1027"/>
      <c r="Q169" s="1027"/>
      <c r="R169" s="1027"/>
      <c r="S169" s="1027"/>
      <c r="T169" s="1027"/>
      <c r="U169" s="1027"/>
      <c r="V169" s="1027"/>
      <c r="W169" s="1027"/>
      <c r="X169" s="1027"/>
      <c r="Y169" s="1027"/>
      <c r="Z169" s="1027"/>
      <c r="AA169" s="1027"/>
      <c r="AB169" s="1027"/>
      <c r="AC169" s="1027"/>
      <c r="AD169" s="1027"/>
      <c r="AE169" s="1027"/>
      <c r="AF169" s="54"/>
      <c r="AG169" s="82"/>
      <c r="AH169" s="82"/>
      <c r="AI169" s="82"/>
      <c r="AJ169" s="54"/>
      <c r="AK169" s="54"/>
      <c r="AL169" s="54"/>
      <c r="AM169" s="54"/>
      <c r="AN169" s="437"/>
      <c r="AO169" s="54"/>
      <c r="AP169" s="79"/>
      <c r="AQ169" s="79"/>
    </row>
    <row r="170" spans="1:43" ht="5.0999999999999996" customHeight="1" x14ac:dyDescent="0.15">
      <c r="A170" s="1557"/>
      <c r="B170" s="1557"/>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row>
    <row r="171" spans="1:43" ht="15.75" customHeight="1" thickBot="1" x14ac:dyDescent="0.2">
      <c r="A171" s="994" t="s">
        <v>3115</v>
      </c>
      <c r="B171" s="994"/>
      <c r="C171" s="994"/>
      <c r="D171" s="994"/>
      <c r="E171" s="994"/>
      <c r="F171" s="994"/>
      <c r="G171" s="994"/>
      <c r="H171" s="994"/>
      <c r="I171" s="994"/>
      <c r="J171" s="994"/>
      <c r="K171" s="994"/>
      <c r="L171" s="994"/>
      <c r="M171" s="994"/>
      <c r="N171" s="994"/>
      <c r="O171" s="994"/>
      <c r="P171" s="994"/>
      <c r="Q171" s="994"/>
      <c r="R171" s="994"/>
      <c r="S171" s="994"/>
      <c r="T171" s="994"/>
      <c r="U171" s="994"/>
      <c r="V171" s="994"/>
      <c r="W171" s="994"/>
      <c r="X171" s="994"/>
      <c r="Y171" s="994"/>
      <c r="Z171" s="994"/>
      <c r="AA171" s="18"/>
      <c r="AB171" s="18"/>
      <c r="AC171" s="61" t="s">
        <v>2877</v>
      </c>
      <c r="AD171" s="18"/>
      <c r="AE171" s="2"/>
    </row>
    <row r="172" spans="1:43" ht="16.5" customHeight="1" x14ac:dyDescent="0.15">
      <c r="A172" s="932" t="s">
        <v>36</v>
      </c>
      <c r="B172" s="933"/>
      <c r="C172" s="936" t="s">
        <v>3000</v>
      </c>
      <c r="D172" s="937"/>
      <c r="E172" s="942" t="s">
        <v>37</v>
      </c>
      <c r="F172" s="943"/>
      <c r="G172" s="943"/>
      <c r="H172" s="943"/>
      <c r="I172" s="943"/>
      <c r="J172" s="943"/>
      <c r="K172" s="943"/>
      <c r="L172" s="943"/>
      <c r="M172" s="943"/>
      <c r="N172" s="943"/>
      <c r="O172" s="943"/>
      <c r="P172" s="943"/>
      <c r="Q172" s="944"/>
      <c r="R172" s="945"/>
      <c r="S172" s="946"/>
      <c r="T172" s="946"/>
      <c r="U172" s="946"/>
      <c r="V172" s="946"/>
      <c r="W172" s="946"/>
      <c r="X172" s="946"/>
      <c r="Y172" s="946"/>
      <c r="Z172" s="946"/>
      <c r="AA172" s="946"/>
      <c r="AB172" s="151" t="s">
        <v>2886</v>
      </c>
      <c r="AC172" s="152"/>
      <c r="AD172" s="20"/>
      <c r="AE172" s="2"/>
      <c r="AF172" s="49" t="str">
        <f>IF(R172="","←未記入です。（0円の場合は「0」を入力してください。）",
IF(R172&lt;8000000,"←800万円未満のため桁数を確認してください。（正しい場合は構いません。）",""))</f>
        <v>←未記入です。（0円の場合は「0」を入力してください。）</v>
      </c>
      <c r="AG172" s="84"/>
      <c r="AH172" s="84"/>
      <c r="AI172" s="84"/>
      <c r="AJ172" s="49"/>
      <c r="AK172" s="49"/>
      <c r="AL172" s="49"/>
      <c r="AM172" s="49"/>
      <c r="AN172" s="438"/>
      <c r="AO172" s="49"/>
    </row>
    <row r="173" spans="1:43" ht="16.5" customHeight="1" x14ac:dyDescent="0.15">
      <c r="A173" s="934"/>
      <c r="B173" s="935"/>
      <c r="C173" s="938"/>
      <c r="D173" s="939"/>
      <c r="E173" s="947" t="s">
        <v>38</v>
      </c>
      <c r="F173" s="948"/>
      <c r="G173" s="948"/>
      <c r="H173" s="948"/>
      <c r="I173" s="948"/>
      <c r="J173" s="948"/>
      <c r="K173" s="948"/>
      <c r="L173" s="948"/>
      <c r="M173" s="948"/>
      <c r="N173" s="948"/>
      <c r="O173" s="948"/>
      <c r="P173" s="948"/>
      <c r="Q173" s="949"/>
      <c r="R173" s="950"/>
      <c r="S173" s="951"/>
      <c r="T173" s="951"/>
      <c r="U173" s="951"/>
      <c r="V173" s="951"/>
      <c r="W173" s="951"/>
      <c r="X173" s="951"/>
      <c r="Y173" s="951"/>
      <c r="Z173" s="951"/>
      <c r="AA173" s="951"/>
      <c r="AB173" s="153" t="s">
        <v>2886</v>
      </c>
      <c r="AC173" s="154"/>
      <c r="AD173" s="19"/>
      <c r="AE173" s="2"/>
      <c r="AF173" s="49" t="str">
        <f>IF(R173="","←未記入です。（0円の場合は「0」を入力してください。）","")</f>
        <v>←未記入です。（0円の場合は「0」を入力してください。）</v>
      </c>
      <c r="AG173" s="84"/>
      <c r="AH173" s="84"/>
      <c r="AI173" s="84"/>
      <c r="AJ173" s="49"/>
      <c r="AK173" s="49"/>
      <c r="AL173" s="49"/>
      <c r="AM173" s="49"/>
      <c r="AN173" s="438"/>
      <c r="AO173" s="49"/>
    </row>
    <row r="174" spans="1:43" ht="16.5" customHeight="1" x14ac:dyDescent="0.15">
      <c r="A174" s="934"/>
      <c r="B174" s="935"/>
      <c r="C174" s="938"/>
      <c r="D174" s="939"/>
      <c r="E174" s="947" t="s">
        <v>39</v>
      </c>
      <c r="F174" s="948"/>
      <c r="G174" s="948"/>
      <c r="H174" s="948"/>
      <c r="I174" s="948"/>
      <c r="J174" s="948"/>
      <c r="K174" s="948"/>
      <c r="L174" s="948"/>
      <c r="M174" s="948"/>
      <c r="N174" s="948"/>
      <c r="O174" s="948"/>
      <c r="P174" s="948"/>
      <c r="Q174" s="949"/>
      <c r="R174" s="950"/>
      <c r="S174" s="951"/>
      <c r="T174" s="951"/>
      <c r="U174" s="951"/>
      <c r="V174" s="951"/>
      <c r="W174" s="951"/>
      <c r="X174" s="951"/>
      <c r="Y174" s="951"/>
      <c r="Z174" s="951"/>
      <c r="AA174" s="951"/>
      <c r="AB174" s="153" t="s">
        <v>2886</v>
      </c>
      <c r="AC174" s="154"/>
      <c r="AD174" s="20"/>
      <c r="AE174" s="2"/>
      <c r="AF174" s="49" t="str">
        <f>IF(R174="","←未記入です。（0円の場合は「0」を入力してください。）","")</f>
        <v>←未記入です。（0円の場合は「0」を入力してください。）</v>
      </c>
      <c r="AG174" s="84"/>
      <c r="AH174" s="84"/>
      <c r="AI174" s="84"/>
      <c r="AJ174" s="49"/>
      <c r="AK174" s="49"/>
      <c r="AL174" s="49"/>
      <c r="AM174" s="49"/>
      <c r="AN174" s="438"/>
      <c r="AO174" s="49"/>
    </row>
    <row r="175" spans="1:43" ht="16.5" customHeight="1" x14ac:dyDescent="0.15">
      <c r="A175" s="934"/>
      <c r="B175" s="935"/>
      <c r="C175" s="938"/>
      <c r="D175" s="939"/>
      <c r="E175" s="947" t="s">
        <v>40</v>
      </c>
      <c r="F175" s="948"/>
      <c r="G175" s="948"/>
      <c r="H175" s="948"/>
      <c r="I175" s="948"/>
      <c r="J175" s="948"/>
      <c r="K175" s="948"/>
      <c r="L175" s="948"/>
      <c r="M175" s="948"/>
      <c r="N175" s="948"/>
      <c r="O175" s="948"/>
      <c r="P175" s="948"/>
      <c r="Q175" s="949"/>
      <c r="R175" s="950"/>
      <c r="S175" s="951"/>
      <c r="T175" s="951"/>
      <c r="U175" s="951"/>
      <c r="V175" s="951"/>
      <c r="W175" s="951"/>
      <c r="X175" s="951"/>
      <c r="Y175" s="951"/>
      <c r="Z175" s="951"/>
      <c r="AA175" s="951"/>
      <c r="AB175" s="153" t="s">
        <v>2886</v>
      </c>
      <c r="AC175" s="154"/>
      <c r="AD175" s="19"/>
      <c r="AE175" s="2"/>
      <c r="AF175" s="49" t="str">
        <f>IF(R175="","←未記入です。（0円の場合は「0」を入力してください。）","")</f>
        <v>←未記入です。（0円の場合は「0」を入力してください。）</v>
      </c>
      <c r="AG175" s="84"/>
      <c r="AH175" s="84"/>
      <c r="AI175" s="84"/>
      <c r="AJ175" s="49"/>
      <c r="AK175" s="49"/>
      <c r="AL175" s="49"/>
      <c r="AM175" s="49"/>
      <c r="AN175" s="438"/>
      <c r="AO175" s="49"/>
    </row>
    <row r="176" spans="1:43" ht="16.5" customHeight="1" x14ac:dyDescent="0.15">
      <c r="A176" s="934"/>
      <c r="B176" s="935"/>
      <c r="C176" s="938"/>
      <c r="D176" s="939"/>
      <c r="E176" s="947" t="s">
        <v>41</v>
      </c>
      <c r="F176" s="948"/>
      <c r="G176" s="948"/>
      <c r="H176" s="948"/>
      <c r="I176" s="948"/>
      <c r="J176" s="948"/>
      <c r="K176" s="948"/>
      <c r="L176" s="948"/>
      <c r="M176" s="948"/>
      <c r="N176" s="948"/>
      <c r="O176" s="948"/>
      <c r="P176" s="948"/>
      <c r="Q176" s="949"/>
      <c r="R176" s="950"/>
      <c r="S176" s="951"/>
      <c r="T176" s="951"/>
      <c r="U176" s="951"/>
      <c r="V176" s="951"/>
      <c r="W176" s="951"/>
      <c r="X176" s="951"/>
      <c r="Y176" s="951"/>
      <c r="Z176" s="951"/>
      <c r="AA176" s="951"/>
      <c r="AB176" s="153" t="s">
        <v>2886</v>
      </c>
      <c r="AC176" s="154"/>
      <c r="AD176" s="20"/>
      <c r="AE176" s="2"/>
      <c r="AF176" s="49" t="str">
        <f>IF(R176="","←未記入です。（0円の場合は「0」を入力してください。）","")</f>
        <v>←未記入です。（0円の場合は「0」を入力してください。）</v>
      </c>
      <c r="AG176" s="84"/>
      <c r="AH176" s="84"/>
      <c r="AI176" s="84"/>
      <c r="AJ176" s="49"/>
      <c r="AK176" s="49"/>
      <c r="AL176" s="49"/>
      <c r="AM176" s="49"/>
      <c r="AN176" s="438"/>
      <c r="AO176" s="49"/>
    </row>
    <row r="177" spans="1:65" ht="16.5" customHeight="1" x14ac:dyDescent="0.15">
      <c r="A177" s="934"/>
      <c r="B177" s="935"/>
      <c r="C177" s="938"/>
      <c r="D177" s="939"/>
      <c r="E177" s="1088" t="s">
        <v>42</v>
      </c>
      <c r="F177" s="1089"/>
      <c r="G177" s="1089"/>
      <c r="H177" s="1089"/>
      <c r="I177" s="1089"/>
      <c r="J177" s="1089"/>
      <c r="K177" s="1089"/>
      <c r="L177" s="1089"/>
      <c r="M177" s="1089"/>
      <c r="N177" s="1089"/>
      <c r="O177" s="1089"/>
      <c r="P177" s="1089"/>
      <c r="Q177" s="1090"/>
      <c r="R177" s="1555"/>
      <c r="S177" s="1556"/>
      <c r="T177" s="1556"/>
      <c r="U177" s="1556"/>
      <c r="V177" s="1556"/>
      <c r="W177" s="1556"/>
      <c r="X177" s="1556"/>
      <c r="Y177" s="1556"/>
      <c r="Z177" s="1556"/>
      <c r="AA177" s="1556"/>
      <c r="AB177" s="155" t="s">
        <v>2886</v>
      </c>
      <c r="AC177" s="156"/>
      <c r="AD177" s="20"/>
      <c r="AE177" s="2"/>
      <c r="AF177" s="49" t="str">
        <f>IF(R177="","←未記入です。（0円の場合は「0」を入力してください。）","")</f>
        <v>←未記入です。（0円の場合は「0」を入力してください。）</v>
      </c>
      <c r="AG177" s="84"/>
      <c r="AH177" s="84"/>
      <c r="AI177" s="84"/>
      <c r="AJ177" s="49"/>
      <c r="AK177" s="49"/>
      <c r="AL177" s="49"/>
      <c r="AM177" s="49"/>
      <c r="AN177" s="438"/>
      <c r="AO177" s="49"/>
    </row>
    <row r="178" spans="1:65" ht="16.5" customHeight="1" x14ac:dyDescent="0.15">
      <c r="A178" s="934"/>
      <c r="B178" s="935"/>
      <c r="C178" s="940"/>
      <c r="D178" s="941"/>
      <c r="E178" s="1041" t="s">
        <v>43</v>
      </c>
      <c r="F178" s="1041"/>
      <c r="G178" s="1041"/>
      <c r="H178" s="1041"/>
      <c r="I178" s="1041"/>
      <c r="J178" s="1041"/>
      <c r="K178" s="1041"/>
      <c r="L178" s="1041"/>
      <c r="M178" s="1041"/>
      <c r="N178" s="1041"/>
      <c r="O178" s="1041"/>
      <c r="P178" s="1041"/>
      <c r="Q178" s="1042"/>
      <c r="R178" s="1043">
        <f>R172+R173+R174+R175+R176+R177</f>
        <v>0</v>
      </c>
      <c r="S178" s="1044"/>
      <c r="T178" s="1044"/>
      <c r="U178" s="1044"/>
      <c r="V178" s="1044"/>
      <c r="W178" s="1044"/>
      <c r="X178" s="1044"/>
      <c r="Y178" s="1044"/>
      <c r="Z178" s="1044"/>
      <c r="AA178" s="1044"/>
      <c r="AB178" s="187" t="s">
        <v>2886</v>
      </c>
      <c r="AC178" s="188"/>
      <c r="AD178" s="19"/>
      <c r="AE178" s="2"/>
      <c r="AF178" s="49" t="str">
        <f>IF(SUM(R172:R177)&lt;&gt;R178,"←教育活動収入計が明細計と一致しません。","")</f>
        <v/>
      </c>
      <c r="AG178" s="84"/>
      <c r="AH178" s="84"/>
      <c r="AI178" s="84"/>
      <c r="AJ178" s="49"/>
      <c r="AK178" s="49"/>
      <c r="AL178" s="49"/>
      <c r="AM178" s="49"/>
      <c r="AN178" s="438"/>
      <c r="AO178" s="49"/>
    </row>
    <row r="179" spans="1:65" ht="16.5" customHeight="1" x14ac:dyDescent="0.15">
      <c r="A179" s="934"/>
      <c r="B179" s="935"/>
      <c r="C179" s="1045" t="s">
        <v>44</v>
      </c>
      <c r="D179" s="1046"/>
      <c r="E179" s="1558" t="s">
        <v>45</v>
      </c>
      <c r="F179" s="1559"/>
      <c r="G179" s="1559"/>
      <c r="H179" s="1559"/>
      <c r="I179" s="1559"/>
      <c r="J179" s="1559"/>
      <c r="K179" s="1559"/>
      <c r="L179" s="1559"/>
      <c r="M179" s="1559"/>
      <c r="N179" s="1559"/>
      <c r="O179" s="1559"/>
      <c r="P179" s="1559"/>
      <c r="Q179" s="1560"/>
      <c r="R179" s="1085"/>
      <c r="S179" s="1086"/>
      <c r="T179" s="1086"/>
      <c r="U179" s="1086"/>
      <c r="V179" s="1086"/>
      <c r="W179" s="1086"/>
      <c r="X179" s="1086"/>
      <c r="Y179" s="1086"/>
      <c r="Z179" s="1086"/>
      <c r="AA179" s="1086"/>
      <c r="AB179" s="262" t="s">
        <v>2886</v>
      </c>
      <c r="AC179" s="263"/>
      <c r="AD179" s="20"/>
      <c r="AE179" s="2"/>
      <c r="AF179" s="49" t="str">
        <f>IF(R179="","←未記入です。（0円の場合は「0」を入力してください。）","")</f>
        <v>←未記入です。（0円の場合は「0」を入力してください。）</v>
      </c>
      <c r="AG179" s="84"/>
      <c r="AH179" s="84"/>
      <c r="AI179" s="84"/>
      <c r="AJ179" s="49"/>
      <c r="AK179" s="49"/>
      <c r="AL179" s="49"/>
      <c r="AM179" s="49"/>
      <c r="AN179" s="438"/>
      <c r="AO179" s="49"/>
    </row>
    <row r="180" spans="1:65" ht="16.5" customHeight="1" x14ac:dyDescent="0.15">
      <c r="A180" s="934"/>
      <c r="B180" s="935"/>
      <c r="C180" s="1047"/>
      <c r="D180" s="1048"/>
      <c r="E180" s="1022" t="s">
        <v>207</v>
      </c>
      <c r="F180" s="1023"/>
      <c r="G180" s="1023"/>
      <c r="H180" s="1023"/>
      <c r="I180" s="1023"/>
      <c r="J180" s="1023"/>
      <c r="K180" s="1023"/>
      <c r="L180" s="1023"/>
      <c r="M180" s="1023"/>
      <c r="N180" s="1023"/>
      <c r="O180" s="1023"/>
      <c r="P180" s="1023"/>
      <c r="Q180" s="1024"/>
      <c r="R180" s="373" t="s">
        <v>58</v>
      </c>
      <c r="S180" s="1052"/>
      <c r="T180" s="1052"/>
      <c r="U180" s="1052"/>
      <c r="V180" s="1052"/>
      <c r="W180" s="1052"/>
      <c r="X180" s="1052"/>
      <c r="Y180" s="1052"/>
      <c r="Z180" s="1052"/>
      <c r="AA180" s="1052"/>
      <c r="AB180" s="374" t="s">
        <v>2887</v>
      </c>
      <c r="AC180" s="266"/>
      <c r="AD180" s="20"/>
      <c r="AE180" s="2"/>
      <c r="AF180" s="49" t="str">
        <f>IF(S180="","←未記入です。（0円の場合は「0」を入力してください。",
IF(S180&gt;R179,"←「うち退職給与引当金繰入額」が「人件費」を上回っています。",""))</f>
        <v>←未記入です。（0円の場合は「0」を入力してください。</v>
      </c>
      <c r="AG180" s="84"/>
      <c r="AH180" s="84"/>
      <c r="AI180" s="84"/>
      <c r="AJ180" s="49"/>
      <c r="AK180" s="49"/>
      <c r="AL180" s="49"/>
      <c r="AM180" s="49"/>
      <c r="AN180" s="438"/>
      <c r="AO180" s="49"/>
    </row>
    <row r="181" spans="1:65" ht="16.5" customHeight="1" x14ac:dyDescent="0.15">
      <c r="A181" s="934"/>
      <c r="B181" s="935"/>
      <c r="C181" s="1047"/>
      <c r="D181" s="1048"/>
      <c r="E181" s="1022" t="s">
        <v>46</v>
      </c>
      <c r="F181" s="1023"/>
      <c r="G181" s="1023"/>
      <c r="H181" s="1023"/>
      <c r="I181" s="1023"/>
      <c r="J181" s="1023"/>
      <c r="K181" s="1023"/>
      <c r="L181" s="1023"/>
      <c r="M181" s="1023"/>
      <c r="N181" s="1023"/>
      <c r="O181" s="1023"/>
      <c r="P181" s="1023"/>
      <c r="Q181" s="1024"/>
      <c r="R181" s="1051"/>
      <c r="S181" s="1052"/>
      <c r="T181" s="1052"/>
      <c r="U181" s="1052"/>
      <c r="V181" s="1052"/>
      <c r="W181" s="1052"/>
      <c r="X181" s="1052"/>
      <c r="Y181" s="1052"/>
      <c r="Z181" s="1052"/>
      <c r="AA181" s="1052"/>
      <c r="AB181" s="374" t="s">
        <v>2886</v>
      </c>
      <c r="AC181" s="154"/>
      <c r="AD181" s="20"/>
      <c r="AE181" s="2"/>
      <c r="AF181" s="49" t="str">
        <f>IF(R181="","←未記入です。（0円の場合は「0」を入力してください。）","")</f>
        <v>←未記入です。（0円の場合は「0」を入力してください。）</v>
      </c>
      <c r="AG181" s="84"/>
      <c r="AH181" s="84"/>
      <c r="AI181" s="84"/>
      <c r="AJ181" s="49"/>
      <c r="AK181" s="49"/>
      <c r="AL181" s="49"/>
      <c r="AM181" s="49"/>
      <c r="AN181" s="438"/>
      <c r="AO181" s="49"/>
    </row>
    <row r="182" spans="1:65" ht="16.5" customHeight="1" x14ac:dyDescent="0.15">
      <c r="A182" s="934"/>
      <c r="B182" s="935"/>
      <c r="C182" s="1047"/>
      <c r="D182" s="1048"/>
      <c r="E182" s="1022" t="s">
        <v>208</v>
      </c>
      <c r="F182" s="1023"/>
      <c r="G182" s="1023"/>
      <c r="H182" s="1023"/>
      <c r="I182" s="1023"/>
      <c r="J182" s="1023"/>
      <c r="K182" s="1023"/>
      <c r="L182" s="1023"/>
      <c r="M182" s="1023"/>
      <c r="N182" s="1023"/>
      <c r="O182" s="1023"/>
      <c r="P182" s="1023"/>
      <c r="Q182" s="1024"/>
      <c r="R182" s="373" t="s">
        <v>58</v>
      </c>
      <c r="S182" s="1052"/>
      <c r="T182" s="1052"/>
      <c r="U182" s="1052"/>
      <c r="V182" s="1052"/>
      <c r="W182" s="1052"/>
      <c r="X182" s="1052"/>
      <c r="Y182" s="1052"/>
      <c r="Z182" s="1052"/>
      <c r="AA182" s="1052"/>
      <c r="AB182" s="374" t="s">
        <v>2887</v>
      </c>
      <c r="AC182" s="266"/>
      <c r="AD182" s="20"/>
      <c r="AE182" s="2"/>
      <c r="AF182" s="49" t="str">
        <f>IF(S182="","←未記入です。（0円の場合は「0」を入力してください。",
IF(S182&gt;R181,"←「うち減価償却費」が「教育研究経費」を上回っています。",""))</f>
        <v>←未記入です。（0円の場合は「0」を入力してください。</v>
      </c>
      <c r="AG182" s="84"/>
      <c r="AH182" s="84"/>
      <c r="AI182" s="84"/>
      <c r="AJ182" s="49"/>
      <c r="AK182" s="49"/>
      <c r="AL182" s="49"/>
      <c r="AM182" s="49"/>
      <c r="AN182" s="438"/>
      <c r="AO182" s="49"/>
    </row>
    <row r="183" spans="1:65" s="77" customFormat="1" ht="16.5" customHeight="1" x14ac:dyDescent="0.15">
      <c r="A183" s="934"/>
      <c r="B183" s="935"/>
      <c r="C183" s="1047"/>
      <c r="D183" s="1048"/>
      <c r="E183" s="1022" t="s">
        <v>47</v>
      </c>
      <c r="F183" s="1023"/>
      <c r="G183" s="1023"/>
      <c r="H183" s="1023"/>
      <c r="I183" s="1023"/>
      <c r="J183" s="1023"/>
      <c r="K183" s="1023"/>
      <c r="L183" s="1023"/>
      <c r="M183" s="1023"/>
      <c r="N183" s="1023"/>
      <c r="O183" s="1023"/>
      <c r="P183" s="1023"/>
      <c r="Q183" s="1024"/>
      <c r="R183" s="1051"/>
      <c r="S183" s="1052"/>
      <c r="T183" s="1052"/>
      <c r="U183" s="1052"/>
      <c r="V183" s="1052"/>
      <c r="W183" s="1052"/>
      <c r="X183" s="1052"/>
      <c r="Y183" s="1052"/>
      <c r="Z183" s="1052"/>
      <c r="AA183" s="1052"/>
      <c r="AB183" s="374" t="s">
        <v>2886</v>
      </c>
      <c r="AC183" s="154"/>
      <c r="AD183" s="3"/>
      <c r="AE183" s="3"/>
      <c r="AF183" s="49" t="str">
        <f>IF(R183="","←未記入です。（0円の場合は「0」を入力してください。）","")</f>
        <v>←未記入です。（0円の場合は「0」を入力してください。）</v>
      </c>
      <c r="AG183" s="84"/>
      <c r="AH183" s="84"/>
      <c r="AI183" s="84"/>
      <c r="AJ183" s="49"/>
      <c r="AK183" s="49"/>
      <c r="AL183" s="49"/>
      <c r="AM183" s="49"/>
      <c r="AN183" s="438"/>
      <c r="AO183" s="49"/>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row>
    <row r="184" spans="1:65" s="77" customFormat="1" ht="16.5" customHeight="1" x14ac:dyDescent="0.15">
      <c r="A184" s="934"/>
      <c r="B184" s="935"/>
      <c r="C184" s="1047"/>
      <c r="D184" s="1048"/>
      <c r="E184" s="1022" t="s">
        <v>208</v>
      </c>
      <c r="F184" s="1023"/>
      <c r="G184" s="1023"/>
      <c r="H184" s="1023"/>
      <c r="I184" s="1023"/>
      <c r="J184" s="1023"/>
      <c r="K184" s="1023"/>
      <c r="L184" s="1023"/>
      <c r="M184" s="1023"/>
      <c r="N184" s="1023"/>
      <c r="O184" s="1023"/>
      <c r="P184" s="1023"/>
      <c r="Q184" s="1024"/>
      <c r="R184" s="373" t="s">
        <v>58</v>
      </c>
      <c r="S184" s="1052"/>
      <c r="T184" s="1052"/>
      <c r="U184" s="1052"/>
      <c r="V184" s="1052"/>
      <c r="W184" s="1052"/>
      <c r="X184" s="1052"/>
      <c r="Y184" s="1052"/>
      <c r="Z184" s="1052"/>
      <c r="AA184" s="1052"/>
      <c r="AB184" s="374" t="s">
        <v>2887</v>
      </c>
      <c r="AC184" s="266"/>
      <c r="AD184" s="3"/>
      <c r="AE184" s="3"/>
      <c r="AF184" s="49" t="str">
        <f>IF(S184="","←未記入です。（0円の場合は「0」を入力してください。",
IF(S184&gt;R183,"←「うち減価償却費」が「管理経費」を上回っています。",""))</f>
        <v>←未記入です。（0円の場合は「0」を入力してください。</v>
      </c>
      <c r="AG184" s="84"/>
      <c r="AH184" s="84"/>
      <c r="AI184" s="84"/>
      <c r="AJ184" s="49"/>
      <c r="AK184" s="49"/>
      <c r="AL184" s="49"/>
      <c r="AM184" s="49"/>
      <c r="AN184" s="438"/>
      <c r="AO184" s="49"/>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row>
    <row r="185" spans="1:65" s="77" customFormat="1" ht="16.5" customHeight="1" x14ac:dyDescent="0.15">
      <c r="A185" s="934"/>
      <c r="B185" s="935"/>
      <c r="C185" s="1047"/>
      <c r="D185" s="1048"/>
      <c r="E185" s="1088" t="s">
        <v>48</v>
      </c>
      <c r="F185" s="1089"/>
      <c r="G185" s="1089"/>
      <c r="H185" s="1089"/>
      <c r="I185" s="1089"/>
      <c r="J185" s="1089"/>
      <c r="K185" s="1089"/>
      <c r="L185" s="1089"/>
      <c r="M185" s="1089"/>
      <c r="N185" s="1089"/>
      <c r="O185" s="1089"/>
      <c r="P185" s="1089"/>
      <c r="Q185" s="1090"/>
      <c r="R185" s="1510"/>
      <c r="S185" s="1511"/>
      <c r="T185" s="1511"/>
      <c r="U185" s="1511"/>
      <c r="V185" s="1511"/>
      <c r="W185" s="1511"/>
      <c r="X185" s="1511"/>
      <c r="Y185" s="1511"/>
      <c r="Z185" s="1511"/>
      <c r="AA185" s="1511"/>
      <c r="AB185" s="264" t="s">
        <v>2886</v>
      </c>
      <c r="AC185" s="265"/>
      <c r="AD185" s="20"/>
      <c r="AE185" s="2"/>
      <c r="AF185" s="49" t="str">
        <f>IF(R185="","←未記入です。（0円の場合は「0」を入力してください。）","")</f>
        <v>←未記入です。（0円の場合は「0」を入力してください。）</v>
      </c>
      <c r="AG185" s="84"/>
      <c r="AH185" s="84"/>
      <c r="AI185" s="84"/>
      <c r="AJ185" s="49"/>
      <c r="AK185" s="49"/>
      <c r="AL185" s="49"/>
      <c r="AM185" s="49"/>
      <c r="AN185" s="438"/>
      <c r="AO185" s="49"/>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row>
    <row r="186" spans="1:65" s="77" customFormat="1" ht="16.5" customHeight="1" x14ac:dyDescent="0.15">
      <c r="A186" s="934"/>
      <c r="B186" s="935"/>
      <c r="C186" s="1049"/>
      <c r="D186" s="1050"/>
      <c r="E186" s="1532" t="s">
        <v>49</v>
      </c>
      <c r="F186" s="1532"/>
      <c r="G186" s="1532"/>
      <c r="H186" s="1532"/>
      <c r="I186" s="1532"/>
      <c r="J186" s="1532"/>
      <c r="K186" s="1532"/>
      <c r="L186" s="1532"/>
      <c r="M186" s="1532"/>
      <c r="N186" s="1532"/>
      <c r="O186" s="1532"/>
      <c r="P186" s="1532"/>
      <c r="Q186" s="1533"/>
      <c r="R186" s="1100">
        <f>R179+R181+R183+R185</f>
        <v>0</v>
      </c>
      <c r="S186" s="1101"/>
      <c r="T186" s="1101"/>
      <c r="U186" s="1101"/>
      <c r="V186" s="1101"/>
      <c r="W186" s="1101"/>
      <c r="X186" s="1101"/>
      <c r="Y186" s="1101"/>
      <c r="Z186" s="1101"/>
      <c r="AA186" s="1101"/>
      <c r="AB186" s="187" t="s">
        <v>2886</v>
      </c>
      <c r="AC186" s="188"/>
      <c r="AD186" s="20"/>
      <c r="AE186" s="2"/>
      <c r="AF186" s="49" t="str">
        <f>IF(SUM(R179,R181,R183,R185)&lt;&gt;R186,"←教育活動支出計が明細計と一致しません。","")</f>
        <v/>
      </c>
      <c r="AG186" s="84"/>
      <c r="AH186" s="84"/>
      <c r="AI186" s="84"/>
      <c r="AJ186" s="49"/>
      <c r="AK186" s="49"/>
      <c r="AL186" s="49"/>
      <c r="AM186" s="49"/>
      <c r="AN186" s="438"/>
      <c r="AO186" s="49"/>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row>
    <row r="187" spans="1:65" s="77" customFormat="1" ht="16.5" customHeight="1" x14ac:dyDescent="0.15">
      <c r="A187" s="110"/>
      <c r="B187" s="111"/>
      <c r="C187" s="952" t="s">
        <v>50</v>
      </c>
      <c r="D187" s="952"/>
      <c r="E187" s="952"/>
      <c r="F187" s="952"/>
      <c r="G187" s="952"/>
      <c r="H187" s="952"/>
      <c r="I187" s="952"/>
      <c r="J187" s="952"/>
      <c r="K187" s="952"/>
      <c r="L187" s="952"/>
      <c r="M187" s="952"/>
      <c r="N187" s="952"/>
      <c r="O187" s="952"/>
      <c r="P187" s="952"/>
      <c r="Q187" s="953"/>
      <c r="R187" s="1100">
        <f>R178-R186</f>
        <v>0</v>
      </c>
      <c r="S187" s="1101"/>
      <c r="T187" s="1101"/>
      <c r="U187" s="1101"/>
      <c r="V187" s="1101"/>
      <c r="W187" s="1101"/>
      <c r="X187" s="1101"/>
      <c r="Y187" s="1101"/>
      <c r="Z187" s="1101"/>
      <c r="AA187" s="1101"/>
      <c r="AB187" s="187" t="s">
        <v>2886</v>
      </c>
      <c r="AC187" s="188"/>
      <c r="AD187" s="8"/>
      <c r="AE187" s="2"/>
      <c r="AF187" s="49"/>
      <c r="AG187" s="84"/>
      <c r="AH187" s="84"/>
      <c r="AI187" s="84"/>
      <c r="AJ187" s="49"/>
      <c r="AK187" s="49"/>
      <c r="AL187" s="49"/>
      <c r="AM187" s="49"/>
      <c r="AN187" s="438"/>
      <c r="AO187" s="49"/>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row>
    <row r="188" spans="1:65" s="77" customFormat="1" ht="16.5" customHeight="1" x14ac:dyDescent="0.15">
      <c r="A188" s="1116" t="s">
        <v>51</v>
      </c>
      <c r="B188" s="1117"/>
      <c r="C188" s="164"/>
      <c r="D188" s="162"/>
      <c r="E188" s="1041" t="s">
        <v>52</v>
      </c>
      <c r="F188" s="1041"/>
      <c r="G188" s="1041"/>
      <c r="H188" s="1041"/>
      <c r="I188" s="1041"/>
      <c r="J188" s="1041"/>
      <c r="K188" s="1041"/>
      <c r="L188" s="1041"/>
      <c r="M188" s="1041"/>
      <c r="N188" s="1041"/>
      <c r="O188" s="1041"/>
      <c r="P188" s="1041"/>
      <c r="Q188" s="1042"/>
      <c r="R188" s="2133"/>
      <c r="S188" s="2134"/>
      <c r="T188" s="2134"/>
      <c r="U188" s="2134"/>
      <c r="V188" s="2134"/>
      <c r="W188" s="2134"/>
      <c r="X188" s="2134"/>
      <c r="Y188" s="2134"/>
      <c r="Z188" s="2134"/>
      <c r="AA188" s="2134"/>
      <c r="AB188" s="157" t="s">
        <v>2886</v>
      </c>
      <c r="AC188" s="158"/>
      <c r="AD188" s="8"/>
      <c r="AE188" s="2"/>
      <c r="AF188" s="49" t="str">
        <f>IF(R188="","←未記入です。（0円の場合は「0」を入力してください。）","")</f>
        <v>←未記入です。（0円の場合は「0」を入力してください。）</v>
      </c>
      <c r="AG188" s="84"/>
      <c r="AH188" s="84"/>
      <c r="AI188" s="84"/>
      <c r="AJ188" s="49"/>
      <c r="AK188" s="49"/>
      <c r="AL188" s="49"/>
      <c r="AM188" s="49"/>
      <c r="AN188" s="438"/>
      <c r="AO188" s="49"/>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row>
    <row r="189" spans="1:65" s="77" customFormat="1" ht="16.5" customHeight="1" x14ac:dyDescent="0.15">
      <c r="A189" s="1118"/>
      <c r="B189" s="1117"/>
      <c r="C189" s="165"/>
      <c r="D189" s="163"/>
      <c r="E189" s="1532" t="s">
        <v>53</v>
      </c>
      <c r="F189" s="1532"/>
      <c r="G189" s="1532"/>
      <c r="H189" s="1532"/>
      <c r="I189" s="1532"/>
      <c r="J189" s="1532"/>
      <c r="K189" s="1532"/>
      <c r="L189" s="1532"/>
      <c r="M189" s="1532"/>
      <c r="N189" s="1532"/>
      <c r="O189" s="1532"/>
      <c r="P189" s="1532"/>
      <c r="Q189" s="1533"/>
      <c r="R189" s="1094"/>
      <c r="S189" s="1095"/>
      <c r="T189" s="1095"/>
      <c r="U189" s="1095"/>
      <c r="V189" s="1095"/>
      <c r="W189" s="1095"/>
      <c r="X189" s="1095"/>
      <c r="Y189" s="1095"/>
      <c r="Z189" s="1095"/>
      <c r="AA189" s="1095"/>
      <c r="AB189" s="159" t="s">
        <v>2886</v>
      </c>
      <c r="AC189" s="160"/>
      <c r="AD189" s="8"/>
      <c r="AE189" s="2"/>
      <c r="AF189" s="49" t="str">
        <f>IF(R189="","←未記入です。（0円の場合は「0」を入力してください。）","")</f>
        <v>←未記入です。（0円の場合は「0」を入力してください。）</v>
      </c>
      <c r="AG189" s="84"/>
      <c r="AH189" s="84"/>
      <c r="AI189" s="84"/>
      <c r="AJ189" s="49"/>
      <c r="AK189" s="49"/>
      <c r="AL189" s="49"/>
      <c r="AM189" s="49"/>
      <c r="AN189" s="438"/>
      <c r="AO189" s="49"/>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row>
    <row r="190" spans="1:65" s="77" customFormat="1" ht="16.5" customHeight="1" x14ac:dyDescent="0.15">
      <c r="A190" s="1119"/>
      <c r="B190" s="1120"/>
      <c r="C190" s="952" t="s">
        <v>54</v>
      </c>
      <c r="D190" s="952"/>
      <c r="E190" s="952"/>
      <c r="F190" s="952"/>
      <c r="G190" s="952"/>
      <c r="H190" s="952"/>
      <c r="I190" s="952"/>
      <c r="J190" s="952"/>
      <c r="K190" s="952"/>
      <c r="L190" s="952"/>
      <c r="M190" s="952"/>
      <c r="N190" s="952">
        <f>N188-N189</f>
        <v>0</v>
      </c>
      <c r="O190" s="952"/>
      <c r="P190" s="952"/>
      <c r="Q190" s="953"/>
      <c r="R190" s="1100">
        <f>R188-R189</f>
        <v>0</v>
      </c>
      <c r="S190" s="1101"/>
      <c r="T190" s="1101"/>
      <c r="U190" s="1101"/>
      <c r="V190" s="1101"/>
      <c r="W190" s="1101"/>
      <c r="X190" s="1101"/>
      <c r="Y190" s="1101"/>
      <c r="Z190" s="1101"/>
      <c r="AA190" s="1101"/>
      <c r="AB190" s="189" t="s">
        <v>2886</v>
      </c>
      <c r="AC190" s="190"/>
      <c r="AD190" s="8"/>
      <c r="AE190" s="2"/>
      <c r="AF190" s="49"/>
      <c r="AG190" s="84"/>
      <c r="AH190" s="84"/>
      <c r="AI190" s="84"/>
      <c r="AJ190" s="49"/>
      <c r="AK190" s="49"/>
      <c r="AL190" s="49"/>
      <c r="AM190" s="49"/>
      <c r="AN190" s="438"/>
      <c r="AO190" s="49"/>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row>
    <row r="191" spans="1:65" ht="16.5" customHeight="1" x14ac:dyDescent="0.15">
      <c r="A191" s="2116" t="s">
        <v>55</v>
      </c>
      <c r="B191" s="2117"/>
      <c r="C191" s="100"/>
      <c r="D191" s="101"/>
      <c r="E191" s="1534" t="s">
        <v>56</v>
      </c>
      <c r="F191" s="1534"/>
      <c r="G191" s="1534"/>
      <c r="H191" s="1534"/>
      <c r="I191" s="1534"/>
      <c r="J191" s="1534"/>
      <c r="K191" s="1534"/>
      <c r="L191" s="1534"/>
      <c r="M191" s="1534"/>
      <c r="N191" s="1534"/>
      <c r="O191" s="1534"/>
      <c r="P191" s="1534"/>
      <c r="Q191" s="1535"/>
      <c r="R191" s="1094"/>
      <c r="S191" s="1095"/>
      <c r="T191" s="1095"/>
      <c r="U191" s="1095"/>
      <c r="V191" s="1095"/>
      <c r="W191" s="1095"/>
      <c r="X191" s="1095"/>
      <c r="Y191" s="1095"/>
      <c r="Z191" s="1095"/>
      <c r="AA191" s="1095"/>
      <c r="AB191" s="157" t="s">
        <v>2886</v>
      </c>
      <c r="AC191" s="158"/>
      <c r="AD191" s="8"/>
      <c r="AE191" s="2"/>
      <c r="AF191" s="49" t="str">
        <f>IF(R191="","←未記入です。（0円の場合は「0」を入力してください。","")</f>
        <v>←未記入です。（0円の場合は「0」を入力してください。</v>
      </c>
      <c r="AG191" s="84"/>
      <c r="AH191" s="84"/>
      <c r="AI191" s="84"/>
      <c r="AJ191" s="49"/>
      <c r="AK191" s="49"/>
      <c r="AL191" s="49"/>
      <c r="AM191" s="49"/>
      <c r="AN191" s="438"/>
      <c r="AO191" s="49"/>
    </row>
    <row r="192" spans="1:65" ht="16.5" customHeight="1" x14ac:dyDescent="0.15">
      <c r="A192" s="2118"/>
      <c r="B192" s="2119"/>
      <c r="C192" s="102"/>
      <c r="D192" s="103"/>
      <c r="E192" s="1121" t="s">
        <v>57</v>
      </c>
      <c r="F192" s="1122"/>
      <c r="G192" s="1122"/>
      <c r="H192" s="1122"/>
      <c r="I192" s="1122"/>
      <c r="J192" s="1122"/>
      <c r="K192" s="1122"/>
      <c r="L192" s="1122"/>
      <c r="M192" s="1122"/>
      <c r="N192" s="1122"/>
      <c r="O192" s="1122"/>
      <c r="P192" s="1122"/>
      <c r="Q192" s="1123"/>
      <c r="R192" s="204" t="s">
        <v>58</v>
      </c>
      <c r="S192" s="1095"/>
      <c r="T192" s="1095"/>
      <c r="U192" s="1095"/>
      <c r="V192" s="1095"/>
      <c r="W192" s="1095"/>
      <c r="X192" s="1095"/>
      <c r="Y192" s="1095"/>
      <c r="Z192" s="1095"/>
      <c r="AA192" s="1095"/>
      <c r="AB192" s="159" t="s">
        <v>2887</v>
      </c>
      <c r="AC192" s="160"/>
      <c r="AD192" s="1096" t="s">
        <v>59</v>
      </c>
      <c r="AE192" s="1097"/>
      <c r="AF192" s="49" t="str">
        <f>IF(S192="","←未記入です。（0円の場合は「0」を入力してください。）",
IF(R191&lt;S192,"←「うち施設設備補助金」が「特別収入計」を上回っています。",""))</f>
        <v>←未記入です。（0円の場合は「0」を入力してください。）</v>
      </c>
      <c r="AG192" s="31"/>
      <c r="AH192" s="31"/>
      <c r="AJ192" s="51"/>
      <c r="AK192" s="51"/>
      <c r="AL192" s="51"/>
      <c r="AM192" s="51"/>
      <c r="AN192" s="447"/>
      <c r="AO192" s="51"/>
    </row>
    <row r="193" spans="1:47" ht="16.5" customHeight="1" x14ac:dyDescent="0.15">
      <c r="A193" s="2118"/>
      <c r="B193" s="2119"/>
      <c r="C193" s="104"/>
      <c r="D193" s="105"/>
      <c r="E193" s="1098" t="s">
        <v>3091</v>
      </c>
      <c r="F193" s="1098"/>
      <c r="G193" s="1098"/>
      <c r="H193" s="1098"/>
      <c r="I193" s="1098"/>
      <c r="J193" s="1098"/>
      <c r="K193" s="1098"/>
      <c r="L193" s="1098"/>
      <c r="M193" s="1098"/>
      <c r="N193" s="1098"/>
      <c r="O193" s="1098"/>
      <c r="P193" s="1098"/>
      <c r="Q193" s="1099"/>
      <c r="R193" s="1094"/>
      <c r="S193" s="1095"/>
      <c r="T193" s="1095"/>
      <c r="U193" s="1095"/>
      <c r="V193" s="1095"/>
      <c r="W193" s="1095"/>
      <c r="X193" s="1095"/>
      <c r="Y193" s="1095"/>
      <c r="Z193" s="1095"/>
      <c r="AA193" s="1095"/>
      <c r="AB193" s="159" t="s">
        <v>2886</v>
      </c>
      <c r="AC193" s="160"/>
      <c r="AD193" s="1096"/>
      <c r="AE193" s="1097"/>
      <c r="AF193" s="49" t="str">
        <f>IF(R193="","←未記入です。（0円の場合は「0」を入力してください。）","")</f>
        <v>←未記入です。（0円の場合は「0」を入力してください。）</v>
      </c>
      <c r="AG193" s="84"/>
      <c r="AH193" s="84"/>
      <c r="AI193" s="84"/>
      <c r="AJ193" s="49"/>
      <c r="AK193" s="49"/>
      <c r="AL193" s="49"/>
      <c r="AM193" s="49"/>
      <c r="AN193" s="438"/>
      <c r="AO193" s="49"/>
    </row>
    <row r="194" spans="1:47" ht="16.5" customHeight="1" x14ac:dyDescent="0.15">
      <c r="A194" s="2120"/>
      <c r="B194" s="2121"/>
      <c r="C194" s="952" t="s">
        <v>60</v>
      </c>
      <c r="D194" s="952"/>
      <c r="E194" s="952"/>
      <c r="F194" s="952"/>
      <c r="G194" s="952"/>
      <c r="H194" s="952"/>
      <c r="I194" s="952"/>
      <c r="J194" s="952"/>
      <c r="K194" s="952"/>
      <c r="L194" s="952"/>
      <c r="M194" s="952"/>
      <c r="N194" s="952"/>
      <c r="O194" s="952"/>
      <c r="P194" s="952"/>
      <c r="Q194" s="953"/>
      <c r="R194" s="2131">
        <f>R191-R193</f>
        <v>0</v>
      </c>
      <c r="S194" s="2132"/>
      <c r="T194" s="2132"/>
      <c r="U194" s="2132"/>
      <c r="V194" s="2132"/>
      <c r="W194" s="2132"/>
      <c r="X194" s="2132"/>
      <c r="Y194" s="2132"/>
      <c r="Z194" s="2132"/>
      <c r="AA194" s="2132"/>
      <c r="AB194" s="187" t="s">
        <v>2886</v>
      </c>
      <c r="AC194" s="188"/>
      <c r="AD194" s="1096"/>
      <c r="AE194" s="1097"/>
      <c r="AF194" s="49"/>
      <c r="AG194" s="84"/>
      <c r="AH194" s="84"/>
      <c r="AI194" s="84"/>
      <c r="AJ194" s="49"/>
      <c r="AK194" s="49"/>
      <c r="AL194" s="49"/>
      <c r="AM194" s="49"/>
      <c r="AN194" s="438"/>
      <c r="AO194" s="49"/>
    </row>
    <row r="195" spans="1:47" ht="16.5" customHeight="1" x14ac:dyDescent="0.15">
      <c r="A195" s="1091" t="s">
        <v>61</v>
      </c>
      <c r="B195" s="1092"/>
      <c r="C195" s="1092"/>
      <c r="D195" s="1092"/>
      <c r="E195" s="1092"/>
      <c r="F195" s="1092"/>
      <c r="G195" s="1092"/>
      <c r="H195" s="1092"/>
      <c r="I195" s="1092"/>
      <c r="J195" s="1092"/>
      <c r="K195" s="1092"/>
      <c r="L195" s="1092"/>
      <c r="M195" s="1092"/>
      <c r="N195" s="1092"/>
      <c r="O195" s="1092"/>
      <c r="P195" s="1092"/>
      <c r="Q195" s="1093"/>
      <c r="R195" s="1100">
        <f>R199-R200</f>
        <v>0</v>
      </c>
      <c r="S195" s="1101"/>
      <c r="T195" s="1101"/>
      <c r="U195" s="1101"/>
      <c r="V195" s="1101"/>
      <c r="W195" s="1101"/>
      <c r="X195" s="1101"/>
      <c r="Y195" s="1101"/>
      <c r="Z195" s="1101"/>
      <c r="AA195" s="1101"/>
      <c r="AB195" s="187" t="s">
        <v>2886</v>
      </c>
      <c r="AC195" s="188"/>
      <c r="AD195" s="1096"/>
      <c r="AE195" s="1097"/>
      <c r="AF195" s="49"/>
      <c r="AG195" s="84"/>
      <c r="AH195" s="84"/>
      <c r="AI195" s="84"/>
      <c r="AJ195" s="49"/>
      <c r="AK195" s="49"/>
      <c r="AL195" s="49"/>
      <c r="AM195" s="49"/>
      <c r="AN195" s="438"/>
      <c r="AO195" s="49"/>
    </row>
    <row r="196" spans="1:47" ht="16.5" customHeight="1" x14ac:dyDescent="0.15">
      <c r="A196" s="1091" t="s">
        <v>62</v>
      </c>
      <c r="B196" s="1092"/>
      <c r="C196" s="1092"/>
      <c r="D196" s="1092"/>
      <c r="E196" s="1092"/>
      <c r="F196" s="1092"/>
      <c r="G196" s="1092"/>
      <c r="H196" s="1092"/>
      <c r="I196" s="1092"/>
      <c r="J196" s="1092"/>
      <c r="K196" s="1092"/>
      <c r="L196" s="1092"/>
      <c r="M196" s="1092"/>
      <c r="N196" s="1092"/>
      <c r="O196" s="1092"/>
      <c r="P196" s="1092"/>
      <c r="Q196" s="1093"/>
      <c r="R196" s="1094"/>
      <c r="S196" s="1095"/>
      <c r="T196" s="1095"/>
      <c r="U196" s="1095"/>
      <c r="V196" s="1095"/>
      <c r="W196" s="1095"/>
      <c r="X196" s="1095"/>
      <c r="Y196" s="1095"/>
      <c r="Z196" s="1095"/>
      <c r="AA196" s="1095"/>
      <c r="AB196" s="157" t="s">
        <v>2886</v>
      </c>
      <c r="AC196" s="158"/>
      <c r="AD196" s="1096"/>
      <c r="AE196" s="1097"/>
      <c r="AF196" s="49" t="str">
        <f>IF(R196="","←基本金繰入額合計が未記入です。（0円の場合は「0」を入力してください。）",
IF(R196&gt;0,"←基本金組入額合計がプラスになっています。（プラスで良い場合は無視してください。）",""))</f>
        <v>←基本金繰入額合計が未記入です。（0円の場合は「0」を入力してください。）</v>
      </c>
      <c r="AG196" s="84"/>
      <c r="AH196" s="84"/>
      <c r="AI196" s="84"/>
      <c r="AJ196" s="49"/>
      <c r="AK196" s="49"/>
      <c r="AL196" s="49"/>
      <c r="AM196" s="49"/>
      <c r="AN196" s="438"/>
      <c r="AO196" s="49"/>
    </row>
    <row r="197" spans="1:47" ht="16.5" customHeight="1" thickBot="1" x14ac:dyDescent="0.2">
      <c r="A197" s="2113" t="s">
        <v>63</v>
      </c>
      <c r="B197" s="2114"/>
      <c r="C197" s="2114"/>
      <c r="D197" s="2114"/>
      <c r="E197" s="2114"/>
      <c r="F197" s="2114"/>
      <c r="G197" s="2114"/>
      <c r="H197" s="2114"/>
      <c r="I197" s="2114"/>
      <c r="J197" s="2114"/>
      <c r="K197" s="2114"/>
      <c r="L197" s="2114"/>
      <c r="M197" s="2114"/>
      <c r="N197" s="2114"/>
      <c r="O197" s="2114"/>
      <c r="P197" s="2114"/>
      <c r="Q197" s="2115"/>
      <c r="R197" s="930">
        <f>R195+R196</f>
        <v>0</v>
      </c>
      <c r="S197" s="931"/>
      <c r="T197" s="931"/>
      <c r="U197" s="931"/>
      <c r="V197" s="931"/>
      <c r="W197" s="931"/>
      <c r="X197" s="931"/>
      <c r="Y197" s="931"/>
      <c r="Z197" s="931"/>
      <c r="AA197" s="931"/>
      <c r="AB197" s="191" t="s">
        <v>2886</v>
      </c>
      <c r="AC197" s="192"/>
      <c r="AD197" s="166"/>
      <c r="AE197" s="166"/>
      <c r="AF197" s="49"/>
      <c r="AG197" s="84"/>
      <c r="AH197" s="84"/>
      <c r="AI197" s="84"/>
      <c r="AJ197" s="49"/>
      <c r="AK197" s="49"/>
      <c r="AL197" s="49"/>
      <c r="AM197" s="49"/>
      <c r="AN197" s="438"/>
      <c r="AO197" s="49"/>
    </row>
    <row r="198" spans="1:47" s="36" customFormat="1" ht="15" customHeight="1" thickBot="1" x14ac:dyDescent="0.2">
      <c r="A198" s="21" t="s">
        <v>64</v>
      </c>
      <c r="B198" s="22"/>
      <c r="C198" s="21"/>
      <c r="D198" s="23"/>
      <c r="E198" s="23"/>
      <c r="F198" s="23"/>
      <c r="G198" s="23"/>
      <c r="H198" s="23"/>
      <c r="I198" s="23"/>
      <c r="J198" s="23"/>
      <c r="K198" s="23"/>
      <c r="L198" s="23"/>
      <c r="M198" s="24"/>
      <c r="N198" s="25"/>
      <c r="O198" s="25"/>
      <c r="P198" s="25"/>
      <c r="Q198" s="25"/>
      <c r="R198" s="25"/>
      <c r="S198" s="25"/>
      <c r="T198" s="25"/>
      <c r="U198" s="25"/>
      <c r="V198" s="26"/>
      <c r="W198" s="26"/>
      <c r="X198" s="27"/>
      <c r="Y198" s="27"/>
      <c r="Z198" s="161"/>
      <c r="AA198" s="161"/>
      <c r="AB198" s="161"/>
      <c r="AC198" s="161"/>
      <c r="AD198" s="166"/>
      <c r="AE198" s="166"/>
      <c r="AF198" s="49"/>
      <c r="AG198" s="84"/>
      <c r="AH198" s="84"/>
      <c r="AI198" s="84"/>
      <c r="AJ198" s="49"/>
      <c r="AK198" s="49"/>
      <c r="AL198" s="49"/>
      <c r="AM198" s="49"/>
      <c r="AN198" s="438"/>
      <c r="AO198" s="49"/>
      <c r="AP198" s="79"/>
      <c r="AQ198" s="79"/>
    </row>
    <row r="199" spans="1:47" s="36" customFormat="1" ht="15" customHeight="1" x14ac:dyDescent="0.15">
      <c r="A199" s="2122" t="s">
        <v>65</v>
      </c>
      <c r="B199" s="2123"/>
      <c r="C199" s="2123"/>
      <c r="D199" s="2123"/>
      <c r="E199" s="2123"/>
      <c r="F199" s="2123"/>
      <c r="G199" s="2123"/>
      <c r="H199" s="2123"/>
      <c r="I199" s="2123"/>
      <c r="J199" s="2123"/>
      <c r="K199" s="2123"/>
      <c r="L199" s="2123"/>
      <c r="M199" s="2123"/>
      <c r="N199" s="2123"/>
      <c r="O199" s="2123"/>
      <c r="P199" s="2123"/>
      <c r="Q199" s="2124"/>
      <c r="R199" s="1110">
        <f>R178+R188+R191</f>
        <v>0</v>
      </c>
      <c r="S199" s="1110"/>
      <c r="T199" s="1110"/>
      <c r="U199" s="1110"/>
      <c r="V199" s="1110"/>
      <c r="W199" s="1110"/>
      <c r="X199" s="1110"/>
      <c r="Y199" s="1110"/>
      <c r="Z199" s="1110"/>
      <c r="AA199" s="1110"/>
      <c r="AB199" s="1111" t="s">
        <v>2886</v>
      </c>
      <c r="AC199" s="1112"/>
      <c r="AD199" s="28"/>
      <c r="AE199" s="29"/>
      <c r="AF199" s="394"/>
      <c r="AG199" s="395"/>
      <c r="AH199" s="395"/>
      <c r="AI199" s="49"/>
      <c r="AJ199" s="49"/>
      <c r="AK199" s="84"/>
      <c r="AL199" s="84"/>
      <c r="AM199" s="84"/>
      <c r="AN199" s="438"/>
      <c r="AO199" s="49"/>
      <c r="AP199" s="49"/>
      <c r="AQ199" s="49"/>
      <c r="AR199" s="49"/>
      <c r="AS199" s="49"/>
      <c r="AT199" s="79"/>
      <c r="AU199" s="79"/>
    </row>
    <row r="200" spans="1:47" s="36" customFormat="1" ht="15" customHeight="1" thickBot="1" x14ac:dyDescent="0.2">
      <c r="A200" s="1113" t="s">
        <v>66</v>
      </c>
      <c r="B200" s="1114"/>
      <c r="C200" s="1114"/>
      <c r="D200" s="1114"/>
      <c r="E200" s="1114"/>
      <c r="F200" s="1114"/>
      <c r="G200" s="1114"/>
      <c r="H200" s="1114"/>
      <c r="I200" s="1114"/>
      <c r="J200" s="1114"/>
      <c r="K200" s="1114"/>
      <c r="L200" s="1114"/>
      <c r="M200" s="1114"/>
      <c r="N200" s="1114"/>
      <c r="O200" s="1114"/>
      <c r="P200" s="1114"/>
      <c r="Q200" s="1115"/>
      <c r="R200" s="931">
        <f>R186+R189+R193</f>
        <v>0</v>
      </c>
      <c r="S200" s="931"/>
      <c r="T200" s="931"/>
      <c r="U200" s="931"/>
      <c r="V200" s="931"/>
      <c r="W200" s="931"/>
      <c r="X200" s="931"/>
      <c r="Y200" s="931"/>
      <c r="Z200" s="931"/>
      <c r="AA200" s="931"/>
      <c r="AB200" s="2129" t="s">
        <v>2886</v>
      </c>
      <c r="AC200" s="2130"/>
      <c r="AD200" s="28"/>
      <c r="AE200" s="28"/>
      <c r="AF200" s="396"/>
      <c r="AG200" s="396"/>
      <c r="AH200" s="396"/>
      <c r="AI200" s="49"/>
      <c r="AJ200" s="49"/>
      <c r="AK200" s="84"/>
      <c r="AL200" s="84"/>
      <c r="AM200" s="84"/>
      <c r="AN200" s="438"/>
      <c r="AO200" s="49"/>
      <c r="AP200" s="49"/>
      <c r="AQ200" s="49"/>
      <c r="AR200" s="49"/>
      <c r="AS200" s="49"/>
      <c r="AT200" s="79"/>
      <c r="AU200" s="79"/>
    </row>
    <row r="201" spans="1:47" ht="5.0999999999999996" customHeight="1" x14ac:dyDescent="0.15">
      <c r="A201" s="2111"/>
      <c r="B201" s="2111"/>
      <c r="C201" s="2136"/>
      <c r="D201" s="2136"/>
      <c r="E201" s="2136"/>
      <c r="F201" s="2136"/>
      <c r="G201" s="2136"/>
      <c r="H201" s="2136"/>
      <c r="I201" s="2136"/>
      <c r="J201" s="2136"/>
      <c r="K201" s="2136"/>
      <c r="L201" s="2136"/>
      <c r="M201" s="2136"/>
      <c r="N201" s="2136"/>
      <c r="O201" s="2136"/>
      <c r="P201" s="2136"/>
      <c r="Q201" s="2136"/>
      <c r="R201" s="2136"/>
      <c r="S201" s="2136"/>
      <c r="T201" s="2136"/>
      <c r="U201" s="2136"/>
      <c r="V201" s="2136"/>
      <c r="W201" s="2136"/>
      <c r="X201" s="1083"/>
      <c r="Y201" s="1083"/>
      <c r="Z201" s="1083"/>
      <c r="AA201" s="1083"/>
      <c r="AB201" s="1083"/>
      <c r="AC201" s="1083"/>
      <c r="AD201" s="1083"/>
      <c r="AE201" s="1083"/>
      <c r="AF201" s="49"/>
      <c r="AG201" s="84"/>
      <c r="AH201" s="84"/>
      <c r="AI201" s="84"/>
      <c r="AJ201" s="49"/>
      <c r="AK201" s="49"/>
      <c r="AL201" s="49"/>
      <c r="AM201" s="49"/>
      <c r="AN201" s="438"/>
      <c r="AO201" s="49"/>
    </row>
    <row r="202" spans="1:47" ht="5.0999999999999996" customHeight="1" x14ac:dyDescent="0.15">
      <c r="A202" s="147"/>
      <c r="B202" s="147"/>
      <c r="C202" s="363"/>
      <c r="D202" s="363"/>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c r="AA202" s="363"/>
      <c r="AB202" s="363"/>
      <c r="AC202" s="363"/>
      <c r="AD202" s="363"/>
      <c r="AE202" s="363"/>
      <c r="AF202" s="49"/>
      <c r="AG202" s="84"/>
      <c r="AH202" s="84"/>
      <c r="AI202" s="84"/>
      <c r="AJ202" s="49"/>
      <c r="AK202" s="49"/>
      <c r="AL202" s="49"/>
      <c r="AM202" s="49"/>
      <c r="AN202" s="438"/>
      <c r="AO202" s="49"/>
    </row>
    <row r="203" spans="1:47" ht="5.0999999999999996" customHeight="1" x14ac:dyDescent="0.15">
      <c r="A203" s="147"/>
      <c r="B203" s="147"/>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c r="AA203" s="363"/>
      <c r="AB203" s="363"/>
      <c r="AC203" s="363"/>
      <c r="AD203" s="363"/>
      <c r="AE203" s="363"/>
      <c r="AF203" s="49"/>
      <c r="AG203" s="84"/>
      <c r="AH203" s="84"/>
      <c r="AI203" s="84"/>
      <c r="AJ203" s="49"/>
      <c r="AK203" s="49"/>
      <c r="AL203" s="49"/>
      <c r="AM203" s="49"/>
      <c r="AN203" s="438"/>
      <c r="AO203" s="49"/>
    </row>
    <row r="204" spans="1:47" ht="5.0999999999999996" customHeight="1" x14ac:dyDescent="0.15">
      <c r="A204" s="147"/>
      <c r="B204" s="147"/>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49"/>
      <c r="AG204" s="84"/>
      <c r="AH204" s="84"/>
      <c r="AI204" s="84"/>
      <c r="AJ204" s="49"/>
      <c r="AK204" s="49"/>
      <c r="AL204" s="49"/>
      <c r="AM204" s="49"/>
      <c r="AN204" s="438"/>
      <c r="AO204" s="49"/>
    </row>
    <row r="205" spans="1:47" ht="5.0999999999999996" customHeight="1" x14ac:dyDescent="0.15">
      <c r="A205" s="147"/>
      <c r="B205" s="119"/>
      <c r="C205" s="1083"/>
      <c r="D205" s="1083"/>
      <c r="E205" s="1083"/>
      <c r="F205" s="1083"/>
      <c r="G205" s="1083"/>
      <c r="H205" s="1083"/>
      <c r="I205" s="1083"/>
      <c r="J205" s="1083"/>
      <c r="K205" s="1083"/>
      <c r="L205" s="1083"/>
      <c r="M205" s="1083"/>
      <c r="N205" s="1083"/>
      <c r="O205" s="1083"/>
      <c r="P205" s="1083"/>
      <c r="Q205" s="1083"/>
      <c r="R205" s="1083"/>
      <c r="S205" s="1083"/>
      <c r="T205" s="1083"/>
      <c r="U205" s="1083"/>
      <c r="V205" s="1083"/>
      <c r="W205" s="1083"/>
      <c r="X205" s="1083"/>
      <c r="Y205" s="1083"/>
      <c r="Z205" s="1083"/>
      <c r="AA205" s="1083"/>
      <c r="AB205" s="1083"/>
      <c r="AC205" s="1083"/>
      <c r="AD205" s="1083"/>
      <c r="AE205" s="1083"/>
      <c r="AF205" s="49"/>
      <c r="AG205" s="84"/>
      <c r="AH205" s="84"/>
      <c r="AI205" s="84"/>
      <c r="AJ205" s="49"/>
      <c r="AK205" s="49"/>
      <c r="AL205" s="49"/>
      <c r="AM205" s="49"/>
      <c r="AN205" s="438"/>
      <c r="AO205" s="49"/>
    </row>
    <row r="206" spans="1:47" ht="7.5" customHeight="1" x14ac:dyDescent="0.15">
      <c r="A206" s="37"/>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7"/>
      <c r="Z206" s="37"/>
      <c r="AA206" s="37"/>
      <c r="AB206" s="37"/>
      <c r="AC206" s="37"/>
      <c r="AD206" s="37"/>
      <c r="AE206" s="37"/>
      <c r="AF206" s="49"/>
      <c r="AG206" s="84"/>
      <c r="AH206" s="84"/>
      <c r="AI206" s="84"/>
      <c r="AJ206" s="49"/>
      <c r="AK206" s="49"/>
      <c r="AL206" s="49"/>
      <c r="AM206" s="49"/>
      <c r="AN206" s="438"/>
      <c r="AO206" s="49"/>
    </row>
    <row r="207" spans="1:47" s="34" customFormat="1" ht="26.25" customHeight="1" x14ac:dyDescent="0.15">
      <c r="A207" s="30"/>
      <c r="B207" s="30"/>
      <c r="C207" s="30"/>
      <c r="D207" s="30"/>
      <c r="E207" s="30"/>
      <c r="F207" s="30"/>
      <c r="G207" s="30"/>
      <c r="H207" s="30"/>
      <c r="I207" s="1084" t="s">
        <v>209</v>
      </c>
      <c r="J207" s="1084"/>
      <c r="K207" s="1084"/>
      <c r="L207" s="1084"/>
      <c r="M207" s="1084"/>
      <c r="N207" s="1084"/>
      <c r="O207" s="1084"/>
      <c r="P207" s="1084"/>
      <c r="Q207" s="1084"/>
      <c r="R207" s="1084"/>
      <c r="S207" s="1084"/>
      <c r="T207" s="1084"/>
      <c r="U207" s="1084"/>
      <c r="V207" s="1084"/>
      <c r="W207" s="1084"/>
      <c r="X207" s="30"/>
      <c r="Y207" s="30"/>
      <c r="Z207" s="30"/>
      <c r="AA207" s="2112"/>
      <c r="AB207" s="2112"/>
      <c r="AC207" s="2112"/>
      <c r="AD207" s="2112"/>
      <c r="AE207" s="2112"/>
      <c r="AF207" s="54"/>
      <c r="AG207" s="82"/>
      <c r="AH207" s="82"/>
      <c r="AI207" s="82"/>
      <c r="AJ207" s="54"/>
      <c r="AK207" s="54"/>
      <c r="AL207" s="54"/>
      <c r="AM207" s="54"/>
      <c r="AN207" s="437"/>
      <c r="AO207" s="54"/>
      <c r="AP207" s="80"/>
      <c r="AQ207" s="80"/>
    </row>
    <row r="208" spans="1:47" ht="4.5" customHeight="1" x14ac:dyDescent="0.15">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row>
    <row r="209" spans="1:32" ht="15" customHeight="1" x14ac:dyDescent="0.15">
      <c r="A209" s="67" t="s">
        <v>2821</v>
      </c>
      <c r="B209" s="375"/>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256"/>
      <c r="AE209" s="256"/>
    </row>
    <row r="210" spans="1:32" ht="5.0999999999999996" customHeight="1" x14ac:dyDescent="0.15">
      <c r="A210" s="67"/>
      <c r="B210" s="375"/>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256"/>
      <c r="AE210" s="256"/>
      <c r="AF210" s="54" t="s">
        <v>3007</v>
      </c>
    </row>
    <row r="211" spans="1:32" ht="5.0999999999999996" customHeight="1" x14ac:dyDescent="0.15">
      <c r="A211" s="67"/>
      <c r="B211" s="375"/>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256"/>
      <c r="AE211" s="256"/>
    </row>
    <row r="212" spans="1:32" ht="18.75" customHeight="1" x14ac:dyDescent="0.15">
      <c r="A212" s="67" t="s">
        <v>2829</v>
      </c>
      <c r="B212" s="257"/>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row>
    <row r="213" spans="1:32" ht="5.0999999999999996" customHeight="1" thickBot="1" x14ac:dyDescent="0.2">
      <c r="A213" s="67"/>
      <c r="B213" s="257"/>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row>
    <row r="214" spans="1:32" ht="18.75" customHeight="1" x14ac:dyDescent="0.15">
      <c r="A214" s="926"/>
      <c r="B214" s="927"/>
      <c r="C214" s="928" t="s">
        <v>2823</v>
      </c>
      <c r="D214" s="929"/>
      <c r="E214" s="929"/>
      <c r="F214" s="929"/>
      <c r="G214" s="929"/>
      <c r="H214" s="929"/>
      <c r="I214" s="929"/>
      <c r="J214" s="929"/>
      <c r="K214" s="929"/>
      <c r="L214" s="929"/>
      <c r="M214" s="929"/>
      <c r="N214" s="257"/>
      <c r="O214" s="257"/>
      <c r="P214" s="257"/>
      <c r="Q214" s="257"/>
      <c r="R214" s="257"/>
      <c r="S214" s="257"/>
      <c r="T214" s="257"/>
      <c r="U214" s="257"/>
      <c r="V214" s="257"/>
      <c r="W214" s="257"/>
      <c r="X214" s="257"/>
      <c r="Y214" s="257"/>
      <c r="Z214" s="257"/>
      <c r="AA214" s="257"/>
      <c r="AB214" s="257"/>
      <c r="AC214" s="257"/>
      <c r="AD214" s="257"/>
      <c r="AE214" s="257"/>
      <c r="AF214" s="54" t="str" cm="1">
        <f t="array" ref="AF214">IF(OR(AND(A219="○",COUNTIF(A214:B218,"○")&gt;0),AND(OR(A214:B217="○"),A218="○")),"←回答が矛盾しています",
IF(COUNTIF(A214:B219,"○")&lt;1,"←入学者選抜における外部検定試験の活用状況を回答してください",
IF(OR(A218="○",A219="○"),"←（２）及び（３）は回答不要です",
"")))</f>
        <v>←入学者選抜における外部検定試験の活用状況を回答してください</v>
      </c>
    </row>
    <row r="215" spans="1:32" ht="18.75" customHeight="1" x14ac:dyDescent="0.15">
      <c r="A215" s="1055" t="s">
        <v>124</v>
      </c>
      <c r="B215" s="1056"/>
      <c r="C215" s="928" t="s">
        <v>2824</v>
      </c>
      <c r="D215" s="929"/>
      <c r="E215" s="929"/>
      <c r="F215" s="929"/>
      <c r="G215" s="929"/>
      <c r="H215" s="929"/>
      <c r="I215" s="929"/>
      <c r="J215" s="929"/>
      <c r="K215" s="929"/>
      <c r="L215" s="929"/>
      <c r="M215" s="929"/>
      <c r="N215" s="257"/>
      <c r="O215" s="257"/>
      <c r="P215" s="257"/>
      <c r="Q215" s="257"/>
      <c r="R215" s="257"/>
      <c r="S215" s="257"/>
      <c r="T215" s="257"/>
      <c r="U215" s="257"/>
      <c r="V215" s="257"/>
      <c r="W215" s="257"/>
      <c r="X215" s="257"/>
      <c r="Y215" s="257"/>
      <c r="Z215" s="257"/>
      <c r="AA215" s="257"/>
      <c r="AB215" s="257"/>
      <c r="AC215" s="257"/>
      <c r="AD215" s="257"/>
      <c r="AE215" s="257"/>
    </row>
    <row r="216" spans="1:32" ht="18.75" customHeight="1" x14ac:dyDescent="0.15">
      <c r="A216" s="1055" t="s">
        <v>124</v>
      </c>
      <c r="B216" s="1056"/>
      <c r="C216" s="928" t="s">
        <v>2825</v>
      </c>
      <c r="D216" s="929"/>
      <c r="E216" s="929"/>
      <c r="F216" s="929"/>
      <c r="G216" s="929"/>
      <c r="H216" s="929"/>
      <c r="I216" s="929"/>
      <c r="J216" s="929"/>
      <c r="K216" s="929"/>
      <c r="L216" s="929"/>
      <c r="M216" s="929"/>
      <c r="N216" s="257"/>
      <c r="O216" s="257"/>
      <c r="P216" s="257"/>
      <c r="Q216" s="257"/>
      <c r="R216" s="257"/>
      <c r="S216" s="257"/>
      <c r="T216" s="257"/>
      <c r="U216" s="257"/>
      <c r="V216" s="257"/>
      <c r="W216" s="257"/>
      <c r="X216" s="257"/>
      <c r="Y216" s="257"/>
      <c r="Z216" s="257"/>
      <c r="AA216" s="257"/>
      <c r="AB216" s="257"/>
      <c r="AC216" s="257"/>
      <c r="AD216" s="257"/>
      <c r="AE216" s="257"/>
    </row>
    <row r="217" spans="1:32" ht="18.75" customHeight="1" x14ac:dyDescent="0.15">
      <c r="A217" s="1055"/>
      <c r="B217" s="1056"/>
      <c r="C217" s="928" t="s">
        <v>2997</v>
      </c>
      <c r="D217" s="929"/>
      <c r="E217" s="929"/>
      <c r="F217" s="929"/>
      <c r="G217" s="929"/>
      <c r="H217" s="929"/>
      <c r="I217" s="929"/>
      <c r="J217" s="929"/>
      <c r="K217" s="929"/>
      <c r="L217" s="929"/>
      <c r="M217" s="929"/>
      <c r="N217" s="257"/>
      <c r="O217" s="257"/>
      <c r="P217" s="257"/>
      <c r="Q217" s="257"/>
      <c r="R217" s="257"/>
      <c r="S217" s="257"/>
      <c r="T217" s="257"/>
      <c r="U217" s="257"/>
      <c r="V217" s="257"/>
      <c r="W217" s="257"/>
      <c r="X217" s="257"/>
      <c r="Y217" s="257"/>
      <c r="Z217" s="257"/>
      <c r="AA217" s="257"/>
      <c r="AB217" s="257"/>
      <c r="AC217" s="257"/>
      <c r="AD217" s="257"/>
      <c r="AE217" s="257"/>
    </row>
    <row r="218" spans="1:32" ht="18.75" customHeight="1" x14ac:dyDescent="0.15">
      <c r="A218" s="1055"/>
      <c r="B218" s="1056"/>
      <c r="C218" s="928" t="s">
        <v>2826</v>
      </c>
      <c r="D218" s="929"/>
      <c r="E218" s="929"/>
      <c r="F218" s="929"/>
      <c r="G218" s="929"/>
      <c r="H218" s="929"/>
      <c r="I218" s="929"/>
      <c r="J218" s="929"/>
      <c r="K218" s="929"/>
      <c r="L218" s="929"/>
      <c r="M218" s="929"/>
      <c r="N218" s="957" t="s">
        <v>3030</v>
      </c>
      <c r="O218" s="958"/>
      <c r="P218" s="958"/>
      <c r="Q218" s="958"/>
      <c r="R218" s="958"/>
      <c r="S218" s="958"/>
      <c r="T218" s="958"/>
      <c r="U218" s="958"/>
      <c r="V218" s="958"/>
      <c r="W218" s="958"/>
      <c r="X218" s="958"/>
      <c r="Y218" s="958"/>
      <c r="Z218" s="958"/>
      <c r="AA218" s="958"/>
      <c r="AB218" s="958"/>
      <c r="AC218" s="958"/>
      <c r="AD218" s="272"/>
      <c r="AE218" s="272"/>
      <c r="AF218" s="50"/>
    </row>
    <row r="219" spans="1:32" ht="18" thickBot="1" x14ac:dyDescent="0.2">
      <c r="A219" s="955"/>
      <c r="B219" s="956"/>
      <c r="C219" s="928" t="s">
        <v>3029</v>
      </c>
      <c r="D219" s="929"/>
      <c r="E219" s="929"/>
      <c r="F219" s="929"/>
      <c r="G219" s="929"/>
      <c r="H219" s="929"/>
      <c r="I219" s="929"/>
      <c r="J219" s="929"/>
      <c r="K219" s="929"/>
      <c r="L219" s="929"/>
      <c r="M219" s="929"/>
      <c r="N219" s="957"/>
      <c r="O219" s="958"/>
      <c r="P219" s="958"/>
      <c r="Q219" s="958"/>
      <c r="R219" s="958"/>
      <c r="S219" s="958"/>
      <c r="T219" s="958"/>
      <c r="U219" s="958"/>
      <c r="V219" s="958"/>
      <c r="W219" s="958"/>
      <c r="X219" s="958"/>
      <c r="Y219" s="958"/>
      <c r="Z219" s="958"/>
      <c r="AA219" s="958"/>
      <c r="AB219" s="958"/>
      <c r="AC219" s="958"/>
      <c r="AD219" s="256"/>
      <c r="AE219" s="256"/>
    </row>
    <row r="220" spans="1:32" ht="5.0999999999999996" customHeight="1" x14ac:dyDescent="0.15">
      <c r="A220" s="255"/>
      <c r="B220" s="255"/>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row>
    <row r="221" spans="1:32" ht="5.0999999999999996" customHeight="1" x14ac:dyDescent="0.15">
      <c r="A221" s="255"/>
      <c r="B221" s="255"/>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row>
    <row r="222" spans="1:32" ht="18.75" customHeight="1" x14ac:dyDescent="0.15">
      <c r="A222" s="377" t="s">
        <v>2815</v>
      </c>
      <c r="B222" s="375"/>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256"/>
    </row>
    <row r="223" spans="1:32" ht="5.0999999999999996" customHeight="1" thickBot="1" x14ac:dyDescent="0.2">
      <c r="A223" s="377"/>
      <c r="B223" s="375"/>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256"/>
    </row>
    <row r="224" spans="1:32" ht="30" customHeight="1" thickBot="1" x14ac:dyDescent="0.2">
      <c r="A224" s="1082" t="s">
        <v>2835</v>
      </c>
      <c r="B224" s="1082"/>
      <c r="C224" s="1082"/>
      <c r="D224" s="1629" t="s">
        <v>124</v>
      </c>
      <c r="E224" s="1630"/>
      <c r="F224" s="1614" t="s">
        <v>3009</v>
      </c>
      <c r="G224" s="1615"/>
      <c r="H224" s="1615"/>
      <c r="I224" s="1615"/>
      <c r="J224" s="1615"/>
      <c r="K224" s="1615"/>
      <c r="L224" s="1615"/>
      <c r="M224" s="1615"/>
      <c r="N224" s="1615"/>
      <c r="O224" s="379"/>
      <c r="P224" s="1106"/>
      <c r="Q224" s="1107"/>
      <c r="R224" s="1108" t="s">
        <v>2998</v>
      </c>
      <c r="S224" s="1109"/>
      <c r="T224" s="1109"/>
      <c r="U224" s="1109"/>
      <c r="V224" s="1109"/>
      <c r="W224" s="1109"/>
      <c r="X224" s="1109"/>
      <c r="Y224" s="1109"/>
      <c r="Z224" s="1109"/>
      <c r="AA224" s="1109"/>
      <c r="AB224" s="1109"/>
      <c r="AC224" s="1109"/>
      <c r="AD224" s="1109"/>
      <c r="AE224" s="267"/>
      <c r="AF224" s="54" t="str">
        <f>IF(AND(COUNTIF(D224:E227:P224,"○")&lt;1, A218&lt;&gt;"○", A219&lt;&gt;"○"), "←活用している外部検定試験の種類を回答してください", "")</f>
        <v>←活用している外部検定試験の種類を回答してください</v>
      </c>
    </row>
    <row r="225" spans="1:74" ht="30" customHeight="1" x14ac:dyDescent="0.15">
      <c r="A225" s="1082" t="s">
        <v>2836</v>
      </c>
      <c r="B225" s="1082"/>
      <c r="C225" s="1082"/>
      <c r="D225" s="1053"/>
      <c r="E225" s="1054"/>
      <c r="F225" s="1614" t="s">
        <v>3010</v>
      </c>
      <c r="G225" s="1615"/>
      <c r="H225" s="1615"/>
      <c r="I225" s="1615"/>
      <c r="J225" s="1615"/>
      <c r="K225" s="1615"/>
      <c r="L225" s="1615"/>
      <c r="M225" s="1615"/>
      <c r="N225" s="1615"/>
      <c r="O225" s="380"/>
      <c r="P225" s="381"/>
      <c r="Q225" s="381"/>
      <c r="R225" s="2097"/>
      <c r="S225" s="2097"/>
      <c r="T225" s="2097"/>
      <c r="U225" s="2097"/>
      <c r="V225" s="2097"/>
      <c r="W225" s="2097"/>
      <c r="X225" s="2097"/>
      <c r="Y225" s="2097"/>
      <c r="Z225" s="2097"/>
      <c r="AA225" s="2097"/>
      <c r="AB225" s="2097"/>
      <c r="AC225" s="2097"/>
      <c r="AD225" s="2097"/>
      <c r="AE225" s="268"/>
    </row>
    <row r="226" spans="1:74" ht="30" customHeight="1" x14ac:dyDescent="0.15">
      <c r="A226" s="1082" t="s">
        <v>2837</v>
      </c>
      <c r="B226" s="1082"/>
      <c r="C226" s="1082"/>
      <c r="D226" s="1053" t="s">
        <v>124</v>
      </c>
      <c r="E226" s="1054"/>
      <c r="F226" s="1989" t="s">
        <v>3011</v>
      </c>
      <c r="G226" s="1990"/>
      <c r="H226" s="1990"/>
      <c r="I226" s="1990"/>
      <c r="J226" s="1990"/>
      <c r="K226" s="1990"/>
      <c r="L226" s="1990"/>
      <c r="M226" s="1990"/>
      <c r="N226" s="1990"/>
      <c r="O226" s="380"/>
      <c r="P226" s="381"/>
      <c r="Q226" s="381"/>
      <c r="R226" s="382"/>
      <c r="S226" s="382"/>
      <c r="T226" s="382"/>
      <c r="U226" s="382"/>
      <c r="V226" s="382"/>
      <c r="W226" s="382"/>
      <c r="X226" s="382"/>
      <c r="Y226" s="382"/>
      <c r="Z226" s="382"/>
      <c r="AA226" s="382"/>
      <c r="AB226" s="382"/>
      <c r="AC226" s="382"/>
      <c r="AD226" s="382"/>
      <c r="AE226" s="268"/>
    </row>
    <row r="227" spans="1:74" s="54" customFormat="1" ht="30" customHeight="1" thickBot="1" x14ac:dyDescent="0.2">
      <c r="A227" s="1082" t="s">
        <v>223</v>
      </c>
      <c r="B227" s="1082"/>
      <c r="C227" s="1082"/>
      <c r="D227" s="2057"/>
      <c r="E227" s="2058"/>
      <c r="F227" s="1991" t="s">
        <v>2932</v>
      </c>
      <c r="G227" s="1992"/>
      <c r="H227" s="1992"/>
      <c r="I227" s="1992"/>
      <c r="J227" s="418" t="s">
        <v>2933</v>
      </c>
      <c r="K227" s="1993"/>
      <c r="L227" s="1993"/>
      <c r="M227" s="1993"/>
      <c r="N227" s="1993"/>
      <c r="O227" s="1993"/>
      <c r="P227" s="1993"/>
      <c r="Q227" s="1993"/>
      <c r="R227" s="1993"/>
      <c r="S227" s="1993"/>
      <c r="T227" s="1993"/>
      <c r="U227" s="1993"/>
      <c r="V227" s="1993"/>
      <c r="W227" s="1993"/>
      <c r="X227" s="1993"/>
      <c r="Y227" s="1993"/>
      <c r="Z227" s="1993"/>
      <c r="AA227" s="1993"/>
      <c r="AB227" s="1993"/>
      <c r="AC227" s="1993"/>
      <c r="AD227" s="1994"/>
      <c r="AE227" s="256"/>
      <c r="AF227" s="54" t="str">
        <f>IF(AND(D227="○",K227=""),"←「その他の試験名及びその科目名」を回答してください","")</f>
        <v/>
      </c>
      <c r="AG227" s="82"/>
      <c r="AH227" s="82"/>
      <c r="AI227" s="82"/>
      <c r="AN227" s="437"/>
      <c r="AP227" s="77"/>
      <c r="AQ227" s="77"/>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row>
    <row r="228" spans="1:74" s="54" customFormat="1" ht="15" customHeight="1" x14ac:dyDescent="0.15">
      <c r="A228" s="378"/>
      <c r="B228" s="2059" t="s">
        <v>2827</v>
      </c>
      <c r="C228" s="2059"/>
      <c r="D228" s="1103" t="s">
        <v>2838</v>
      </c>
      <c r="E228" s="1103"/>
      <c r="F228" s="1103"/>
      <c r="G228" s="1103"/>
      <c r="H228" s="1103"/>
      <c r="I228" s="1103"/>
      <c r="J228" s="1103"/>
      <c r="K228" s="1103"/>
      <c r="L228" s="1103"/>
      <c r="M228" s="1103"/>
      <c r="N228" s="1103"/>
      <c r="O228" s="1103"/>
      <c r="P228" s="1103"/>
      <c r="Q228" s="1103"/>
      <c r="R228" s="1103"/>
      <c r="S228" s="1103"/>
      <c r="T228" s="1103"/>
      <c r="U228" s="1103"/>
      <c r="V228" s="1103"/>
      <c r="W228" s="1103"/>
      <c r="X228" s="1103"/>
      <c r="Y228" s="1103"/>
      <c r="Z228" s="1103"/>
      <c r="AA228" s="1103"/>
      <c r="AB228" s="1103"/>
      <c r="AC228" s="1103"/>
      <c r="AD228" s="1103"/>
      <c r="AE228" s="256"/>
      <c r="AG228" s="82"/>
      <c r="AH228" s="82"/>
      <c r="AI228" s="82"/>
      <c r="AN228" s="437"/>
      <c r="AP228" s="77"/>
      <c r="AQ228" s="77"/>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row>
    <row r="229" spans="1:74" s="54" customFormat="1" ht="15" customHeight="1" x14ac:dyDescent="0.15">
      <c r="A229" s="378"/>
      <c r="B229" s="1102" t="s">
        <v>212</v>
      </c>
      <c r="C229" s="1102"/>
      <c r="D229" s="1103" t="s">
        <v>2951</v>
      </c>
      <c r="E229" s="1103"/>
      <c r="F229" s="1103"/>
      <c r="G229" s="1103"/>
      <c r="H229" s="1103"/>
      <c r="I229" s="1103"/>
      <c r="J229" s="1103"/>
      <c r="K229" s="1103"/>
      <c r="L229" s="1103"/>
      <c r="M229" s="1103"/>
      <c r="N229" s="1103"/>
      <c r="O229" s="1103"/>
      <c r="P229" s="1103"/>
      <c r="Q229" s="1103"/>
      <c r="R229" s="1103"/>
      <c r="S229" s="1103"/>
      <c r="T229" s="1103"/>
      <c r="U229" s="1103"/>
      <c r="V229" s="1103"/>
      <c r="W229" s="1103"/>
      <c r="X229" s="1103"/>
      <c r="Y229" s="1103"/>
      <c r="Z229" s="1103"/>
      <c r="AA229" s="1103"/>
      <c r="AB229" s="1103"/>
      <c r="AC229" s="1103"/>
      <c r="AD229" s="1103"/>
      <c r="AE229" s="256"/>
      <c r="AG229" s="82"/>
      <c r="AH229" s="82"/>
      <c r="AI229" s="82"/>
      <c r="AN229" s="437"/>
      <c r="AP229" s="77"/>
      <c r="AQ229" s="77"/>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row>
    <row r="230" spans="1:74" s="54" customFormat="1" ht="15" customHeight="1" x14ac:dyDescent="0.15">
      <c r="A230" s="378"/>
      <c r="B230" s="1102" t="s">
        <v>2950</v>
      </c>
      <c r="C230" s="1102"/>
      <c r="D230" s="1103" t="s">
        <v>2959</v>
      </c>
      <c r="E230" s="1103"/>
      <c r="F230" s="1103"/>
      <c r="G230" s="1103"/>
      <c r="H230" s="1103"/>
      <c r="I230" s="1103"/>
      <c r="J230" s="1103"/>
      <c r="K230" s="1103"/>
      <c r="L230" s="1103"/>
      <c r="M230" s="1103"/>
      <c r="N230" s="1103"/>
      <c r="O230" s="1103"/>
      <c r="P230" s="1103"/>
      <c r="Q230" s="1103"/>
      <c r="R230" s="1103"/>
      <c r="S230" s="1103"/>
      <c r="T230" s="1103"/>
      <c r="U230" s="1103"/>
      <c r="V230" s="1103"/>
      <c r="W230" s="1103"/>
      <c r="X230" s="1103"/>
      <c r="Y230" s="1103"/>
      <c r="Z230" s="1103"/>
      <c r="AA230" s="1103"/>
      <c r="AB230" s="1103"/>
      <c r="AC230" s="1103"/>
      <c r="AD230" s="1103"/>
      <c r="AE230" s="256"/>
      <c r="AG230" s="82"/>
      <c r="AH230" s="82"/>
      <c r="AI230" s="82"/>
      <c r="AN230" s="437"/>
      <c r="AP230" s="77"/>
      <c r="AQ230" s="77"/>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row>
    <row r="231" spans="1:74" s="54" customFormat="1" ht="5.0999999999999996" customHeight="1" x14ac:dyDescent="0.15">
      <c r="A231" s="255"/>
      <c r="B231" s="255"/>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G231" s="82"/>
      <c r="AH231" s="82"/>
      <c r="AI231" s="82"/>
      <c r="AN231" s="437"/>
      <c r="AP231" s="77"/>
      <c r="AQ231" s="77"/>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row>
    <row r="232" spans="1:74" s="54" customFormat="1" ht="5.0999999999999996" customHeight="1" x14ac:dyDescent="0.15">
      <c r="A232" s="255"/>
      <c r="B232" s="255"/>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G232" s="82"/>
      <c r="AH232" s="82"/>
      <c r="AI232" s="82"/>
      <c r="AN232" s="437"/>
      <c r="AP232" s="77"/>
      <c r="AQ232" s="77"/>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row>
    <row r="233" spans="1:74" s="54" customFormat="1" ht="5.0999999999999996" customHeight="1" x14ac:dyDescent="0.15">
      <c r="A233" s="255"/>
      <c r="B233" s="255"/>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G233" s="82"/>
      <c r="AH233" s="82"/>
      <c r="AI233" s="82"/>
      <c r="AN233" s="437"/>
      <c r="AP233" s="77"/>
      <c r="AQ233" s="77"/>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c r="BS233" s="35"/>
      <c r="BT233" s="35"/>
      <c r="BU233" s="35"/>
      <c r="BV233" s="35"/>
    </row>
    <row r="234" spans="1:74" s="54" customFormat="1" ht="18.75" customHeight="1" x14ac:dyDescent="0.15">
      <c r="A234" s="383" t="s">
        <v>2822</v>
      </c>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54" t="str">
        <f>IF(AND(COUNTIF(A236:B241,"○")&lt;1, A218&lt;&gt;"○", A219&lt;&gt;"○"), "←外部検定試験の活用方法を回答してください", "")</f>
        <v>←外部検定試験の活用方法を回答してください</v>
      </c>
      <c r="AG234" s="82"/>
      <c r="AH234" s="82"/>
      <c r="AI234" s="82"/>
      <c r="AN234" s="437"/>
      <c r="AP234" s="77"/>
      <c r="AQ234" s="77"/>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35"/>
      <c r="BT234" s="35"/>
      <c r="BU234" s="35"/>
      <c r="BV234" s="35"/>
    </row>
    <row r="235" spans="1:74" s="54" customFormat="1" ht="5.0999999999999996" customHeight="1" thickBot="1" x14ac:dyDescent="0.2">
      <c r="A235" s="383"/>
      <c r="B235" s="257"/>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G235" s="82"/>
      <c r="AH235" s="82"/>
      <c r="AI235" s="82"/>
      <c r="AN235" s="437"/>
      <c r="AP235" s="77"/>
      <c r="AQ235" s="77"/>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c r="BQ235" s="35"/>
      <c r="BR235" s="35"/>
      <c r="BS235" s="35"/>
      <c r="BT235" s="35"/>
      <c r="BU235" s="35"/>
      <c r="BV235" s="35"/>
    </row>
    <row r="236" spans="1:74" s="54" customFormat="1" ht="18.75" customHeight="1" x14ac:dyDescent="0.15">
      <c r="A236" s="1629" t="s">
        <v>124</v>
      </c>
      <c r="B236" s="1630"/>
      <c r="C236" s="928" t="s">
        <v>2816</v>
      </c>
      <c r="D236" s="929"/>
      <c r="E236" s="929"/>
      <c r="F236" s="929"/>
      <c r="G236" s="929"/>
      <c r="H236" s="929"/>
      <c r="I236" s="929"/>
      <c r="J236" s="929"/>
      <c r="K236" s="929"/>
      <c r="L236" s="929"/>
      <c r="M236" s="929"/>
      <c r="N236" s="929"/>
      <c r="O236" s="929"/>
      <c r="P236" s="929"/>
      <c r="Q236" s="929"/>
      <c r="R236" s="929"/>
      <c r="S236" s="929"/>
      <c r="T236" s="929"/>
      <c r="U236" s="929"/>
      <c r="V236" s="929"/>
      <c r="W236" s="929"/>
      <c r="X236" s="257"/>
      <c r="Y236" s="257"/>
      <c r="Z236" s="257"/>
      <c r="AA236" s="257"/>
      <c r="AB236" s="257"/>
      <c r="AC236" s="257"/>
      <c r="AD236" s="257"/>
      <c r="AE236" s="257"/>
      <c r="AG236" s="82"/>
      <c r="AH236" s="82"/>
      <c r="AI236" s="82"/>
      <c r="AN236" s="437"/>
      <c r="AP236" s="77"/>
      <c r="AQ236" s="77"/>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c r="BQ236" s="35"/>
      <c r="BR236" s="35"/>
      <c r="BS236" s="35"/>
      <c r="BT236" s="35"/>
      <c r="BU236" s="35"/>
      <c r="BV236" s="35"/>
    </row>
    <row r="237" spans="1:74" s="54" customFormat="1" ht="18.75" customHeight="1" x14ac:dyDescent="0.15">
      <c r="A237" s="1053"/>
      <c r="B237" s="1054"/>
      <c r="C237" s="928" t="s">
        <v>2817</v>
      </c>
      <c r="D237" s="929"/>
      <c r="E237" s="929"/>
      <c r="F237" s="929"/>
      <c r="G237" s="929"/>
      <c r="H237" s="929"/>
      <c r="I237" s="929"/>
      <c r="J237" s="929"/>
      <c r="K237" s="929"/>
      <c r="L237" s="929"/>
      <c r="M237" s="929"/>
      <c r="N237" s="929"/>
      <c r="O237" s="929"/>
      <c r="P237" s="929"/>
      <c r="Q237" s="929"/>
      <c r="R237" s="929"/>
      <c r="S237" s="929"/>
      <c r="T237" s="929"/>
      <c r="U237" s="929"/>
      <c r="V237" s="929"/>
      <c r="W237" s="929"/>
      <c r="X237" s="225"/>
      <c r="Y237" s="225"/>
      <c r="Z237" s="225"/>
      <c r="AA237" s="225"/>
      <c r="AB237" s="257"/>
      <c r="AC237" s="257"/>
      <c r="AD237" s="257"/>
      <c r="AE237" s="257"/>
      <c r="AG237" s="82"/>
      <c r="AH237" s="82"/>
      <c r="AI237" s="82"/>
      <c r="AN237" s="437"/>
      <c r="AP237" s="77"/>
      <c r="AQ237" s="77"/>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c r="BQ237" s="35"/>
      <c r="BR237" s="35"/>
      <c r="BS237" s="35"/>
      <c r="BT237" s="35"/>
      <c r="BU237" s="35"/>
      <c r="BV237" s="35"/>
    </row>
    <row r="238" spans="1:74" s="54" customFormat="1" ht="18.75" customHeight="1" x14ac:dyDescent="0.15">
      <c r="A238" s="1053"/>
      <c r="B238" s="1054"/>
      <c r="C238" s="928" t="s">
        <v>2818</v>
      </c>
      <c r="D238" s="929"/>
      <c r="E238" s="929"/>
      <c r="F238" s="929"/>
      <c r="G238" s="929"/>
      <c r="H238" s="929"/>
      <c r="I238" s="929"/>
      <c r="J238" s="929"/>
      <c r="K238" s="929"/>
      <c r="L238" s="929"/>
      <c r="M238" s="929"/>
      <c r="N238" s="929"/>
      <c r="O238" s="929"/>
      <c r="P238" s="929"/>
      <c r="Q238" s="929"/>
      <c r="R238" s="929"/>
      <c r="S238" s="929"/>
      <c r="T238" s="929"/>
      <c r="U238" s="929"/>
      <c r="V238" s="929"/>
      <c r="W238" s="929"/>
      <c r="X238" s="273"/>
      <c r="Y238" s="257"/>
      <c r="Z238" s="257"/>
      <c r="AA238" s="257"/>
      <c r="AB238" s="257"/>
      <c r="AC238" s="257"/>
      <c r="AD238" s="257"/>
      <c r="AE238" s="257"/>
      <c r="AG238" s="82"/>
      <c r="AH238" s="82"/>
      <c r="AI238" s="82"/>
      <c r="AN238" s="437"/>
      <c r="AP238" s="77"/>
      <c r="AQ238" s="77"/>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c r="BQ238" s="35"/>
      <c r="BR238" s="35"/>
      <c r="BS238" s="35"/>
      <c r="BT238" s="35"/>
      <c r="BU238" s="35"/>
      <c r="BV238" s="35"/>
    </row>
    <row r="239" spans="1:74" s="54" customFormat="1" ht="18.75" x14ac:dyDescent="0.15">
      <c r="A239" s="1053"/>
      <c r="B239" s="1054"/>
      <c r="C239" s="928" t="s">
        <v>2833</v>
      </c>
      <c r="D239" s="929"/>
      <c r="E239" s="929"/>
      <c r="F239" s="929"/>
      <c r="G239" s="929"/>
      <c r="H239" s="929"/>
      <c r="I239" s="929"/>
      <c r="J239" s="929"/>
      <c r="K239" s="929"/>
      <c r="L239" s="929"/>
      <c r="M239" s="929"/>
      <c r="N239" s="929"/>
      <c r="O239" s="929"/>
      <c r="P239" s="929"/>
      <c r="Q239" s="929"/>
      <c r="R239" s="929"/>
      <c r="S239" s="929"/>
      <c r="T239" s="929"/>
      <c r="U239" s="929"/>
      <c r="V239" s="929"/>
      <c r="W239" s="929"/>
      <c r="X239" s="257"/>
      <c r="Y239" s="257"/>
      <c r="Z239" s="257"/>
      <c r="AA239" s="257"/>
      <c r="AB239" s="257"/>
      <c r="AC239" s="257"/>
      <c r="AD239" s="257"/>
      <c r="AE239" s="257"/>
      <c r="AG239" s="82"/>
      <c r="AH239" s="82"/>
      <c r="AI239" s="82"/>
      <c r="AN239" s="437"/>
      <c r="AP239" s="77"/>
      <c r="AQ239" s="77"/>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c r="BQ239" s="35"/>
      <c r="BR239" s="35"/>
      <c r="BS239" s="35"/>
      <c r="BT239" s="35"/>
      <c r="BU239" s="35"/>
      <c r="BV239" s="35"/>
    </row>
    <row r="240" spans="1:74" s="54" customFormat="1" ht="18.75" customHeight="1" x14ac:dyDescent="0.15">
      <c r="A240" s="1053"/>
      <c r="B240" s="1054"/>
      <c r="C240" s="928" t="s">
        <v>2819</v>
      </c>
      <c r="D240" s="929"/>
      <c r="E240" s="929"/>
      <c r="F240" s="929"/>
      <c r="G240" s="929"/>
      <c r="H240" s="929"/>
      <c r="I240" s="929"/>
      <c r="J240" s="929"/>
      <c r="K240" s="929"/>
      <c r="L240" s="929"/>
      <c r="M240" s="929"/>
      <c r="N240" s="929"/>
      <c r="O240" s="929"/>
      <c r="P240" s="929"/>
      <c r="Q240" s="929"/>
      <c r="R240" s="929"/>
      <c r="S240" s="929"/>
      <c r="T240" s="929"/>
      <c r="U240" s="929"/>
      <c r="V240" s="929"/>
      <c r="W240" s="929"/>
      <c r="X240" s="257"/>
      <c r="Y240" s="257"/>
      <c r="Z240" s="257"/>
      <c r="AA240" s="257"/>
      <c r="AB240" s="257"/>
      <c r="AC240" s="257"/>
      <c r="AD240" s="257"/>
      <c r="AE240" s="257"/>
      <c r="AG240" s="82"/>
      <c r="AH240" s="82"/>
      <c r="AI240" s="82"/>
      <c r="AN240" s="437"/>
      <c r="AP240" s="77"/>
      <c r="AQ240" s="77"/>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35"/>
      <c r="BS240" s="35"/>
      <c r="BT240" s="35"/>
      <c r="BU240" s="35"/>
      <c r="BV240" s="35"/>
    </row>
    <row r="241" spans="1:74" s="54" customFormat="1" ht="18.75" customHeight="1" thickBot="1" x14ac:dyDescent="0.2">
      <c r="A241" s="2057" t="s">
        <v>124</v>
      </c>
      <c r="B241" s="2058"/>
      <c r="C241" s="1104" t="s">
        <v>2952</v>
      </c>
      <c r="D241" s="1105"/>
      <c r="E241" s="1105"/>
      <c r="F241" s="1105"/>
      <c r="G241" s="1105"/>
      <c r="H241" s="1105"/>
      <c r="I241" s="1105"/>
      <c r="J241" s="1626"/>
      <c r="K241" s="1627"/>
      <c r="L241" s="1627"/>
      <c r="M241" s="1627"/>
      <c r="N241" s="1627"/>
      <c r="O241" s="1627"/>
      <c r="P241" s="1627"/>
      <c r="Q241" s="1627"/>
      <c r="R241" s="1627"/>
      <c r="S241" s="1627"/>
      <c r="T241" s="1627"/>
      <c r="U241" s="1627"/>
      <c r="V241" s="1627"/>
      <c r="W241" s="1628"/>
      <c r="X241" s="66"/>
      <c r="Y241" s="257"/>
      <c r="Z241" s="257"/>
      <c r="AA241" s="257"/>
      <c r="AB241" s="257"/>
      <c r="AC241" s="257"/>
      <c r="AD241" s="257"/>
      <c r="AE241" s="257"/>
      <c r="AF241" s="50" t="str">
        <f>IF(AND(A241="○",J241=""),"←その他の活用方法を回答してください","")</f>
        <v/>
      </c>
      <c r="AG241" s="82"/>
      <c r="AH241" s="82"/>
      <c r="AI241" s="82"/>
      <c r="AN241" s="437"/>
      <c r="AP241" s="77"/>
      <c r="AQ241" s="77"/>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35"/>
      <c r="BT241" s="35"/>
      <c r="BU241" s="35"/>
      <c r="BV241" s="35"/>
    </row>
    <row r="242" spans="1:74" s="54" customFormat="1" ht="5.0999999999999996" customHeight="1" x14ac:dyDescent="0.1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G242" s="82"/>
      <c r="AH242" s="82"/>
      <c r="AI242" s="82"/>
      <c r="AN242" s="437"/>
      <c r="AP242" s="77"/>
      <c r="AQ242" s="77"/>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c r="BQ242" s="35"/>
      <c r="BR242" s="35"/>
      <c r="BS242" s="35"/>
      <c r="BT242" s="35"/>
      <c r="BU242" s="35"/>
      <c r="BV242" s="35"/>
    </row>
    <row r="243" spans="1:74" s="54" customFormat="1" ht="5.0999999999999996" customHeight="1" x14ac:dyDescent="0.15">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G243" s="82"/>
      <c r="AH243" s="82"/>
      <c r="AI243" s="82"/>
      <c r="AN243" s="437"/>
      <c r="AP243" s="77"/>
      <c r="AQ243" s="77"/>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c r="BQ243" s="35"/>
      <c r="BR243" s="35"/>
      <c r="BS243" s="35"/>
      <c r="BT243" s="35"/>
      <c r="BU243" s="35"/>
      <c r="BV243" s="35"/>
    </row>
    <row r="244" spans="1:74" s="54" customFormat="1" ht="5.0999999999999996" customHeight="1" x14ac:dyDescent="0.15">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G244" s="82"/>
      <c r="AH244" s="82"/>
      <c r="AI244" s="82"/>
      <c r="AN244" s="437"/>
      <c r="AP244" s="77"/>
      <c r="AQ244" s="77"/>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c r="BQ244" s="35"/>
      <c r="BR244" s="35"/>
      <c r="BS244" s="35"/>
      <c r="BT244" s="35"/>
      <c r="BU244" s="35"/>
      <c r="BV244" s="35"/>
    </row>
    <row r="245" spans="1:74" s="54" customFormat="1" ht="15" customHeight="1" x14ac:dyDescent="0.15">
      <c r="A245" s="67" t="s">
        <v>2894</v>
      </c>
      <c r="B245" s="314"/>
      <c r="C245" s="315"/>
      <c r="D245" s="1"/>
      <c r="E245" s="316"/>
      <c r="F245" s="316"/>
      <c r="G245" s="316"/>
      <c r="H245" s="316"/>
      <c r="I245" s="316"/>
      <c r="J245" s="316"/>
      <c r="K245" s="317"/>
      <c r="L245" s="317"/>
      <c r="M245" s="317"/>
      <c r="N245" s="30"/>
      <c r="O245" s="30"/>
      <c r="P245" s="30"/>
      <c r="Q245" s="30"/>
      <c r="R245" s="30"/>
      <c r="S245" s="30"/>
      <c r="T245" s="30"/>
      <c r="U245" s="30"/>
      <c r="V245" s="30"/>
      <c r="W245" s="30"/>
      <c r="X245" s="30"/>
      <c r="Y245" s="30"/>
      <c r="Z245" s="30"/>
      <c r="AA245" s="30"/>
      <c r="AB245" s="30"/>
      <c r="AC245" s="30"/>
      <c r="AD245" s="30"/>
      <c r="AE245" s="30"/>
      <c r="AG245" s="82"/>
      <c r="AH245" s="82"/>
      <c r="AI245" s="82"/>
      <c r="AN245" s="437"/>
      <c r="AP245" s="77"/>
      <c r="AQ245" s="77"/>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c r="BQ245" s="35"/>
      <c r="BR245" s="35"/>
      <c r="BS245" s="35"/>
      <c r="BT245" s="35"/>
      <c r="BU245" s="35"/>
      <c r="BV245" s="35"/>
    </row>
    <row r="246" spans="1:74" s="54" customFormat="1" ht="5.0999999999999996" customHeight="1" x14ac:dyDescent="0.15">
      <c r="A246" s="67"/>
      <c r="B246" s="314"/>
      <c r="C246" s="315"/>
      <c r="D246" s="1"/>
      <c r="E246" s="316"/>
      <c r="F246" s="316"/>
      <c r="G246" s="316"/>
      <c r="H246" s="316"/>
      <c r="I246" s="316"/>
      <c r="J246" s="316"/>
      <c r="K246" s="317"/>
      <c r="L246" s="317"/>
      <c r="M246" s="317"/>
      <c r="N246" s="30"/>
      <c r="O246" s="30"/>
      <c r="P246" s="30"/>
      <c r="Q246" s="30"/>
      <c r="R246" s="30"/>
      <c r="S246" s="30"/>
      <c r="T246" s="30"/>
      <c r="U246" s="30"/>
      <c r="V246" s="30"/>
      <c r="W246" s="30"/>
      <c r="X246" s="30"/>
      <c r="Y246" s="30"/>
      <c r="Z246" s="30"/>
      <c r="AA246" s="30"/>
      <c r="AB246" s="30"/>
      <c r="AC246" s="30"/>
      <c r="AD246" s="30"/>
      <c r="AE246" s="30"/>
      <c r="AG246" s="82"/>
      <c r="AH246" s="82"/>
      <c r="AI246" s="82"/>
      <c r="AN246" s="437"/>
      <c r="AP246" s="77"/>
      <c r="AQ246" s="77"/>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row>
    <row r="247" spans="1:74" s="54" customFormat="1" ht="5.0999999999999996" customHeight="1" x14ac:dyDescent="0.15">
      <c r="A247" s="67"/>
      <c r="B247" s="314"/>
      <c r="C247" s="315"/>
      <c r="D247" s="1"/>
      <c r="E247" s="316"/>
      <c r="F247" s="316"/>
      <c r="G247" s="316"/>
      <c r="H247" s="316"/>
      <c r="I247" s="316"/>
      <c r="J247" s="316"/>
      <c r="K247" s="317"/>
      <c r="L247" s="317"/>
      <c r="M247" s="317"/>
      <c r="N247" s="30"/>
      <c r="O247" s="30"/>
      <c r="P247" s="30"/>
      <c r="Q247" s="30"/>
      <c r="R247" s="30"/>
      <c r="S247" s="30"/>
      <c r="T247" s="30"/>
      <c r="U247" s="30"/>
      <c r="V247" s="30"/>
      <c r="W247" s="30"/>
      <c r="X247" s="30"/>
      <c r="Y247" s="30"/>
      <c r="Z247" s="30"/>
      <c r="AA247" s="30"/>
      <c r="AB247" s="30"/>
      <c r="AC247" s="30"/>
      <c r="AD247" s="30"/>
      <c r="AE247" s="30"/>
      <c r="AG247" s="82"/>
      <c r="AH247" s="82"/>
      <c r="AI247" s="82"/>
      <c r="AN247" s="437"/>
      <c r="AP247" s="77"/>
      <c r="AQ247" s="77"/>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c r="BQ247" s="35"/>
      <c r="BR247" s="35"/>
      <c r="BS247" s="35"/>
      <c r="BT247" s="35"/>
      <c r="BU247" s="35"/>
      <c r="BV247" s="35"/>
    </row>
    <row r="248" spans="1:74" s="54" customFormat="1" ht="15" customHeight="1" x14ac:dyDescent="0.15">
      <c r="A248" s="318" t="s">
        <v>2917</v>
      </c>
      <c r="B248" s="314"/>
      <c r="C248" s="315"/>
      <c r="D248" s="1"/>
      <c r="E248" s="316"/>
      <c r="F248" s="316"/>
      <c r="G248" s="316"/>
      <c r="H248" s="316"/>
      <c r="I248" s="316"/>
      <c r="J248" s="316"/>
      <c r="K248" s="317"/>
      <c r="L248" s="317"/>
      <c r="M248" s="317"/>
      <c r="N248" s="30"/>
      <c r="O248" s="30"/>
      <c r="P248" s="30"/>
      <c r="Q248" s="30"/>
      <c r="R248" s="30"/>
      <c r="S248" s="30"/>
      <c r="T248" s="30"/>
      <c r="U248" s="30"/>
      <c r="V248" s="30"/>
      <c r="W248" s="30"/>
      <c r="X248" s="30"/>
      <c r="Y248" s="30"/>
      <c r="Z248" s="30"/>
      <c r="AA248" s="30"/>
      <c r="AB248" s="30"/>
      <c r="AC248" s="30"/>
      <c r="AD248" s="30"/>
      <c r="AE248" s="30"/>
      <c r="AG248" s="82"/>
      <c r="AH248" s="82"/>
      <c r="AI248" s="82"/>
      <c r="AN248" s="437"/>
      <c r="AP248" s="77"/>
      <c r="AQ248" s="77"/>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c r="BQ248" s="35"/>
      <c r="BR248" s="35"/>
      <c r="BS248" s="35"/>
      <c r="BT248" s="35"/>
      <c r="BU248" s="35"/>
      <c r="BV248" s="35"/>
    </row>
    <row r="249" spans="1:74" s="54" customFormat="1" ht="5.0999999999999996" customHeight="1" x14ac:dyDescent="0.15">
      <c r="A249" s="318"/>
      <c r="B249" s="314"/>
      <c r="C249" s="315"/>
      <c r="D249" s="1"/>
      <c r="E249" s="316"/>
      <c r="F249" s="316"/>
      <c r="G249" s="316"/>
      <c r="H249" s="316"/>
      <c r="I249" s="316"/>
      <c r="J249" s="316"/>
      <c r="K249" s="317"/>
      <c r="L249" s="317"/>
      <c r="M249" s="317"/>
      <c r="N249" s="30"/>
      <c r="O249" s="30"/>
      <c r="P249" s="30"/>
      <c r="Q249" s="30"/>
      <c r="R249" s="30"/>
      <c r="S249" s="30"/>
      <c r="T249" s="30"/>
      <c r="U249" s="30"/>
      <c r="V249" s="30"/>
      <c r="W249" s="30"/>
      <c r="X249" s="30"/>
      <c r="Y249" s="30"/>
      <c r="Z249" s="30"/>
      <c r="AA249" s="30"/>
      <c r="AB249" s="30"/>
      <c r="AC249" s="30"/>
      <c r="AD249" s="30"/>
      <c r="AE249" s="30"/>
      <c r="AG249" s="82"/>
      <c r="AH249" s="82"/>
      <c r="AI249" s="82"/>
      <c r="AN249" s="437"/>
      <c r="AP249" s="77"/>
      <c r="AQ249" s="77"/>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c r="BR249" s="35"/>
      <c r="BS249" s="35"/>
      <c r="BT249" s="35"/>
      <c r="BU249" s="35"/>
      <c r="BV249" s="35"/>
    </row>
    <row r="250" spans="1:74" s="54" customFormat="1" ht="15" customHeight="1" x14ac:dyDescent="0.15">
      <c r="A250" s="1016" t="s">
        <v>2918</v>
      </c>
      <c r="B250" s="1017"/>
      <c r="C250" s="1017"/>
      <c r="D250" s="1017"/>
      <c r="E250" s="1017"/>
      <c r="F250" s="319"/>
      <c r="G250" s="319"/>
      <c r="H250" s="319"/>
      <c r="I250" s="319"/>
      <c r="J250" s="320"/>
      <c r="K250" s="317"/>
      <c r="L250" s="317"/>
      <c r="M250" s="317"/>
      <c r="N250" s="30"/>
      <c r="O250" s="30"/>
      <c r="P250" s="30"/>
      <c r="Q250" s="30"/>
      <c r="R250" s="30"/>
      <c r="S250" s="30"/>
      <c r="T250" s="30"/>
      <c r="U250" s="30"/>
      <c r="V250" s="30"/>
      <c r="W250" s="30"/>
      <c r="X250" s="30"/>
      <c r="Y250" s="30"/>
      <c r="Z250" s="30"/>
      <c r="AA250" s="30"/>
      <c r="AB250" s="30"/>
      <c r="AC250" s="30"/>
      <c r="AD250" s="30"/>
      <c r="AE250" s="30"/>
      <c r="AG250" s="82"/>
      <c r="AH250" s="82"/>
      <c r="AI250" s="82"/>
      <c r="AN250" s="437"/>
      <c r="AP250" s="77"/>
      <c r="AQ250" s="77"/>
      <c r="AR250" s="35"/>
      <c r="AS250" s="35"/>
      <c r="AT250" s="35"/>
      <c r="AU250" s="35"/>
      <c r="AV250" s="35"/>
      <c r="AW250" s="35"/>
      <c r="AX250" s="35"/>
      <c r="AY250" s="35"/>
      <c r="AZ250" s="35"/>
      <c r="BA250" s="35"/>
      <c r="BB250" s="35"/>
      <c r="BC250" s="35"/>
      <c r="BD250" s="35"/>
      <c r="BE250" s="35"/>
      <c r="BF250" s="35"/>
      <c r="BG250" s="35"/>
      <c r="BH250" s="35"/>
      <c r="BI250" s="35"/>
      <c r="BJ250" s="35"/>
      <c r="BK250" s="35"/>
      <c r="BL250" s="35"/>
      <c r="BM250" s="35"/>
      <c r="BN250" s="35"/>
      <c r="BO250" s="35"/>
      <c r="BP250" s="35"/>
      <c r="BQ250" s="35"/>
      <c r="BR250" s="35"/>
      <c r="BS250" s="35"/>
      <c r="BT250" s="35"/>
      <c r="BU250" s="35"/>
      <c r="BV250" s="35"/>
    </row>
    <row r="251" spans="1:74" s="54" customFormat="1" ht="24.95" customHeight="1" thickBot="1" x14ac:dyDescent="0.2">
      <c r="A251" s="1018"/>
      <c r="B251" s="1019"/>
      <c r="C251" s="1019"/>
      <c r="D251" s="1019"/>
      <c r="E251" s="1019"/>
      <c r="F251" s="1028" t="s">
        <v>2913</v>
      </c>
      <c r="G251" s="1029"/>
      <c r="H251" s="1029"/>
      <c r="I251" s="1029"/>
      <c r="J251" s="1030"/>
      <c r="K251" s="52"/>
      <c r="L251" s="317"/>
      <c r="M251" s="317"/>
      <c r="N251" s="30"/>
      <c r="O251" s="30"/>
      <c r="P251" s="30"/>
      <c r="Q251" s="30"/>
      <c r="R251" s="227"/>
      <c r="S251" s="227"/>
      <c r="T251" s="227"/>
      <c r="U251" s="227"/>
      <c r="V251" s="227"/>
      <c r="W251" s="313"/>
      <c r="X251" s="313" t="s">
        <v>3002</v>
      </c>
      <c r="Y251" s="313"/>
      <c r="Z251" s="313"/>
      <c r="AA251" s="1"/>
      <c r="AB251" s="30"/>
      <c r="AC251" s="30"/>
      <c r="AD251" s="30"/>
      <c r="AE251" s="30"/>
      <c r="AF251" s="54" t="str">
        <f>IF(AND(M88&lt;&gt;0,A252&lt;&gt;M88,A252&lt;&gt;""),"←本票　I.入学状況・生徒数で入力済の入学者数と一致しません","")</f>
        <v/>
      </c>
      <c r="AG251" s="82"/>
      <c r="AH251" s="82"/>
      <c r="AI251" s="82"/>
      <c r="AN251" s="437"/>
      <c r="AP251" s="77"/>
      <c r="AQ251" s="77"/>
      <c r="AR251" s="35"/>
      <c r="AS251" s="35"/>
      <c r="AT251" s="35"/>
      <c r="AU251" s="35"/>
      <c r="AV251" s="35"/>
      <c r="AW251" s="35"/>
      <c r="AX251" s="35"/>
      <c r="AY251" s="35"/>
      <c r="AZ251" s="35"/>
      <c r="BA251" s="35"/>
      <c r="BB251" s="35"/>
      <c r="BC251" s="35"/>
      <c r="BD251" s="35"/>
      <c r="BE251" s="35"/>
      <c r="BF251" s="35"/>
      <c r="BG251" s="35"/>
      <c r="BH251" s="35"/>
      <c r="BI251" s="35"/>
      <c r="BJ251" s="35"/>
      <c r="BK251" s="35"/>
      <c r="BL251" s="35"/>
      <c r="BM251" s="35"/>
      <c r="BN251" s="35"/>
      <c r="BO251" s="35"/>
      <c r="BP251" s="35"/>
      <c r="BQ251" s="35"/>
      <c r="BR251" s="35"/>
      <c r="BS251" s="35"/>
      <c r="BT251" s="35"/>
      <c r="BU251" s="35"/>
      <c r="BV251" s="35"/>
    </row>
    <row r="252" spans="1:74" s="54" customFormat="1" ht="30" customHeight="1" thickBot="1" x14ac:dyDescent="0.2">
      <c r="A252" s="1621"/>
      <c r="B252" s="1622"/>
      <c r="C252" s="1623"/>
      <c r="D252" s="2011" t="s">
        <v>2912</v>
      </c>
      <c r="E252" s="2099"/>
      <c r="F252" s="1621"/>
      <c r="G252" s="1622"/>
      <c r="H252" s="1623"/>
      <c r="I252" s="1014" t="s">
        <v>2912</v>
      </c>
      <c r="J252" s="1015"/>
      <c r="K252" s="52"/>
      <c r="L252" s="317"/>
      <c r="M252" s="317"/>
      <c r="N252" s="30"/>
      <c r="O252" s="30"/>
      <c r="P252" s="30"/>
      <c r="Q252" s="30"/>
      <c r="R252" s="302"/>
      <c r="S252" s="302"/>
      <c r="T252" s="302"/>
      <c r="U252" s="302"/>
      <c r="V252" s="302"/>
      <c r="W252" s="312"/>
      <c r="X252" s="312"/>
      <c r="Y252" s="312"/>
      <c r="Z252" s="312"/>
      <c r="AA252" s="148"/>
      <c r="AB252" s="148"/>
      <c r="AC252" s="30"/>
      <c r="AD252" s="30"/>
      <c r="AE252" s="30"/>
      <c r="AF252" s="50" t="str">
        <f>IF(A252="","←入学者数が未記入です",
IF(F252="","←内部進学者数が未記入です",
IF(A252&lt;F252,"←回答が矛盾しています",
"")))</f>
        <v>←入学者数が未記入です</v>
      </c>
      <c r="AG252" s="82"/>
      <c r="AH252" s="82"/>
      <c r="AI252" s="82"/>
      <c r="AN252" s="437"/>
      <c r="AP252" s="77"/>
      <c r="AQ252" s="77"/>
      <c r="AR252" s="35"/>
      <c r="AS252" s="35"/>
      <c r="AT252" s="35"/>
      <c r="AU252" s="35"/>
      <c r="AV252" s="35"/>
      <c r="AW252" s="35"/>
      <c r="AX252" s="35"/>
      <c r="AY252" s="35"/>
      <c r="AZ252" s="35"/>
      <c r="BA252" s="35"/>
      <c r="BB252" s="35"/>
      <c r="BC252" s="35"/>
      <c r="BD252" s="35"/>
      <c r="BE252" s="35"/>
      <c r="BF252" s="35"/>
      <c r="BG252" s="35"/>
      <c r="BH252" s="35"/>
      <c r="BI252" s="35"/>
      <c r="BJ252" s="35"/>
      <c r="BK252" s="35"/>
      <c r="BL252" s="35"/>
      <c r="BM252" s="35"/>
      <c r="BN252" s="35"/>
      <c r="BO252" s="35"/>
      <c r="BP252" s="35"/>
      <c r="BQ252" s="35"/>
      <c r="BR252" s="35"/>
      <c r="BS252" s="35"/>
      <c r="BT252" s="35"/>
      <c r="BU252" s="35"/>
      <c r="BV252" s="35"/>
    </row>
    <row r="253" spans="1:74" s="54" customFormat="1" ht="5.0999999999999996" customHeight="1" x14ac:dyDescent="0.15">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G253" s="82"/>
      <c r="AH253" s="82"/>
      <c r="AI253" s="82"/>
      <c r="AN253" s="437"/>
      <c r="AP253" s="77"/>
      <c r="AQ253" s="77"/>
      <c r="AR253" s="35"/>
      <c r="AS253" s="35"/>
      <c r="AT253" s="35"/>
      <c r="AU253" s="35"/>
      <c r="AV253" s="35"/>
      <c r="AW253" s="35"/>
      <c r="AX253" s="35"/>
      <c r="AY253" s="35"/>
      <c r="AZ253" s="35"/>
      <c r="BA253" s="35"/>
      <c r="BB253" s="35"/>
      <c r="BC253" s="35"/>
      <c r="BD253" s="35"/>
      <c r="BE253" s="35"/>
      <c r="BF253" s="35"/>
      <c r="BG253" s="35"/>
      <c r="BH253" s="35"/>
      <c r="BI253" s="35"/>
      <c r="BJ253" s="35"/>
      <c r="BK253" s="35"/>
      <c r="BL253" s="35"/>
      <c r="BM253" s="35"/>
      <c r="BN253" s="35"/>
      <c r="BO253" s="35"/>
      <c r="BP253" s="35"/>
      <c r="BQ253" s="35"/>
      <c r="BR253" s="35"/>
      <c r="BS253" s="35"/>
      <c r="BT253" s="35"/>
      <c r="BU253" s="35"/>
      <c r="BV253" s="35"/>
    </row>
    <row r="254" spans="1:74" s="54" customFormat="1" ht="5.0999999999999996" customHeight="1" x14ac:dyDescent="0.15">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G254" s="82"/>
      <c r="AH254" s="82"/>
      <c r="AI254" s="82"/>
      <c r="AN254" s="437"/>
      <c r="AP254" s="77"/>
      <c r="AQ254" s="77"/>
      <c r="AR254" s="35"/>
      <c r="AS254" s="35"/>
      <c r="AT254" s="35"/>
      <c r="AU254" s="35"/>
      <c r="AV254" s="35"/>
      <c r="AW254" s="35"/>
      <c r="AX254" s="35"/>
      <c r="AY254" s="35"/>
      <c r="AZ254" s="35"/>
      <c r="BA254" s="35"/>
      <c r="BB254" s="35"/>
      <c r="BC254" s="35"/>
      <c r="BD254" s="35"/>
      <c r="BE254" s="35"/>
      <c r="BF254" s="35"/>
      <c r="BG254" s="35"/>
      <c r="BH254" s="35"/>
      <c r="BI254" s="35"/>
      <c r="BJ254" s="35"/>
      <c r="BK254" s="35"/>
      <c r="BL254" s="35"/>
      <c r="BM254" s="35"/>
      <c r="BN254" s="35"/>
      <c r="BO254" s="35"/>
      <c r="BP254" s="35"/>
      <c r="BQ254" s="35"/>
      <c r="BR254" s="35"/>
      <c r="BS254" s="35"/>
      <c r="BT254" s="35"/>
      <c r="BU254" s="35"/>
      <c r="BV254" s="35"/>
    </row>
    <row r="255" spans="1:74" s="54" customFormat="1" ht="5.0999999999999996" customHeight="1" x14ac:dyDescent="0.1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G255" s="82"/>
      <c r="AH255" s="82"/>
      <c r="AI255" s="82"/>
      <c r="AN255" s="437"/>
      <c r="AP255" s="77"/>
      <c r="AQ255" s="77"/>
      <c r="AR255" s="35"/>
      <c r="AS255" s="35"/>
      <c r="AT255" s="35"/>
      <c r="AU255" s="35"/>
      <c r="AV255" s="35"/>
      <c r="AW255" s="35"/>
      <c r="AX255" s="35"/>
      <c r="AY255" s="35"/>
      <c r="AZ255" s="35"/>
      <c r="BA255" s="35"/>
      <c r="BB255" s="35"/>
      <c r="BC255" s="35"/>
      <c r="BD255" s="35"/>
      <c r="BE255" s="35"/>
      <c r="BF255" s="35"/>
      <c r="BG255" s="35"/>
      <c r="BH255" s="35"/>
      <c r="BI255" s="35"/>
      <c r="BJ255" s="35"/>
      <c r="BK255" s="35"/>
      <c r="BL255" s="35"/>
      <c r="BM255" s="35"/>
      <c r="BN255" s="35"/>
      <c r="BO255" s="35"/>
      <c r="BP255" s="35"/>
      <c r="BQ255" s="35"/>
      <c r="BR255" s="35"/>
      <c r="BS255" s="35"/>
      <c r="BT255" s="35"/>
      <c r="BU255" s="35"/>
      <c r="BV255" s="35"/>
    </row>
    <row r="256" spans="1:74" s="54" customFormat="1" ht="15" customHeight="1" x14ac:dyDescent="0.15">
      <c r="A256" s="67" t="s">
        <v>2895</v>
      </c>
      <c r="B256" s="317"/>
      <c r="C256" s="317"/>
      <c r="D256" s="317"/>
      <c r="E256" s="317"/>
      <c r="F256" s="317"/>
      <c r="G256" s="317"/>
      <c r="H256" s="317"/>
      <c r="I256" s="317"/>
      <c r="J256" s="317"/>
      <c r="K256" s="317"/>
      <c r="L256" s="317"/>
      <c r="M256" s="317"/>
      <c r="N256" s="317"/>
      <c r="O256" s="317"/>
      <c r="P256" s="317"/>
      <c r="Q256" s="30"/>
      <c r="R256" s="30"/>
      <c r="S256" s="30"/>
      <c r="T256" s="30"/>
      <c r="U256" s="30"/>
      <c r="V256" s="30"/>
      <c r="W256" s="30"/>
      <c r="X256" s="30"/>
      <c r="Y256" s="30"/>
      <c r="Z256" s="30"/>
      <c r="AA256" s="30"/>
      <c r="AB256" s="30"/>
      <c r="AC256" s="30"/>
      <c r="AD256" s="30"/>
      <c r="AE256" s="30"/>
      <c r="AG256" s="82"/>
      <c r="AH256" s="82"/>
      <c r="AI256" s="82"/>
      <c r="AN256" s="437"/>
      <c r="AP256" s="77"/>
      <c r="AQ256" s="77"/>
      <c r="AR256" s="35"/>
      <c r="AS256" s="35"/>
      <c r="AT256" s="35"/>
      <c r="AU256" s="35"/>
      <c r="AV256" s="35"/>
      <c r="AW256" s="35"/>
      <c r="AX256" s="35"/>
      <c r="AY256" s="35"/>
      <c r="AZ256" s="35"/>
      <c r="BA256" s="35"/>
      <c r="BB256" s="35"/>
      <c r="BC256" s="35"/>
      <c r="BD256" s="35"/>
      <c r="BE256" s="35"/>
      <c r="BF256" s="35"/>
      <c r="BG256" s="35"/>
      <c r="BH256" s="35"/>
      <c r="BI256" s="35"/>
      <c r="BJ256" s="35"/>
      <c r="BK256" s="35"/>
      <c r="BL256" s="35"/>
      <c r="BM256" s="35"/>
      <c r="BN256" s="35"/>
      <c r="BO256" s="35"/>
      <c r="BP256" s="35"/>
      <c r="BQ256" s="35"/>
      <c r="BR256" s="35"/>
      <c r="BS256" s="35"/>
      <c r="BT256" s="35"/>
      <c r="BU256" s="35"/>
      <c r="BV256" s="35"/>
    </row>
    <row r="257" spans="1:74" s="54" customFormat="1" ht="5.0999999999999996" customHeight="1" x14ac:dyDescent="0.15">
      <c r="A257" s="67"/>
      <c r="B257" s="317"/>
      <c r="C257" s="317"/>
      <c r="D257" s="317"/>
      <c r="E257" s="317"/>
      <c r="F257" s="317"/>
      <c r="G257" s="317"/>
      <c r="H257" s="317"/>
      <c r="I257" s="317"/>
      <c r="J257" s="317"/>
      <c r="K257" s="317"/>
      <c r="L257" s="317"/>
      <c r="M257" s="317"/>
      <c r="N257" s="317"/>
      <c r="O257" s="317"/>
      <c r="P257" s="317"/>
      <c r="Q257" s="30"/>
      <c r="R257" s="30"/>
      <c r="S257" s="30"/>
      <c r="T257" s="30"/>
      <c r="U257" s="30"/>
      <c r="V257" s="30"/>
      <c r="W257" s="30"/>
      <c r="X257" s="30"/>
      <c r="Y257" s="30"/>
      <c r="Z257" s="30"/>
      <c r="AA257" s="30"/>
      <c r="AB257" s="30"/>
      <c r="AC257" s="30"/>
      <c r="AD257" s="30"/>
      <c r="AE257" s="30"/>
      <c r="AG257" s="82"/>
      <c r="AH257" s="82"/>
      <c r="AI257" s="82"/>
      <c r="AN257" s="437"/>
      <c r="AP257" s="77"/>
      <c r="AQ257" s="77"/>
      <c r="AR257" s="35"/>
      <c r="AS257" s="35"/>
      <c r="AT257" s="35"/>
      <c r="AU257" s="35"/>
      <c r="AV257" s="35"/>
      <c r="AW257" s="35"/>
      <c r="AX257" s="35"/>
      <c r="AY257" s="35"/>
      <c r="AZ257" s="35"/>
      <c r="BA257" s="35"/>
      <c r="BB257" s="35"/>
      <c r="BC257" s="35"/>
      <c r="BD257" s="35"/>
      <c r="BE257" s="35"/>
      <c r="BF257" s="35"/>
      <c r="BG257" s="35"/>
      <c r="BH257" s="35"/>
      <c r="BI257" s="35"/>
      <c r="BJ257" s="35"/>
      <c r="BK257" s="35"/>
      <c r="BL257" s="35"/>
      <c r="BM257" s="35"/>
      <c r="BN257" s="35"/>
      <c r="BO257" s="35"/>
      <c r="BP257" s="35"/>
      <c r="BQ257" s="35"/>
      <c r="BR257" s="35"/>
      <c r="BS257" s="35"/>
      <c r="BT257" s="35"/>
      <c r="BU257" s="35"/>
      <c r="BV257" s="35"/>
    </row>
    <row r="258" spans="1:74" s="54" customFormat="1" ht="5.0999999999999996" customHeight="1" x14ac:dyDescent="0.15">
      <c r="A258" s="67"/>
      <c r="B258" s="317"/>
      <c r="C258" s="317"/>
      <c r="D258" s="317"/>
      <c r="E258" s="317"/>
      <c r="F258" s="317"/>
      <c r="G258" s="317"/>
      <c r="H258" s="317"/>
      <c r="I258" s="317"/>
      <c r="J258" s="317"/>
      <c r="K258" s="317"/>
      <c r="L258" s="317"/>
      <c r="M258" s="317"/>
      <c r="N258" s="317"/>
      <c r="O258" s="317"/>
      <c r="P258" s="317"/>
      <c r="Q258" s="30"/>
      <c r="R258" s="30"/>
      <c r="S258" s="30"/>
      <c r="T258" s="30"/>
      <c r="U258" s="30"/>
      <c r="V258" s="30"/>
      <c r="W258" s="30"/>
      <c r="X258" s="30"/>
      <c r="Y258" s="30"/>
      <c r="Z258" s="30"/>
      <c r="AA258" s="30"/>
      <c r="AB258" s="30"/>
      <c r="AC258" s="30"/>
      <c r="AD258" s="30"/>
      <c r="AE258" s="30"/>
      <c r="AG258" s="82"/>
      <c r="AH258" s="82"/>
      <c r="AI258" s="82"/>
      <c r="AN258" s="437"/>
      <c r="AP258" s="77"/>
      <c r="AQ258" s="77"/>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row>
    <row r="259" spans="1:74" s="54" customFormat="1" ht="15" customHeight="1" x14ac:dyDescent="0.15">
      <c r="A259" s="67" t="s">
        <v>2905</v>
      </c>
      <c r="B259" s="317"/>
      <c r="C259" s="317"/>
      <c r="D259" s="317"/>
      <c r="E259" s="317"/>
      <c r="F259" s="317"/>
      <c r="G259" s="317"/>
      <c r="H259" s="317"/>
      <c r="I259" s="317"/>
      <c r="J259" s="317"/>
      <c r="K259" s="317"/>
      <c r="L259" s="317"/>
      <c r="M259" s="317"/>
      <c r="N259" s="317"/>
      <c r="O259" s="317"/>
      <c r="P259" s="317"/>
      <c r="Q259" s="30"/>
      <c r="R259" s="30"/>
      <c r="S259" s="30"/>
      <c r="T259" s="30"/>
      <c r="U259" s="30"/>
      <c r="V259" s="30"/>
      <c r="W259" s="30"/>
      <c r="X259" s="30"/>
      <c r="Y259" s="30"/>
      <c r="Z259" s="30"/>
      <c r="AA259" s="30"/>
      <c r="AB259" s="30"/>
      <c r="AC259" s="30"/>
      <c r="AD259" s="30"/>
      <c r="AE259" s="30"/>
      <c r="AG259" s="82"/>
      <c r="AH259" s="82"/>
      <c r="AI259" s="82"/>
      <c r="AN259" s="437"/>
      <c r="AP259" s="77"/>
      <c r="AQ259" s="77"/>
      <c r="AR259" s="35"/>
      <c r="AS259" s="35"/>
      <c r="AT259" s="35"/>
      <c r="AU259" s="35"/>
      <c r="AV259" s="35"/>
      <c r="AW259" s="35"/>
      <c r="AX259" s="35"/>
      <c r="AY259" s="35"/>
      <c r="AZ259" s="35"/>
      <c r="BA259" s="35"/>
      <c r="BB259" s="35"/>
      <c r="BC259" s="35"/>
      <c r="BD259" s="35"/>
      <c r="BE259" s="35"/>
      <c r="BF259" s="35"/>
      <c r="BG259" s="35"/>
      <c r="BH259" s="35"/>
      <c r="BI259" s="35"/>
      <c r="BJ259" s="35"/>
      <c r="BK259" s="35"/>
      <c r="BL259" s="35"/>
      <c r="BM259" s="35"/>
      <c r="BN259" s="35"/>
      <c r="BO259" s="35"/>
      <c r="BP259" s="35"/>
      <c r="BQ259" s="35"/>
      <c r="BR259" s="35"/>
      <c r="BS259" s="35"/>
      <c r="BT259" s="35"/>
      <c r="BU259" s="35"/>
      <c r="BV259" s="35"/>
    </row>
    <row r="260" spans="1:74" s="54" customFormat="1" ht="5.0999999999999996" customHeight="1" x14ac:dyDescent="0.15">
      <c r="A260" s="67"/>
      <c r="B260" s="317"/>
      <c r="C260" s="317"/>
      <c r="D260" s="317"/>
      <c r="E260" s="317"/>
      <c r="F260" s="317"/>
      <c r="G260" s="317"/>
      <c r="H260" s="317"/>
      <c r="I260" s="317"/>
      <c r="J260" s="317"/>
      <c r="K260" s="317"/>
      <c r="L260" s="317"/>
      <c r="M260" s="317"/>
      <c r="N260" s="317"/>
      <c r="O260" s="317"/>
      <c r="P260" s="317"/>
      <c r="Q260" s="30"/>
      <c r="R260" s="30"/>
      <c r="S260" s="30"/>
      <c r="T260" s="30"/>
      <c r="U260" s="30"/>
      <c r="V260" s="30"/>
      <c r="W260" s="30"/>
      <c r="X260" s="30"/>
      <c r="Y260" s="30"/>
      <c r="Z260" s="30"/>
      <c r="AA260" s="30"/>
      <c r="AB260" s="30"/>
      <c r="AC260" s="30"/>
      <c r="AD260" s="30"/>
      <c r="AE260" s="30"/>
      <c r="AG260" s="82"/>
      <c r="AH260" s="82"/>
      <c r="AI260" s="82"/>
      <c r="AN260" s="437"/>
      <c r="AP260" s="77"/>
      <c r="AQ260" s="77"/>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row>
    <row r="261" spans="1:74" s="54" customFormat="1" ht="15" customHeight="1" x14ac:dyDescent="0.15">
      <c r="A261" s="318" t="s">
        <v>4785</v>
      </c>
      <c r="B261" s="317"/>
      <c r="C261" s="317"/>
      <c r="D261" s="317"/>
      <c r="E261" s="317"/>
      <c r="F261" s="317"/>
      <c r="G261" s="317"/>
      <c r="H261" s="317"/>
      <c r="I261" s="317"/>
      <c r="J261" s="317"/>
      <c r="K261" s="317"/>
      <c r="L261" s="317"/>
      <c r="M261" s="317"/>
      <c r="N261" s="317"/>
      <c r="O261" s="317"/>
      <c r="P261" s="317"/>
      <c r="Q261" s="30"/>
      <c r="R261" s="30"/>
      <c r="S261" s="30"/>
      <c r="T261" s="30"/>
      <c r="U261" s="30"/>
      <c r="V261" s="30"/>
      <c r="W261" s="30"/>
      <c r="X261" s="30"/>
      <c r="Y261" s="30"/>
      <c r="Z261" s="30"/>
      <c r="AA261" s="30"/>
      <c r="AB261" s="30"/>
      <c r="AC261" s="30"/>
      <c r="AD261" s="30"/>
      <c r="AE261" s="30"/>
      <c r="AG261" s="82"/>
      <c r="AH261" s="82"/>
      <c r="AI261" s="82"/>
      <c r="AN261" s="437"/>
      <c r="AP261" s="77"/>
      <c r="AQ261" s="77"/>
      <c r="AR261" s="35"/>
      <c r="AS261" s="35"/>
      <c r="AT261" s="35"/>
      <c r="AU261" s="35"/>
      <c r="AV261" s="35"/>
      <c r="AW261" s="35"/>
      <c r="AX261" s="35"/>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row>
    <row r="262" spans="1:74" s="54" customFormat="1" ht="5.0999999999999996" customHeight="1" x14ac:dyDescent="0.15">
      <c r="A262" s="318"/>
      <c r="B262" s="317"/>
      <c r="C262" s="317"/>
      <c r="D262" s="317"/>
      <c r="E262" s="317"/>
      <c r="F262" s="317"/>
      <c r="G262" s="317"/>
      <c r="H262" s="317"/>
      <c r="I262" s="317"/>
      <c r="J262" s="317"/>
      <c r="K262" s="317"/>
      <c r="L262" s="317"/>
      <c r="M262" s="317"/>
      <c r="N262" s="317"/>
      <c r="O262" s="317"/>
      <c r="P262" s="317"/>
      <c r="Q262" s="30"/>
      <c r="R262" s="30"/>
      <c r="S262" s="30"/>
      <c r="T262" s="30"/>
      <c r="U262" s="30"/>
      <c r="V262" s="30"/>
      <c r="W262" s="30"/>
      <c r="X262" s="30"/>
      <c r="Y262" s="30"/>
      <c r="Z262" s="30"/>
      <c r="AA262" s="30"/>
      <c r="AB262" s="30"/>
      <c r="AC262" s="30"/>
      <c r="AD262" s="30"/>
      <c r="AE262" s="30"/>
      <c r="AG262" s="82"/>
      <c r="AH262" s="82"/>
      <c r="AI262" s="82"/>
      <c r="AN262" s="437"/>
      <c r="AP262" s="77"/>
      <c r="AQ262" s="77"/>
      <c r="AR262" s="35"/>
      <c r="AS262" s="35"/>
      <c r="AT262" s="35"/>
      <c r="AU262" s="35"/>
      <c r="AV262" s="35"/>
      <c r="AW262" s="35"/>
      <c r="AX262" s="35"/>
      <c r="AY262" s="35"/>
      <c r="AZ262" s="35"/>
      <c r="BA262" s="35"/>
      <c r="BB262" s="35"/>
      <c r="BC262" s="35"/>
      <c r="BD262" s="35"/>
      <c r="BE262" s="35"/>
      <c r="BF262" s="35"/>
      <c r="BG262" s="35"/>
      <c r="BH262" s="35"/>
      <c r="BI262" s="35"/>
      <c r="BJ262" s="35"/>
      <c r="BK262" s="35"/>
      <c r="BL262" s="35"/>
      <c r="BM262" s="35"/>
      <c r="BN262" s="35"/>
      <c r="BO262" s="35"/>
      <c r="BP262" s="35"/>
      <c r="BQ262" s="35"/>
      <c r="BR262" s="35"/>
      <c r="BS262" s="35"/>
      <c r="BT262" s="35"/>
      <c r="BU262" s="35"/>
      <c r="BV262" s="35"/>
    </row>
    <row r="263" spans="1:74" s="54" customFormat="1" ht="15" customHeight="1" x14ac:dyDescent="0.15">
      <c r="A263" s="2100" t="s">
        <v>2919</v>
      </c>
      <c r="B263" s="2101"/>
      <c r="C263" s="2101"/>
      <c r="D263" s="2101"/>
      <c r="E263" s="2102"/>
      <c r="F263" s="325"/>
      <c r="G263" s="325"/>
      <c r="H263" s="325"/>
      <c r="I263" s="325"/>
      <c r="J263" s="325"/>
      <c r="K263" s="325"/>
      <c r="L263" s="325"/>
      <c r="M263" s="325"/>
      <c r="N263" s="325"/>
      <c r="O263" s="326"/>
      <c r="P263" s="1"/>
      <c r="Q263" s="227"/>
      <c r="R263" s="227"/>
      <c r="S263" s="227"/>
      <c r="T263" s="227"/>
      <c r="U263" s="227"/>
      <c r="V263" s="227"/>
      <c r="W263" s="227"/>
      <c r="X263" s="227"/>
      <c r="Y263" s="1087"/>
      <c r="Z263" s="1087"/>
      <c r="AA263" s="1087"/>
      <c r="AB263" s="1087"/>
      <c r="AC263" s="1087"/>
      <c r="AD263" s="30"/>
      <c r="AE263" s="30"/>
      <c r="AG263" s="82"/>
      <c r="AH263" s="82"/>
      <c r="AI263" s="82"/>
      <c r="AN263" s="437"/>
      <c r="AP263" s="77"/>
      <c r="AQ263" s="77"/>
      <c r="AR263" s="35"/>
      <c r="AS263" s="35"/>
      <c r="AT263" s="35"/>
      <c r="AU263" s="35"/>
      <c r="AV263" s="35"/>
      <c r="AW263" s="35"/>
      <c r="AX263" s="35"/>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row>
    <row r="264" spans="1:74" s="54" customFormat="1" ht="15" customHeight="1" x14ac:dyDescent="0.15">
      <c r="A264" s="2101"/>
      <c r="B264" s="2101"/>
      <c r="C264" s="2101"/>
      <c r="D264" s="2101"/>
      <c r="E264" s="2102"/>
      <c r="F264" s="2105" t="s">
        <v>2916</v>
      </c>
      <c r="G264" s="2106"/>
      <c r="H264" s="2106"/>
      <c r="I264" s="2106"/>
      <c r="J264" s="2107"/>
      <c r="K264" s="323"/>
      <c r="L264" s="323"/>
      <c r="M264" s="323"/>
      <c r="N264" s="323"/>
      <c r="O264" s="324"/>
      <c r="P264" s="1"/>
      <c r="Q264" s="227"/>
      <c r="R264" s="227"/>
      <c r="S264" s="227"/>
      <c r="T264" s="227"/>
      <c r="U264" s="227"/>
      <c r="V264" s="227"/>
      <c r="W264" s="227"/>
      <c r="X264" s="227"/>
      <c r="Y264" s="225"/>
      <c r="Z264" s="227"/>
      <c r="AA264" s="227"/>
      <c r="AB264" s="227"/>
      <c r="AC264" s="227"/>
      <c r="AD264" s="30"/>
      <c r="AE264" s="30"/>
      <c r="AG264" s="82"/>
      <c r="AH264" s="82"/>
      <c r="AI264" s="82"/>
      <c r="AN264" s="437"/>
      <c r="AP264" s="77"/>
      <c r="AQ264" s="77"/>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row>
    <row r="265" spans="1:74" s="54" customFormat="1" ht="24.95" customHeight="1" thickBot="1" x14ac:dyDescent="0.2">
      <c r="A265" s="2103"/>
      <c r="B265" s="2103"/>
      <c r="C265" s="2103"/>
      <c r="D265" s="2103"/>
      <c r="E265" s="2104"/>
      <c r="F265" s="2108"/>
      <c r="G265" s="2109"/>
      <c r="H265" s="2109"/>
      <c r="I265" s="2109"/>
      <c r="J265" s="2110"/>
      <c r="K265" s="2002" t="s">
        <v>2915</v>
      </c>
      <c r="L265" s="2003"/>
      <c r="M265" s="2003"/>
      <c r="N265" s="2003"/>
      <c r="O265" s="2004"/>
      <c r="P265" s="1"/>
      <c r="Q265" s="227"/>
      <c r="R265" s="227"/>
      <c r="S265" s="227"/>
      <c r="T265" s="227"/>
      <c r="U265" s="227"/>
      <c r="V265" s="227"/>
      <c r="W265" s="227"/>
      <c r="X265" s="227"/>
      <c r="Y265" s="227"/>
      <c r="Z265" s="227"/>
      <c r="AA265" s="227"/>
      <c r="AB265" s="227"/>
      <c r="AC265" s="227"/>
      <c r="AD265" s="30"/>
      <c r="AE265" s="30"/>
      <c r="AF265" s="54" t="str">
        <f>IF(AND(AB89&lt;&gt;0,A266&lt;&gt;AB89,A266&lt;&gt;""),"←本票　I.入学状況・生徒数で入力済の現員生徒数計と一致しません","")</f>
        <v/>
      </c>
      <c r="AG265" s="82"/>
      <c r="AH265" s="82"/>
      <c r="AI265" s="82"/>
      <c r="AN265" s="437"/>
      <c r="AP265" s="77"/>
      <c r="AQ265" s="77"/>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row>
    <row r="266" spans="1:74" s="54" customFormat="1" ht="30" customHeight="1" thickBot="1" x14ac:dyDescent="0.2">
      <c r="A266" s="923"/>
      <c r="B266" s="924"/>
      <c r="C266" s="925"/>
      <c r="D266" s="1619" t="s">
        <v>86</v>
      </c>
      <c r="E266" s="2010"/>
      <c r="F266" s="923"/>
      <c r="G266" s="924"/>
      <c r="H266" s="925"/>
      <c r="I266" s="2011" t="s">
        <v>86</v>
      </c>
      <c r="J266" s="2012"/>
      <c r="K266" s="1621"/>
      <c r="L266" s="1622"/>
      <c r="M266" s="1623"/>
      <c r="N266" s="1014" t="s">
        <v>2912</v>
      </c>
      <c r="O266" s="1015"/>
      <c r="P266" s="1"/>
      <c r="Q266" s="227"/>
      <c r="R266" s="227"/>
      <c r="S266" s="227"/>
      <c r="T266" s="313"/>
      <c r="U266" s="313"/>
      <c r="V266" s="313"/>
      <c r="W266" s="1087"/>
      <c r="X266" s="1087"/>
      <c r="Y266" s="313"/>
      <c r="Z266" s="313"/>
      <c r="AA266" s="313"/>
      <c r="AB266" s="1087"/>
      <c r="AC266" s="1087"/>
      <c r="AD266" s="30"/>
      <c r="AE266" s="30"/>
      <c r="AF266" s="50" t="str">
        <f>IF(A266="","←在籍者数が未記入です",
IF(F266="","←外国籍生徒数が未記入です（不在の場合は「0」を入力してください）",
IF(K266="","←外国人留学生数が未記入です（不在の場合は「0」を入力してください）",
IF(OR(A266&lt;F266,F266&lt;K266),"←回答が矛盾しています",""))))</f>
        <v>←在籍者数が未記入です</v>
      </c>
      <c r="AG266" s="82"/>
      <c r="AH266" s="82"/>
      <c r="AI266" s="82"/>
      <c r="AN266" s="437"/>
      <c r="AP266" s="77"/>
      <c r="AQ266" s="77"/>
      <c r="AR266" s="35"/>
      <c r="AS266" s="35"/>
      <c r="AT266" s="35"/>
      <c r="AU266" s="35"/>
      <c r="AV266" s="35"/>
      <c r="AW266" s="35"/>
      <c r="AX266" s="35"/>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row>
    <row r="267" spans="1:74" s="54" customFormat="1" ht="5.0999999999999996" customHeight="1" x14ac:dyDescent="0.15">
      <c r="A267" s="321"/>
      <c r="B267" s="321"/>
      <c r="C267" s="322"/>
      <c r="D267" s="317"/>
      <c r="E267" s="317"/>
      <c r="F267" s="317"/>
      <c r="G267" s="317"/>
      <c r="H267" s="317"/>
      <c r="I267" s="317"/>
      <c r="J267" s="317"/>
      <c r="K267" s="317"/>
      <c r="L267" s="317"/>
      <c r="M267" s="317"/>
      <c r="N267" s="317"/>
      <c r="O267" s="317"/>
      <c r="P267" s="317"/>
      <c r="Q267" s="30"/>
      <c r="R267" s="30"/>
      <c r="S267" s="30"/>
      <c r="T267" s="30"/>
      <c r="U267" s="30"/>
      <c r="V267" s="30"/>
      <c r="W267" s="30"/>
      <c r="X267" s="30"/>
      <c r="Y267" s="30"/>
      <c r="Z267" s="30"/>
      <c r="AA267" s="30"/>
      <c r="AB267" s="30"/>
      <c r="AC267" s="30"/>
      <c r="AD267" s="30"/>
      <c r="AE267" s="30"/>
      <c r="AG267" s="82"/>
      <c r="AH267" s="82"/>
      <c r="AI267" s="82"/>
      <c r="AN267" s="437"/>
      <c r="AP267" s="77"/>
      <c r="AQ267" s="77"/>
      <c r="AR267" s="35"/>
      <c r="AS267" s="35"/>
      <c r="AT267" s="35"/>
      <c r="AU267" s="35"/>
      <c r="AV267" s="35"/>
      <c r="AW267" s="35"/>
      <c r="AX267" s="35"/>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row>
    <row r="268" spans="1:74" s="54" customFormat="1" ht="5.0999999999999996" customHeight="1" x14ac:dyDescent="0.15">
      <c r="A268" s="321"/>
      <c r="B268" s="321"/>
      <c r="C268" s="322"/>
      <c r="D268" s="317"/>
      <c r="E268" s="317"/>
      <c r="F268" s="317"/>
      <c r="G268" s="317"/>
      <c r="H268" s="317"/>
      <c r="I268" s="317"/>
      <c r="J268" s="317"/>
      <c r="K268" s="317"/>
      <c r="L268" s="317"/>
      <c r="M268" s="317"/>
      <c r="N268" s="317"/>
      <c r="O268" s="317"/>
      <c r="P268" s="317"/>
      <c r="Q268" s="30"/>
      <c r="R268" s="30"/>
      <c r="S268" s="30"/>
      <c r="T268" s="30"/>
      <c r="U268" s="30"/>
      <c r="V268" s="30"/>
      <c r="W268" s="30"/>
      <c r="X268" s="30"/>
      <c r="Y268" s="30"/>
      <c r="Z268" s="30"/>
      <c r="AA268" s="30"/>
      <c r="AB268" s="30"/>
      <c r="AC268" s="30"/>
      <c r="AD268" s="30"/>
      <c r="AE268" s="30"/>
      <c r="AG268" s="82"/>
      <c r="AH268" s="82"/>
      <c r="AI268" s="82"/>
      <c r="AN268" s="437"/>
      <c r="AP268" s="77"/>
      <c r="AQ268" s="77"/>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row>
    <row r="269" spans="1:74" s="54" customFormat="1" ht="5.0999999999999996" customHeight="1" x14ac:dyDescent="0.15">
      <c r="A269" s="321"/>
      <c r="B269" s="321"/>
      <c r="C269" s="322"/>
      <c r="D269" s="317"/>
      <c r="E269" s="317"/>
      <c r="F269" s="317"/>
      <c r="G269" s="317"/>
      <c r="H269" s="317"/>
      <c r="I269" s="317"/>
      <c r="J269" s="317"/>
      <c r="K269" s="317"/>
      <c r="L269" s="317"/>
      <c r="M269" s="317"/>
      <c r="N269" s="317"/>
      <c r="O269" s="317"/>
      <c r="P269" s="317"/>
      <c r="Q269" s="30"/>
      <c r="R269" s="30"/>
      <c r="S269" s="30"/>
      <c r="T269" s="30"/>
      <c r="U269" s="30"/>
      <c r="V269" s="30"/>
      <c r="W269" s="30"/>
      <c r="X269" s="30"/>
      <c r="Y269" s="30"/>
      <c r="Z269" s="30"/>
      <c r="AA269" s="30"/>
      <c r="AB269" s="30"/>
      <c r="AC269" s="30"/>
      <c r="AD269" s="30"/>
      <c r="AE269" s="30"/>
      <c r="AG269" s="82"/>
      <c r="AH269" s="82"/>
      <c r="AI269" s="82"/>
      <c r="AN269" s="437"/>
      <c r="AP269" s="77"/>
      <c r="AQ269" s="77"/>
      <c r="AR269" s="35"/>
      <c r="AS269" s="35"/>
      <c r="AT269" s="35"/>
      <c r="AU269" s="35"/>
      <c r="AV269" s="35"/>
      <c r="AW269" s="35"/>
      <c r="AX269" s="35"/>
      <c r="AY269" s="35"/>
      <c r="AZ269" s="35"/>
      <c r="BA269" s="35"/>
      <c r="BB269" s="35"/>
      <c r="BC269" s="35"/>
      <c r="BD269" s="35"/>
      <c r="BE269" s="35"/>
      <c r="BF269" s="35"/>
      <c r="BG269" s="35"/>
      <c r="BH269" s="35"/>
      <c r="BI269" s="35"/>
      <c r="BJ269" s="35"/>
      <c r="BK269" s="35"/>
      <c r="BL269" s="35"/>
      <c r="BM269" s="35"/>
      <c r="BN269" s="35"/>
      <c r="BO269" s="35"/>
      <c r="BP269" s="35"/>
      <c r="BQ269" s="35"/>
      <c r="BR269" s="35"/>
      <c r="BS269" s="35"/>
      <c r="BT269" s="35"/>
      <c r="BU269" s="35"/>
      <c r="BV269" s="35"/>
    </row>
    <row r="270" spans="1:74" s="54" customFormat="1" ht="15" customHeight="1" x14ac:dyDescent="0.15">
      <c r="A270" s="67" t="s">
        <v>2896</v>
      </c>
      <c r="B270" s="314"/>
      <c r="C270" s="315"/>
      <c r="D270" s="1"/>
      <c r="E270" s="316"/>
      <c r="F270" s="316"/>
      <c r="G270" s="316"/>
      <c r="H270" s="316"/>
      <c r="I270" s="316"/>
      <c r="J270" s="316"/>
      <c r="K270" s="316"/>
      <c r="L270" s="316"/>
      <c r="M270" s="316"/>
      <c r="N270" s="316"/>
      <c r="O270" s="316"/>
      <c r="P270" s="1"/>
      <c r="Q270" s="227"/>
      <c r="R270" s="227"/>
      <c r="S270" s="227"/>
      <c r="T270" s="227"/>
      <c r="U270" s="227"/>
      <c r="V270" s="227"/>
      <c r="W270" s="1"/>
      <c r="X270" s="1"/>
      <c r="Y270" s="1"/>
      <c r="Z270" s="1"/>
      <c r="AA270" s="1"/>
      <c r="AB270" s="1"/>
      <c r="AC270" s="1"/>
      <c r="AD270" s="1"/>
      <c r="AE270" s="1"/>
      <c r="AG270" s="82"/>
      <c r="AH270" s="82"/>
      <c r="AI270" s="82"/>
      <c r="AN270" s="437"/>
      <c r="AP270" s="77"/>
      <c r="AQ270" s="77"/>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row>
    <row r="271" spans="1:74" s="54" customFormat="1" ht="5.0999999999999996" customHeight="1" x14ac:dyDescent="0.15">
      <c r="A271" s="67"/>
      <c r="B271" s="314"/>
      <c r="C271" s="315"/>
      <c r="D271" s="1"/>
      <c r="E271" s="316"/>
      <c r="F271" s="316"/>
      <c r="G271" s="316"/>
      <c r="H271" s="316"/>
      <c r="I271" s="316"/>
      <c r="J271" s="316"/>
      <c r="K271" s="316"/>
      <c r="L271" s="316"/>
      <c r="M271" s="316"/>
      <c r="N271" s="316"/>
      <c r="O271" s="316"/>
      <c r="P271" s="1"/>
      <c r="Q271" s="227"/>
      <c r="R271" s="227"/>
      <c r="S271" s="227"/>
      <c r="T271" s="227"/>
      <c r="U271" s="227"/>
      <c r="V271" s="227"/>
      <c r="W271" s="1"/>
      <c r="X271" s="1"/>
      <c r="Y271" s="1"/>
      <c r="Z271" s="1"/>
      <c r="AA271" s="1"/>
      <c r="AB271" s="1"/>
      <c r="AC271" s="1"/>
      <c r="AD271" s="1"/>
      <c r="AE271" s="1"/>
      <c r="AG271" s="82"/>
      <c r="AH271" s="82"/>
      <c r="AI271" s="82"/>
      <c r="AN271" s="437"/>
      <c r="AP271" s="77"/>
      <c r="AQ271" s="77"/>
      <c r="AR271" s="35"/>
      <c r="AS271" s="35"/>
      <c r="AT271" s="35"/>
      <c r="AU271" s="35"/>
      <c r="AV271" s="35"/>
      <c r="AW271" s="35"/>
      <c r="AX271" s="35"/>
      <c r="AY271" s="35"/>
      <c r="AZ271" s="35"/>
      <c r="BA271" s="35"/>
      <c r="BB271" s="35"/>
      <c r="BC271" s="35"/>
      <c r="BD271" s="35"/>
      <c r="BE271" s="35"/>
      <c r="BF271" s="35"/>
      <c r="BG271" s="35"/>
      <c r="BH271" s="35"/>
      <c r="BI271" s="35"/>
      <c r="BJ271" s="35"/>
      <c r="BK271" s="35"/>
      <c r="BL271" s="35"/>
      <c r="BM271" s="35"/>
      <c r="BN271" s="35"/>
      <c r="BO271" s="35"/>
      <c r="BP271" s="35"/>
      <c r="BQ271" s="35"/>
      <c r="BR271" s="35"/>
      <c r="BS271" s="35"/>
      <c r="BT271" s="35"/>
      <c r="BU271" s="35"/>
      <c r="BV271" s="35"/>
    </row>
    <row r="272" spans="1:74" s="54" customFormat="1" ht="15" customHeight="1" x14ac:dyDescent="0.15">
      <c r="A272" s="318" t="s">
        <v>2920</v>
      </c>
      <c r="B272" s="314"/>
      <c r="C272" s="315"/>
      <c r="D272" s="1"/>
      <c r="E272" s="316"/>
      <c r="F272" s="316"/>
      <c r="G272" s="316"/>
      <c r="H272" s="316"/>
      <c r="I272" s="316"/>
      <c r="J272" s="316"/>
      <c r="K272" s="316"/>
      <c r="L272" s="316"/>
      <c r="M272" s="316"/>
      <c r="N272" s="316"/>
      <c r="O272" s="316"/>
      <c r="P272" s="1"/>
      <c r="Q272" s="227"/>
      <c r="R272" s="227"/>
      <c r="S272" s="227"/>
      <c r="T272" s="227"/>
      <c r="U272" s="227"/>
      <c r="V272" s="227"/>
      <c r="W272" s="1"/>
      <c r="X272" s="1"/>
      <c r="Y272" s="1"/>
      <c r="Z272" s="1"/>
      <c r="AA272" s="1"/>
      <c r="AB272" s="1"/>
      <c r="AC272" s="1"/>
      <c r="AD272" s="1"/>
      <c r="AE272" s="1"/>
      <c r="AG272" s="82"/>
      <c r="AH272" s="82"/>
      <c r="AI272" s="82"/>
      <c r="AN272" s="437"/>
      <c r="AP272" s="77"/>
      <c r="AQ272" s="77"/>
      <c r="AR272" s="35"/>
      <c r="AS272" s="35"/>
      <c r="AT272" s="35"/>
      <c r="AU272" s="35"/>
      <c r="AV272" s="35"/>
      <c r="AW272" s="35"/>
      <c r="AX272" s="35"/>
      <c r="AY272" s="35"/>
      <c r="AZ272" s="35"/>
      <c r="BA272" s="35"/>
      <c r="BB272" s="35"/>
      <c r="BC272" s="35"/>
      <c r="BD272" s="35"/>
      <c r="BE272" s="35"/>
      <c r="BF272" s="35"/>
      <c r="BG272" s="35"/>
      <c r="BH272" s="35"/>
      <c r="BI272" s="35"/>
      <c r="BJ272" s="35"/>
      <c r="BK272" s="35"/>
      <c r="BL272" s="35"/>
      <c r="BM272" s="35"/>
      <c r="BN272" s="35"/>
      <c r="BO272" s="35"/>
      <c r="BP272" s="35"/>
      <c r="BQ272" s="35"/>
      <c r="BR272" s="35"/>
      <c r="BS272" s="35"/>
      <c r="BT272" s="35"/>
      <c r="BU272" s="35"/>
      <c r="BV272" s="35"/>
    </row>
    <row r="273" spans="1:74" s="54" customFormat="1" ht="5.0999999999999996" customHeight="1" x14ac:dyDescent="0.15">
      <c r="A273" s="318"/>
      <c r="B273" s="314"/>
      <c r="C273" s="315"/>
      <c r="D273" s="1"/>
      <c r="E273" s="316"/>
      <c r="F273" s="316"/>
      <c r="G273" s="316"/>
      <c r="H273" s="316"/>
      <c r="I273" s="316"/>
      <c r="J273" s="316"/>
      <c r="K273" s="316"/>
      <c r="L273" s="316"/>
      <c r="M273" s="316"/>
      <c r="N273" s="316"/>
      <c r="O273" s="316"/>
      <c r="P273" s="1"/>
      <c r="Q273" s="227"/>
      <c r="R273" s="227"/>
      <c r="S273" s="227"/>
      <c r="T273" s="227"/>
      <c r="U273" s="227"/>
      <c r="V273" s="227"/>
      <c r="W273" s="1"/>
      <c r="X273" s="1"/>
      <c r="Y273" s="1"/>
      <c r="Z273" s="1"/>
      <c r="AA273" s="1"/>
      <c r="AB273" s="1"/>
      <c r="AC273" s="1"/>
      <c r="AD273" s="1"/>
      <c r="AE273" s="1"/>
      <c r="AG273" s="82"/>
      <c r="AH273" s="82"/>
      <c r="AI273" s="82"/>
      <c r="AN273" s="437"/>
      <c r="AP273" s="77"/>
      <c r="AQ273" s="77"/>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row>
    <row r="274" spans="1:74" s="54" customFormat="1" ht="15" customHeight="1" x14ac:dyDescent="0.15">
      <c r="A274" s="1998" t="s">
        <v>2921</v>
      </c>
      <c r="B274" s="1999"/>
      <c r="C274" s="1999"/>
      <c r="D274" s="1999"/>
      <c r="E274" s="1999"/>
      <c r="F274" s="327"/>
      <c r="G274" s="327"/>
      <c r="H274" s="327"/>
      <c r="I274" s="327"/>
      <c r="J274" s="328"/>
      <c r="K274" s="52"/>
      <c r="L274" s="316"/>
      <c r="M274" s="316"/>
      <c r="N274" s="316"/>
      <c r="O274" s="316"/>
      <c r="P274" s="1"/>
      <c r="Q274" s="227"/>
      <c r="R274" s="227"/>
      <c r="S274" s="227"/>
      <c r="T274" s="1087"/>
      <c r="U274" s="1087"/>
      <c r="V274" s="1087"/>
      <c r="W274" s="1087"/>
      <c r="X274" s="1087"/>
      <c r="Y274" s="313"/>
      <c r="Z274" s="313"/>
      <c r="AA274" s="313"/>
      <c r="AB274" s="313"/>
      <c r="AC274" s="1"/>
      <c r="AD274" s="30"/>
      <c r="AE274" s="1"/>
      <c r="AG274" s="82"/>
      <c r="AH274" s="82"/>
      <c r="AI274" s="82"/>
      <c r="AN274" s="437"/>
      <c r="AP274" s="77"/>
      <c r="AQ274" s="77"/>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row>
    <row r="275" spans="1:74" s="54" customFormat="1" ht="24.95" customHeight="1" thickBot="1" x14ac:dyDescent="0.2">
      <c r="A275" s="2000"/>
      <c r="B275" s="2001"/>
      <c r="C275" s="2001"/>
      <c r="D275" s="2001"/>
      <c r="E275" s="2001"/>
      <c r="F275" s="2002" t="s">
        <v>2914</v>
      </c>
      <c r="G275" s="2003"/>
      <c r="H275" s="2003"/>
      <c r="I275" s="2003"/>
      <c r="J275" s="2004"/>
      <c r="K275" s="52"/>
      <c r="L275" s="316"/>
      <c r="M275" s="316"/>
      <c r="N275" s="316"/>
      <c r="O275" s="316"/>
      <c r="P275" s="1"/>
      <c r="Q275" s="227"/>
      <c r="R275" s="227"/>
      <c r="S275" s="227"/>
      <c r="T275" s="302"/>
      <c r="U275" s="302"/>
      <c r="V275" s="302"/>
      <c r="W275" s="302"/>
      <c r="X275" s="302"/>
      <c r="Y275" s="313"/>
      <c r="Z275" s="313"/>
      <c r="AA275" s="313"/>
      <c r="AB275" s="313" t="s">
        <v>3003</v>
      </c>
      <c r="AC275" s="1"/>
      <c r="AD275" s="30"/>
      <c r="AE275" s="1"/>
      <c r="AG275" s="82"/>
      <c r="AH275" s="82"/>
      <c r="AI275" s="82"/>
      <c r="AN275" s="437"/>
      <c r="AP275" s="77"/>
      <c r="AQ275" s="77"/>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row>
    <row r="276" spans="1:74" s="54" customFormat="1" ht="30" customHeight="1" thickBot="1" x14ac:dyDescent="0.2">
      <c r="A276" s="1616">
        <f>A266</f>
        <v>0</v>
      </c>
      <c r="B276" s="1617"/>
      <c r="C276" s="1618"/>
      <c r="D276" s="1619" t="s">
        <v>2912</v>
      </c>
      <c r="E276" s="1620"/>
      <c r="F276" s="923"/>
      <c r="G276" s="924"/>
      <c r="H276" s="925"/>
      <c r="I276" s="1014" t="s">
        <v>2912</v>
      </c>
      <c r="J276" s="1015"/>
      <c r="K276" s="52"/>
      <c r="L276" s="316"/>
      <c r="M276" s="316"/>
      <c r="N276" s="316"/>
      <c r="O276" s="316"/>
      <c r="P276" s="1"/>
      <c r="Q276" s="227"/>
      <c r="R276" s="227"/>
      <c r="S276" s="227"/>
      <c r="T276" s="227"/>
      <c r="U276" s="227"/>
      <c r="V276" s="227"/>
      <c r="W276" s="227"/>
      <c r="X276" s="227"/>
      <c r="Y276" s="313"/>
      <c r="Z276" s="313"/>
      <c r="AA276" s="313"/>
      <c r="AB276" s="313"/>
      <c r="AC276" s="35"/>
      <c r="AD276" s="35"/>
      <c r="AE276" s="1"/>
      <c r="AF276" s="54" t="str">
        <f>IF(F276="","←他県からの生徒数が未記入です（不在の場合は「0」を入力してください）",
IF(A276&lt;F276,"←回答が矛盾しています",""))</f>
        <v>←他県からの生徒数が未記入です（不在の場合は「0」を入力してください）</v>
      </c>
      <c r="AG276" s="82"/>
      <c r="AH276" s="82"/>
      <c r="AI276" s="82"/>
      <c r="AN276" s="437"/>
      <c r="AP276" s="77"/>
      <c r="AQ276" s="77"/>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row>
    <row r="277" spans="1:74" s="54" customFormat="1" ht="18.75" hidden="1" x14ac:dyDescent="0.15">
      <c r="A277" s="73"/>
      <c r="B277" s="73"/>
      <c r="C277" s="73"/>
      <c r="D277" s="73"/>
      <c r="E277" s="73"/>
      <c r="F277" s="73"/>
      <c r="G277" s="73"/>
      <c r="H277" s="73"/>
      <c r="I277" s="73"/>
      <c r="J277" s="73"/>
      <c r="K277" s="52"/>
      <c r="L277" s="316"/>
      <c r="M277" s="316"/>
      <c r="N277" s="316"/>
      <c r="O277" s="316"/>
      <c r="P277" s="1"/>
      <c r="Q277" s="227"/>
      <c r="R277" s="227"/>
      <c r="S277" s="227"/>
      <c r="T277" s="227"/>
      <c r="U277" s="227"/>
      <c r="V277" s="227"/>
      <c r="W277" s="227"/>
      <c r="X277" s="227"/>
      <c r="Y277" s="313"/>
      <c r="Z277" s="313"/>
      <c r="AA277" s="313"/>
      <c r="AB277" s="313"/>
      <c r="AC277" s="35"/>
      <c r="AD277" s="35"/>
      <c r="AE277" s="1"/>
      <c r="AG277" s="82"/>
      <c r="AH277" s="82"/>
      <c r="AI277" s="82"/>
      <c r="AN277" s="437"/>
      <c r="AP277" s="77"/>
      <c r="AQ277" s="77"/>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row>
    <row r="278" spans="1:74" s="54" customFormat="1" ht="18.75" hidden="1" x14ac:dyDescent="0.15">
      <c r="A278" s="73"/>
      <c r="B278" s="73"/>
      <c r="C278" s="73"/>
      <c r="D278" s="73"/>
      <c r="E278" s="73"/>
      <c r="F278" s="73"/>
      <c r="G278" s="73"/>
      <c r="H278" s="73"/>
      <c r="I278" s="73"/>
      <c r="J278" s="73"/>
      <c r="K278" s="52"/>
      <c r="L278" s="316"/>
      <c r="M278" s="316"/>
      <c r="N278" s="316"/>
      <c r="O278" s="316"/>
      <c r="P278" s="1"/>
      <c r="Q278" s="227"/>
      <c r="R278" s="227"/>
      <c r="S278" s="227"/>
      <c r="T278" s="227"/>
      <c r="U278" s="227"/>
      <c r="V278" s="227"/>
      <c r="W278" s="227"/>
      <c r="X278" s="227"/>
      <c r="Y278" s="313"/>
      <c r="Z278" s="313"/>
      <c r="AA278" s="313"/>
      <c r="AB278" s="313"/>
      <c r="AC278" s="35"/>
      <c r="AD278" s="35"/>
      <c r="AE278" s="1"/>
      <c r="AG278" s="82"/>
      <c r="AH278" s="82"/>
      <c r="AI278" s="82"/>
      <c r="AN278" s="437"/>
      <c r="AP278" s="77"/>
      <c r="AQ278" s="77"/>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row>
    <row r="279" spans="1:74" s="54" customFormat="1" ht="18.75" hidden="1" x14ac:dyDescent="0.15">
      <c r="A279" s="73"/>
      <c r="B279" s="73"/>
      <c r="C279" s="73"/>
      <c r="D279" s="73"/>
      <c r="E279" s="73"/>
      <c r="F279" s="73"/>
      <c r="G279" s="73"/>
      <c r="H279" s="73"/>
      <c r="I279" s="73"/>
      <c r="J279" s="73"/>
      <c r="K279" s="52"/>
      <c r="L279" s="316"/>
      <c r="M279" s="316"/>
      <c r="N279" s="316"/>
      <c r="O279" s="316"/>
      <c r="P279" s="1"/>
      <c r="Q279" s="227"/>
      <c r="R279" s="227"/>
      <c r="S279" s="227"/>
      <c r="T279" s="227"/>
      <c r="U279" s="227"/>
      <c r="V279" s="227"/>
      <c r="W279" s="227"/>
      <c r="X279" s="227"/>
      <c r="Y279" s="313"/>
      <c r="Z279" s="313"/>
      <c r="AA279" s="313"/>
      <c r="AB279" s="313"/>
      <c r="AC279" s="35"/>
      <c r="AD279" s="35"/>
      <c r="AE279" s="1"/>
      <c r="AG279" s="82"/>
      <c r="AH279" s="82"/>
      <c r="AI279" s="82"/>
      <c r="AN279" s="437"/>
      <c r="AP279" s="77"/>
      <c r="AQ279" s="77"/>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row>
    <row r="280" spans="1:74" s="54" customFormat="1" ht="0.75" customHeight="1" x14ac:dyDescent="0.15">
      <c r="A280" s="73"/>
      <c r="B280" s="73"/>
      <c r="C280" s="73"/>
      <c r="D280" s="73"/>
      <c r="E280" s="73"/>
      <c r="F280" s="73"/>
      <c r="G280" s="73"/>
      <c r="H280" s="73"/>
      <c r="I280" s="73"/>
      <c r="J280" s="73"/>
      <c r="K280" s="52"/>
      <c r="L280" s="316"/>
      <c r="M280" s="316"/>
      <c r="N280" s="316"/>
      <c r="O280" s="316"/>
      <c r="P280" s="1"/>
      <c r="Q280" s="227"/>
      <c r="R280" s="227"/>
      <c r="S280" s="227"/>
      <c r="T280" s="227"/>
      <c r="U280" s="227"/>
      <c r="V280" s="227"/>
      <c r="W280" s="227"/>
      <c r="X280" s="227"/>
      <c r="Y280" s="313"/>
      <c r="Z280" s="313"/>
      <c r="AA280" s="313"/>
      <c r="AB280" s="313"/>
      <c r="AC280" s="35"/>
      <c r="AD280" s="35"/>
      <c r="AE280" s="1"/>
      <c r="AG280" s="82"/>
      <c r="AH280" s="82"/>
      <c r="AI280" s="82"/>
      <c r="AN280" s="437"/>
      <c r="AP280" s="77"/>
      <c r="AQ280" s="77"/>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row>
    <row r="281" spans="1:74" s="54" customFormat="1" ht="0.75" customHeight="1" x14ac:dyDescent="0.15">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G281" s="82"/>
      <c r="AH281" s="82"/>
      <c r="AI281" s="82"/>
      <c r="AN281" s="437"/>
      <c r="AP281" s="77"/>
      <c r="AQ281" s="77"/>
      <c r="AR281" s="35"/>
      <c r="AS281" s="35"/>
      <c r="AT281" s="35"/>
      <c r="AU281" s="35"/>
      <c r="AV281" s="35"/>
      <c r="AW281" s="35"/>
      <c r="AX281" s="35"/>
      <c r="AY281" s="35"/>
      <c r="AZ281" s="35"/>
      <c r="BA281" s="35"/>
      <c r="BB281" s="35"/>
      <c r="BC281" s="35"/>
      <c r="BD281" s="35"/>
      <c r="BE281" s="35"/>
      <c r="BF281" s="35"/>
      <c r="BG281" s="35"/>
      <c r="BH281" s="35"/>
      <c r="BI281" s="35"/>
      <c r="BJ281" s="35"/>
      <c r="BK281" s="35"/>
      <c r="BL281" s="35"/>
      <c r="BM281" s="35"/>
      <c r="BN281" s="35"/>
      <c r="BO281" s="35"/>
      <c r="BP281" s="35"/>
      <c r="BQ281" s="35"/>
      <c r="BR281" s="35"/>
      <c r="BS281" s="35"/>
      <c r="BT281" s="35"/>
      <c r="BU281" s="35"/>
      <c r="BV281" s="35"/>
    </row>
    <row r="282" spans="1:74" ht="13.5" x14ac:dyDescent="0.15">
      <c r="A282" s="1929" t="s">
        <v>2964</v>
      </c>
      <c r="B282" s="1929"/>
      <c r="C282" s="1929"/>
      <c r="D282" s="1929"/>
      <c r="E282" s="1929"/>
      <c r="F282" s="1929"/>
      <c r="G282" s="1929"/>
      <c r="H282" s="1929"/>
      <c r="I282" s="1929"/>
      <c r="J282" s="1929"/>
      <c r="K282" s="1929"/>
      <c r="L282" s="1929"/>
      <c r="M282" s="1929"/>
      <c r="N282" s="1929"/>
      <c r="O282" s="1929"/>
      <c r="P282" s="1929"/>
      <c r="Q282" s="1929"/>
      <c r="R282" s="1929"/>
      <c r="S282" s="1929"/>
      <c r="T282" s="1929"/>
      <c r="U282" s="1929"/>
      <c r="V282" s="1929"/>
      <c r="W282" s="1929"/>
      <c r="X282" s="1929"/>
      <c r="Y282" s="1929"/>
      <c r="Z282" s="1929"/>
      <c r="AA282" s="1929"/>
      <c r="AB282" s="1929"/>
      <c r="AC282" s="1929"/>
      <c r="AD282" s="1929"/>
      <c r="AE282" s="1929"/>
    </row>
    <row r="283" spans="1:74" s="77" customFormat="1" ht="13.5" customHeight="1" x14ac:dyDescent="0.15">
      <c r="A283" s="1935" t="s">
        <v>2965</v>
      </c>
      <c r="B283" s="1936"/>
      <c r="C283" s="1936"/>
      <c r="D283" s="230"/>
      <c r="E283" s="231"/>
      <c r="F283" s="231"/>
      <c r="G283" s="231"/>
      <c r="H283" s="231"/>
      <c r="I283" s="231"/>
      <c r="J283" s="231"/>
      <c r="K283" s="231"/>
      <c r="L283" s="231"/>
      <c r="M283" s="231"/>
      <c r="N283" s="231"/>
      <c r="O283" s="231"/>
      <c r="P283" s="231"/>
      <c r="Q283" s="231"/>
      <c r="R283" s="231"/>
      <c r="S283" s="231"/>
      <c r="T283" s="231"/>
      <c r="U283" s="231"/>
      <c r="V283" s="231"/>
      <c r="W283" s="231"/>
      <c r="X283" s="244"/>
      <c r="Y283" s="1939" t="s">
        <v>2968</v>
      </c>
      <c r="Z283" s="1940"/>
      <c r="AA283" s="1940"/>
      <c r="AB283" s="245"/>
      <c r="AC283" s="245"/>
      <c r="AD283" s="245"/>
      <c r="AE283" s="246"/>
      <c r="AF283" s="54"/>
      <c r="AG283" s="82"/>
      <c r="AH283" s="82"/>
      <c r="AI283" s="82"/>
      <c r="AJ283" s="54"/>
      <c r="AK283" s="54"/>
      <c r="AL283" s="54"/>
      <c r="AM283" s="54"/>
      <c r="AN283" s="437"/>
      <c r="AO283" s="54"/>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row>
    <row r="284" spans="1:74" s="77" customFormat="1" ht="13.5" customHeight="1" x14ac:dyDescent="0.15">
      <c r="A284" s="1937"/>
      <c r="B284" s="1938"/>
      <c r="C284" s="1938"/>
      <c r="D284" s="1943" t="s">
        <v>2966</v>
      </c>
      <c r="E284" s="1944"/>
      <c r="F284" s="1944"/>
      <c r="G284" s="1944"/>
      <c r="H284" s="1944"/>
      <c r="I284" s="1944"/>
      <c r="J284" s="1944"/>
      <c r="K284" s="1944"/>
      <c r="L284" s="1944"/>
      <c r="M284" s="1944"/>
      <c r="N284" s="1944"/>
      <c r="O284" s="1944"/>
      <c r="P284" s="1944"/>
      <c r="Q284" s="1944"/>
      <c r="R284" s="1944"/>
      <c r="S284" s="1944"/>
      <c r="T284" s="1944"/>
      <c r="U284" s="1944"/>
      <c r="V284" s="1945"/>
      <c r="W284" s="1945"/>
      <c r="X284" s="1945"/>
      <c r="Y284" s="1941"/>
      <c r="Z284" s="1942"/>
      <c r="AA284" s="1942"/>
      <c r="AB284" s="1946" t="s">
        <v>2969</v>
      </c>
      <c r="AC284" s="1940"/>
      <c r="AD284" s="1940"/>
      <c r="AE284" s="1947"/>
      <c r="AF284" s="54"/>
      <c r="AG284" s="82"/>
      <c r="AH284" s="82"/>
      <c r="AI284" s="82"/>
      <c r="AJ284" s="54"/>
      <c r="AK284" s="54"/>
      <c r="AL284" s="54"/>
      <c r="AM284" s="54"/>
      <c r="AN284" s="437"/>
      <c r="AO284" s="54"/>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row>
    <row r="285" spans="1:74" s="77" customFormat="1" ht="60.75" customHeight="1" thickBot="1" x14ac:dyDescent="0.2">
      <c r="A285" s="1937"/>
      <c r="B285" s="1938"/>
      <c r="C285" s="1938"/>
      <c r="D285" s="1950" t="s">
        <v>67</v>
      </c>
      <c r="E285" s="1951"/>
      <c r="F285" s="1952"/>
      <c r="G285" s="1950" t="s">
        <v>68</v>
      </c>
      <c r="H285" s="1951"/>
      <c r="I285" s="1952"/>
      <c r="J285" s="1950" t="s">
        <v>210</v>
      </c>
      <c r="K285" s="1951"/>
      <c r="L285" s="1952"/>
      <c r="M285" s="1950" t="s">
        <v>69</v>
      </c>
      <c r="N285" s="1951"/>
      <c r="O285" s="1952"/>
      <c r="P285" s="1950" t="s">
        <v>70</v>
      </c>
      <c r="Q285" s="1951"/>
      <c r="R285" s="1952"/>
      <c r="S285" s="1950" t="s">
        <v>71</v>
      </c>
      <c r="T285" s="1951"/>
      <c r="U285" s="1951"/>
      <c r="V285" s="1932" t="s">
        <v>2967</v>
      </c>
      <c r="W285" s="1933"/>
      <c r="X285" s="1934"/>
      <c r="Y285" s="1941"/>
      <c r="Z285" s="1942"/>
      <c r="AA285" s="1942"/>
      <c r="AB285" s="1948"/>
      <c r="AC285" s="1942"/>
      <c r="AD285" s="1942"/>
      <c r="AE285" s="1949"/>
      <c r="AF285" s="50"/>
      <c r="AG285" s="82"/>
      <c r="AH285" s="82"/>
      <c r="AI285" s="82"/>
      <c r="AJ285" s="54"/>
      <c r="AK285" s="54"/>
      <c r="AL285" s="54"/>
      <c r="AM285" s="54"/>
      <c r="AN285" s="437"/>
      <c r="AO285" s="54"/>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row>
    <row r="286" spans="1:74" s="77" customFormat="1" ht="29.25" customHeight="1" thickBot="1" x14ac:dyDescent="0.2">
      <c r="A286" s="1069"/>
      <c r="B286" s="1070"/>
      <c r="C286" s="232" t="s">
        <v>72</v>
      </c>
      <c r="D286" s="1071"/>
      <c r="E286" s="1072"/>
      <c r="F286" s="47" t="s">
        <v>72</v>
      </c>
      <c r="G286" s="1071"/>
      <c r="H286" s="1072"/>
      <c r="I286" s="47" t="s">
        <v>72</v>
      </c>
      <c r="J286" s="1071"/>
      <c r="K286" s="1072"/>
      <c r="L286" s="47" t="s">
        <v>72</v>
      </c>
      <c r="M286" s="1071"/>
      <c r="N286" s="1072"/>
      <c r="O286" s="47" t="s">
        <v>72</v>
      </c>
      <c r="P286" s="1071"/>
      <c r="Q286" s="1072"/>
      <c r="R286" s="47" t="s">
        <v>72</v>
      </c>
      <c r="S286" s="1071"/>
      <c r="T286" s="1072"/>
      <c r="U286" s="177" t="s">
        <v>72</v>
      </c>
      <c r="V286" s="1073">
        <f>D286+G286+J286+M286+P286+S286</f>
        <v>0</v>
      </c>
      <c r="W286" s="1074"/>
      <c r="X286" s="248" t="s">
        <v>72</v>
      </c>
      <c r="Y286" s="1624"/>
      <c r="Z286" s="1625"/>
      <c r="AA286" s="241" t="s">
        <v>86</v>
      </c>
      <c r="AB286" s="1624"/>
      <c r="AC286" s="1625"/>
      <c r="AD286" s="242" t="s">
        <v>72</v>
      </c>
      <c r="AE286" s="243"/>
      <c r="AF286" s="59" t="str">
        <f>IF(A286="","←「令和６年４月１日現在」の在籍生徒数が未記入です",
IF(OR(D286="",G286="",J286="",M286="",P286="",S286=""),
"←中途退学者等（A）の内訳が未記入です。該当者がいない場合は「0」と記入してください",
IF(V286&gt;A286,"←（A）が在籍生徒数を上回っています",
IF(Y286="","←（B）が未記入です。(該当者がいない場合は「0」と記入してください)",
IF(Y286&gt;V286,"←（B）が（A）を上回っています",
IF(AND(AB286="",$A$46="○"),"←自校設置の通信制課程への転籍者数が未記入です（該当者がいない場合は「0」と記入してください）",
IF(AND(AB286&gt;Y286,$A$46="○"),"←自校設置の通信制課程への転籍者数が（B）を上回っています",
"")))))))</f>
        <v>←「令和６年４月１日現在」の在籍生徒数が未記入です</v>
      </c>
      <c r="AG286" s="89"/>
      <c r="AH286" s="89"/>
      <c r="AI286" s="83"/>
      <c r="AJ286" s="59"/>
      <c r="AK286" s="59"/>
      <c r="AL286" s="59"/>
      <c r="AM286" s="59"/>
      <c r="AN286" s="448"/>
      <c r="AO286" s="59"/>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row>
    <row r="287" spans="1:74" s="77" customFormat="1" ht="14.25" customHeight="1" x14ac:dyDescent="0.15">
      <c r="A287" s="2005"/>
      <c r="B287" s="2005"/>
      <c r="C287" s="2006"/>
      <c r="D287" s="2006"/>
      <c r="E287" s="2006"/>
      <c r="F287" s="2006"/>
      <c r="G287" s="2006"/>
      <c r="H287" s="2006"/>
      <c r="I287" s="2006"/>
      <c r="J287" s="2006"/>
      <c r="K287" s="2006"/>
      <c r="L287" s="2006"/>
      <c r="M287" s="2006"/>
      <c r="N287" s="2006"/>
      <c r="O287" s="2006"/>
      <c r="P287" s="2006"/>
      <c r="Q287" s="2006"/>
      <c r="R287" s="2006"/>
      <c r="S287" s="2006"/>
      <c r="T287" s="2006"/>
      <c r="U287" s="2006"/>
      <c r="V287" s="2006"/>
      <c r="W287" s="2006"/>
      <c r="X287" s="2006"/>
      <c r="Y287" s="2006"/>
      <c r="Z287" s="2006"/>
      <c r="AA287" s="2006"/>
      <c r="AB287" s="2006"/>
      <c r="AC287" s="2006"/>
      <c r="AD287" s="2006"/>
      <c r="AE287" s="2006"/>
      <c r="AF287" s="54"/>
      <c r="AG287" s="82"/>
      <c r="AH287" s="82"/>
      <c r="AI287" s="82"/>
      <c r="AJ287" s="54"/>
      <c r="AK287" s="54"/>
      <c r="AL287" s="54"/>
      <c r="AM287" s="54"/>
      <c r="AN287" s="437"/>
      <c r="AO287" s="54"/>
      <c r="AR287" s="35"/>
      <c r="AS287" s="35"/>
      <c r="AT287" s="35"/>
      <c r="AU287" s="35"/>
      <c r="AV287" s="35"/>
      <c r="AW287" s="35"/>
      <c r="AX287" s="35"/>
      <c r="AY287" s="35"/>
      <c r="AZ287" s="35"/>
      <c r="BA287" s="35"/>
      <c r="BB287" s="35"/>
      <c r="BC287" s="35"/>
      <c r="BD287" s="35"/>
      <c r="BE287" s="35"/>
      <c r="BF287" s="35"/>
      <c r="BG287" s="35"/>
      <c r="BH287" s="35"/>
      <c r="BI287" s="35"/>
      <c r="BJ287" s="35"/>
      <c r="BK287" s="35"/>
      <c r="BL287" s="35"/>
      <c r="BM287" s="35"/>
    </row>
    <row r="288" spans="1:74" s="77" customFormat="1" ht="3" customHeight="1" x14ac:dyDescent="0.1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54"/>
      <c r="AG288" s="82"/>
      <c r="AH288" s="82"/>
      <c r="AI288" s="82"/>
      <c r="AJ288" s="54"/>
      <c r="AK288" s="54"/>
      <c r="AL288" s="54"/>
      <c r="AM288" s="54"/>
      <c r="AN288" s="437"/>
      <c r="AO288" s="54"/>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row>
    <row r="289" spans="1:65" s="77" customFormat="1" ht="3" customHeight="1" x14ac:dyDescent="0.1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54"/>
      <c r="AG289" s="82"/>
      <c r="AH289" s="82"/>
      <c r="AI289" s="82"/>
      <c r="AJ289" s="54"/>
      <c r="AK289" s="54"/>
      <c r="AL289" s="54"/>
      <c r="AM289" s="54"/>
      <c r="AN289" s="437"/>
      <c r="AO289" s="54"/>
      <c r="AR289" s="35"/>
      <c r="AS289" s="35"/>
      <c r="AT289" s="35"/>
      <c r="AU289" s="35"/>
      <c r="AV289" s="35"/>
      <c r="AW289" s="35"/>
      <c r="AX289" s="35"/>
      <c r="AY289" s="35"/>
      <c r="AZ289" s="35"/>
      <c r="BA289" s="35"/>
      <c r="BB289" s="35"/>
      <c r="BC289" s="35"/>
      <c r="BD289" s="35"/>
      <c r="BE289" s="35"/>
      <c r="BF289" s="35"/>
      <c r="BG289" s="35"/>
      <c r="BH289" s="35"/>
      <c r="BI289" s="35"/>
      <c r="BJ289" s="35"/>
      <c r="BK289" s="35"/>
      <c r="BL289" s="35"/>
      <c r="BM289" s="35"/>
    </row>
    <row r="290" spans="1:65" s="77" customFormat="1" ht="3" customHeight="1" x14ac:dyDescent="0.1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54"/>
      <c r="AG290" s="82"/>
      <c r="AH290" s="82"/>
      <c r="AI290" s="82"/>
      <c r="AJ290" s="54"/>
      <c r="AK290" s="54"/>
      <c r="AL290" s="54"/>
      <c r="AM290" s="54"/>
      <c r="AN290" s="437"/>
      <c r="AO290" s="54"/>
      <c r="AR290" s="35"/>
      <c r="AS290" s="35"/>
      <c r="AT290" s="35"/>
      <c r="AU290" s="35"/>
      <c r="AV290" s="35"/>
      <c r="AW290" s="35"/>
      <c r="AX290" s="35"/>
      <c r="AY290" s="35"/>
      <c r="AZ290" s="35"/>
      <c r="BA290" s="35"/>
      <c r="BB290" s="35"/>
      <c r="BC290" s="35"/>
      <c r="BD290" s="35"/>
      <c r="BE290" s="35"/>
      <c r="BF290" s="35"/>
      <c r="BG290" s="35"/>
      <c r="BH290" s="35"/>
      <c r="BI290" s="35"/>
      <c r="BJ290" s="35"/>
      <c r="BK290" s="35"/>
      <c r="BL290" s="35"/>
      <c r="BM290" s="35"/>
    </row>
    <row r="291" spans="1:65" s="77" customFormat="1" ht="18.75" customHeight="1" x14ac:dyDescent="0.15">
      <c r="A291" s="42" t="s">
        <v>2923</v>
      </c>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54"/>
      <c r="AG291" s="82"/>
      <c r="AH291" s="82"/>
      <c r="AI291" s="82"/>
      <c r="AJ291" s="54"/>
      <c r="AK291" s="54"/>
      <c r="AL291" s="54"/>
      <c r="AM291" s="54"/>
      <c r="AN291" s="437"/>
      <c r="AO291" s="54"/>
      <c r="AR291" s="35"/>
      <c r="AS291" s="35"/>
      <c r="AT291" s="35"/>
      <c r="AU291" s="35"/>
      <c r="AV291" s="35"/>
      <c r="AW291" s="35"/>
      <c r="AX291" s="35"/>
      <c r="AY291" s="35"/>
      <c r="AZ291" s="35"/>
      <c r="BA291" s="35"/>
      <c r="BB291" s="35"/>
      <c r="BC291" s="35"/>
      <c r="BD291" s="35"/>
      <c r="BE291" s="35"/>
      <c r="BF291" s="35"/>
      <c r="BG291" s="35"/>
      <c r="BH291" s="35"/>
      <c r="BI291" s="35"/>
      <c r="BJ291" s="35"/>
      <c r="BK291" s="35"/>
      <c r="BL291" s="35"/>
      <c r="BM291" s="35"/>
    </row>
    <row r="292" spans="1:65" s="77" customFormat="1" ht="13.5" customHeight="1" x14ac:dyDescent="0.15">
      <c r="A292" s="1608" t="s">
        <v>2970</v>
      </c>
      <c r="B292" s="1609"/>
      <c r="C292" s="1609"/>
      <c r="D292" s="1609"/>
      <c r="E292" s="1609"/>
      <c r="F292" s="91"/>
      <c r="G292" s="92"/>
      <c r="H292" s="92"/>
      <c r="I292" s="92"/>
      <c r="J292" s="92"/>
      <c r="K292" s="91"/>
      <c r="L292" s="91"/>
      <c r="M292" s="93"/>
      <c r="N292" s="93"/>
      <c r="O292" s="91"/>
      <c r="P292" s="91"/>
      <c r="Q292" s="94"/>
      <c r="R292" s="1612" t="s">
        <v>199</v>
      </c>
      <c r="S292" s="1613"/>
      <c r="T292" s="1600" t="s">
        <v>213</v>
      </c>
      <c r="U292" s="1600"/>
      <c r="V292" s="1600"/>
      <c r="W292" s="1600"/>
      <c r="X292" s="1600"/>
      <c r="Y292" s="1600"/>
      <c r="Z292" s="1600"/>
      <c r="AA292" s="1600"/>
      <c r="AB292" s="1600"/>
      <c r="AC292" s="1600"/>
      <c r="AD292" s="1600"/>
      <c r="AE292" s="1600"/>
      <c r="AF292" s="54"/>
      <c r="AG292" s="82"/>
      <c r="AH292" s="82"/>
      <c r="AI292" s="82"/>
      <c r="AJ292" s="54"/>
      <c r="AK292" s="54"/>
      <c r="AL292" s="54"/>
      <c r="AM292" s="54"/>
      <c r="AN292" s="437"/>
      <c r="AO292" s="54"/>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row>
    <row r="293" spans="1:65" s="77" customFormat="1" ht="6.75" customHeight="1" x14ac:dyDescent="0.15">
      <c r="A293" s="1610"/>
      <c r="B293" s="1611"/>
      <c r="C293" s="1611"/>
      <c r="D293" s="1611"/>
      <c r="E293" s="1611"/>
      <c r="F293" s="1601" t="s">
        <v>214</v>
      </c>
      <c r="G293" s="1602"/>
      <c r="H293" s="1602"/>
      <c r="I293" s="1602"/>
      <c r="J293" s="1602"/>
      <c r="K293" s="1602"/>
      <c r="L293" s="1602"/>
      <c r="M293" s="139"/>
      <c r="N293" s="139"/>
      <c r="O293" s="140"/>
      <c r="P293" s="140"/>
      <c r="Q293" s="141"/>
      <c r="R293" s="40"/>
      <c r="S293" s="40"/>
      <c r="T293" s="1600"/>
      <c r="U293" s="1600"/>
      <c r="V293" s="1600"/>
      <c r="W293" s="1600"/>
      <c r="X293" s="1600"/>
      <c r="Y293" s="1600"/>
      <c r="Z293" s="1600"/>
      <c r="AA293" s="1600"/>
      <c r="AB293" s="1600"/>
      <c r="AC293" s="1600"/>
      <c r="AD293" s="1600"/>
      <c r="AE293" s="1600"/>
      <c r="AF293" s="54"/>
      <c r="AG293" s="82"/>
      <c r="AH293" s="82"/>
      <c r="AI293" s="82"/>
      <c r="AJ293" s="54"/>
      <c r="AK293" s="54"/>
      <c r="AL293" s="54"/>
      <c r="AM293" s="54"/>
      <c r="AN293" s="437"/>
      <c r="AO293" s="54"/>
      <c r="AR293" s="35"/>
      <c r="AS293" s="35"/>
      <c r="AT293" s="35"/>
      <c r="AU293" s="35"/>
      <c r="AV293" s="35"/>
      <c r="AW293" s="35"/>
      <c r="AX293" s="35"/>
      <c r="AY293" s="35"/>
      <c r="AZ293" s="35"/>
      <c r="BA293" s="35"/>
      <c r="BB293" s="35"/>
      <c r="BC293" s="35"/>
      <c r="BD293" s="35"/>
      <c r="BE293" s="35"/>
      <c r="BF293" s="35"/>
      <c r="BG293" s="35"/>
      <c r="BH293" s="35"/>
      <c r="BI293" s="35"/>
      <c r="BJ293" s="35"/>
      <c r="BK293" s="35"/>
      <c r="BL293" s="35"/>
      <c r="BM293" s="35"/>
    </row>
    <row r="294" spans="1:65" s="77" customFormat="1" ht="39" customHeight="1" thickBot="1" x14ac:dyDescent="0.2">
      <c r="A294" s="1610"/>
      <c r="B294" s="1611"/>
      <c r="C294" s="1611"/>
      <c r="D294" s="1611"/>
      <c r="E294" s="1611"/>
      <c r="F294" s="1603"/>
      <c r="G294" s="1604"/>
      <c r="H294" s="1604"/>
      <c r="I294" s="1604"/>
      <c r="J294" s="1604"/>
      <c r="K294" s="1604"/>
      <c r="L294" s="1604"/>
      <c r="M294" s="1605" t="s">
        <v>2820</v>
      </c>
      <c r="N294" s="1606"/>
      <c r="O294" s="1606"/>
      <c r="P294" s="1606"/>
      <c r="Q294" s="1607"/>
      <c r="R294" s="40"/>
      <c r="S294" s="40"/>
      <c r="T294" s="1600"/>
      <c r="U294" s="1600"/>
      <c r="V294" s="1600"/>
      <c r="W294" s="1600"/>
      <c r="X294" s="1600"/>
      <c r="Y294" s="1600"/>
      <c r="Z294" s="1600"/>
      <c r="AA294" s="1600"/>
      <c r="AB294" s="1600"/>
      <c r="AC294" s="1600"/>
      <c r="AD294" s="1600"/>
      <c r="AE294" s="1600"/>
      <c r="AF294" s="1233" t="str">
        <f>IF(A295="","←「卒業者数」が未記入です。（卒業者がいない場合は「０」と記入してください。）",
IF(AND(A295&gt;0,H295=""),"←「大学への進学者数」が未記入です。（進学者がいない場合は「０」と記入してください。）",
IF(SUM(H295:K296)&gt;A295,"←「大学・短大への進学者数」合計が「卒業者数」を上回っています。",
IF(AND(H295&gt;0,M295=""),"←「併設・系列の大学への進学者数」が未記入です。（進学者がいない場合は「０」と記入してください。）",
IF(M295&gt;H295,"←「併設・系列の大学への進学者数」が「大学への進学者数」を上回っています。","")))))</f>
        <v>←「卒業者数」が未記入です。（卒業者がいない場合は「０」と記入してください。）</v>
      </c>
      <c r="AG294" s="82"/>
      <c r="AH294" s="82"/>
      <c r="AI294" s="82"/>
      <c r="AJ294" s="54"/>
      <c r="AK294" s="54"/>
      <c r="AL294" s="54"/>
      <c r="AM294" s="54"/>
      <c r="AN294" s="437"/>
      <c r="AO294" s="54"/>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row>
    <row r="295" spans="1:65" s="77" customFormat="1" ht="18.75" customHeight="1" x14ac:dyDescent="0.15">
      <c r="A295" s="1585"/>
      <c r="B295" s="1586"/>
      <c r="C295" s="1586"/>
      <c r="D295" s="1587"/>
      <c r="E295" s="185"/>
      <c r="F295" s="1591" t="s">
        <v>215</v>
      </c>
      <c r="G295" s="1591"/>
      <c r="H295" s="1592"/>
      <c r="I295" s="1593"/>
      <c r="J295" s="1593"/>
      <c r="K295" s="1594"/>
      <c r="L295" s="181" t="s">
        <v>86</v>
      </c>
      <c r="M295" s="1592"/>
      <c r="N295" s="1593"/>
      <c r="O295" s="1593"/>
      <c r="P295" s="1594"/>
      <c r="Q295" s="182" t="s">
        <v>86</v>
      </c>
      <c r="R295" s="40"/>
      <c r="S295" s="40"/>
      <c r="T295" s="1600"/>
      <c r="U295" s="1600"/>
      <c r="V295" s="1600"/>
      <c r="W295" s="1600"/>
      <c r="X295" s="1600"/>
      <c r="Y295" s="1600"/>
      <c r="Z295" s="1600"/>
      <c r="AA295" s="1600"/>
      <c r="AB295" s="1600"/>
      <c r="AC295" s="1600"/>
      <c r="AD295" s="1600"/>
      <c r="AE295" s="1600"/>
      <c r="AF295" s="1233"/>
      <c r="AG295" s="89"/>
      <c r="AH295" s="89"/>
      <c r="AI295" s="83"/>
      <c r="AJ295" s="59"/>
      <c r="AK295" s="59"/>
      <c r="AL295" s="59"/>
      <c r="AM295" s="59"/>
      <c r="AN295" s="448"/>
      <c r="AO295" s="59"/>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row>
    <row r="296" spans="1:65" ht="18.75" customHeight="1" thickBot="1" x14ac:dyDescent="0.2">
      <c r="A296" s="1588"/>
      <c r="B296" s="1589"/>
      <c r="C296" s="1589"/>
      <c r="D296" s="1590"/>
      <c r="E296" s="186" t="s">
        <v>34</v>
      </c>
      <c r="F296" s="1595" t="s">
        <v>216</v>
      </c>
      <c r="G296" s="1595"/>
      <c r="H296" s="1596"/>
      <c r="I296" s="1597"/>
      <c r="J296" s="1597"/>
      <c r="K296" s="1598"/>
      <c r="L296" s="183" t="s">
        <v>86</v>
      </c>
      <c r="M296" s="1596"/>
      <c r="N296" s="1597"/>
      <c r="O296" s="1597"/>
      <c r="P296" s="1598"/>
      <c r="Q296" s="184" t="s">
        <v>86</v>
      </c>
      <c r="R296" s="60"/>
      <c r="S296" s="60"/>
      <c r="T296" s="1600"/>
      <c r="U296" s="1600"/>
      <c r="V296" s="1600"/>
      <c r="W296" s="1600"/>
      <c r="X296" s="1600"/>
      <c r="Y296" s="1600"/>
      <c r="Z296" s="1600"/>
      <c r="AA296" s="1600"/>
      <c r="AB296" s="1600"/>
      <c r="AC296" s="1600"/>
      <c r="AD296" s="1600"/>
      <c r="AE296" s="1600"/>
      <c r="AF296" s="1599" t="str">
        <f>IF(A295="","",IF(AND(A295&gt;0,H296=""),"←「短大への進学者数」が未記入です。（進学者がいない場合は「０」と記入してください。）",IF(AND(H296&gt;0,M296=""),"←「併設・系列の短大への進学者数」が未記入です。（進学者がいない場合は「０」と記入してください。）",IF(M296&gt;H296,"←「併設・系列の短大への進学者数」が「短大への進学者数」を上回っています。",""))))</f>
        <v/>
      </c>
      <c r="AG296" s="89"/>
      <c r="AH296" s="89"/>
      <c r="AI296" s="83"/>
      <c r="AJ296" s="59"/>
      <c r="AK296" s="59"/>
      <c r="AL296" s="59"/>
      <c r="AM296" s="59"/>
      <c r="AN296" s="448"/>
      <c r="AO296" s="59"/>
    </row>
    <row r="297" spans="1:65" ht="3" customHeight="1" x14ac:dyDescent="0.15">
      <c r="A297" s="142"/>
      <c r="B297" s="142"/>
      <c r="C297" s="142"/>
      <c r="D297" s="142"/>
      <c r="E297" s="143"/>
      <c r="F297" s="144"/>
      <c r="G297" s="144"/>
      <c r="H297" s="144"/>
      <c r="I297" s="144"/>
      <c r="J297" s="144"/>
      <c r="K297" s="144"/>
      <c r="L297" s="145"/>
      <c r="M297" s="144"/>
      <c r="N297" s="144"/>
      <c r="O297" s="144"/>
      <c r="P297" s="144"/>
      <c r="Q297" s="145"/>
      <c r="R297" s="60"/>
      <c r="S297" s="60"/>
      <c r="T297" s="138"/>
      <c r="U297" s="138"/>
      <c r="V297" s="138"/>
      <c r="W297" s="138"/>
      <c r="X297" s="138"/>
      <c r="Y297" s="138"/>
      <c r="Z297" s="138"/>
      <c r="AA297" s="138"/>
      <c r="AB297" s="138"/>
      <c r="AC297" s="138"/>
      <c r="AD297" s="138"/>
      <c r="AE297" s="138"/>
      <c r="AF297" s="1599"/>
      <c r="AG297" s="89"/>
      <c r="AH297" s="89"/>
      <c r="AI297" s="83"/>
      <c r="AJ297" s="59"/>
      <c r="AK297" s="59"/>
      <c r="AL297" s="59"/>
      <c r="AM297" s="59"/>
      <c r="AN297" s="448"/>
      <c r="AO297" s="59"/>
    </row>
    <row r="298" spans="1:65" ht="3" customHeight="1" x14ac:dyDescent="0.15">
      <c r="A298" s="142"/>
      <c r="B298" s="142"/>
      <c r="C298" s="142"/>
      <c r="D298" s="142"/>
      <c r="E298" s="143"/>
      <c r="F298" s="144"/>
      <c r="G298" s="144"/>
      <c r="H298" s="144"/>
      <c r="I298" s="144"/>
      <c r="J298" s="144"/>
      <c r="K298" s="144"/>
      <c r="L298" s="145"/>
      <c r="M298" s="144"/>
      <c r="N298" s="144"/>
      <c r="O298" s="144"/>
      <c r="P298" s="144"/>
      <c r="Q298" s="145"/>
      <c r="R298" s="60"/>
      <c r="S298" s="60"/>
      <c r="T298" s="138"/>
      <c r="U298" s="138"/>
      <c r="V298" s="138"/>
      <c r="W298" s="138"/>
      <c r="X298" s="138"/>
      <c r="Y298" s="138"/>
      <c r="Z298" s="138"/>
      <c r="AA298" s="138"/>
      <c r="AB298" s="138"/>
      <c r="AC298" s="138"/>
      <c r="AD298" s="138"/>
      <c r="AE298" s="138"/>
      <c r="AF298" s="1599"/>
      <c r="AG298" s="89"/>
      <c r="AH298" s="89"/>
      <c r="AI298" s="83"/>
      <c r="AJ298" s="59"/>
      <c r="AK298" s="59"/>
      <c r="AL298" s="59"/>
      <c r="AM298" s="59"/>
      <c r="AN298" s="448"/>
      <c r="AO298" s="59"/>
    </row>
    <row r="299" spans="1:65" ht="3" customHeight="1" x14ac:dyDescent="0.15">
      <c r="A299" s="142"/>
      <c r="B299" s="142"/>
      <c r="C299" s="142"/>
      <c r="D299" s="142"/>
      <c r="E299" s="143"/>
      <c r="F299" s="144"/>
      <c r="G299" s="144"/>
      <c r="H299" s="144"/>
      <c r="I299" s="144"/>
      <c r="J299" s="144"/>
      <c r="K299" s="144"/>
      <c r="L299" s="145"/>
      <c r="M299" s="144"/>
      <c r="N299" s="144"/>
      <c r="O299" s="144"/>
      <c r="P299" s="144"/>
      <c r="Q299" s="145"/>
      <c r="R299" s="60"/>
      <c r="S299" s="60"/>
      <c r="T299" s="138"/>
      <c r="U299" s="138"/>
      <c r="V299" s="138"/>
      <c r="W299" s="138"/>
      <c r="X299" s="138"/>
      <c r="Y299" s="138"/>
      <c r="Z299" s="138"/>
      <c r="AA299" s="138"/>
      <c r="AB299" s="138"/>
      <c r="AC299" s="138"/>
      <c r="AD299" s="138"/>
      <c r="AE299" s="138"/>
      <c r="AF299" s="1599"/>
      <c r="AG299" s="89"/>
      <c r="AH299" s="89"/>
      <c r="AI299" s="83"/>
      <c r="AJ299" s="59"/>
      <c r="AK299" s="59"/>
      <c r="AL299" s="59"/>
      <c r="AM299" s="59"/>
      <c r="AN299" s="448"/>
      <c r="AO299" s="59"/>
    </row>
    <row r="300" spans="1:65" s="77" customFormat="1" ht="13.5" customHeight="1" x14ac:dyDescent="0.15">
      <c r="A300" s="1641" t="s">
        <v>2971</v>
      </c>
      <c r="B300" s="1642"/>
      <c r="C300" s="1642"/>
      <c r="D300" s="1642"/>
      <c r="E300" s="1642"/>
      <c r="F300" s="1642"/>
      <c r="G300" s="1642"/>
      <c r="H300" s="1642"/>
      <c r="I300" s="1642"/>
      <c r="J300" s="1642"/>
      <c r="K300" s="1642"/>
      <c r="L300" s="1642"/>
      <c r="M300" s="1642"/>
      <c r="N300" s="1642"/>
      <c r="O300" s="1642"/>
      <c r="P300" s="1642"/>
      <c r="Q300" s="1642"/>
      <c r="R300" s="1642"/>
      <c r="S300" s="1642"/>
      <c r="T300" s="1642"/>
      <c r="U300" s="1642"/>
      <c r="V300" s="1642"/>
      <c r="W300" s="1642"/>
      <c r="X300" s="1642"/>
      <c r="Y300" s="1642"/>
      <c r="Z300" s="1642"/>
      <c r="AA300" s="1642"/>
      <c r="AB300" s="1642"/>
      <c r="AC300" s="1642"/>
      <c r="AD300" s="1642"/>
      <c r="AE300" s="1642"/>
      <c r="AF300" s="1599"/>
      <c r="AG300" s="82"/>
      <c r="AH300" s="82"/>
      <c r="AI300" s="82"/>
      <c r="AJ300" s="54"/>
      <c r="AK300" s="54"/>
      <c r="AL300" s="54"/>
      <c r="AM300" s="54"/>
      <c r="AN300" s="437"/>
      <c r="AO300" s="54"/>
      <c r="AR300" s="35"/>
      <c r="AS300" s="35"/>
      <c r="AT300" s="35"/>
      <c r="AU300" s="35"/>
      <c r="AV300" s="35"/>
      <c r="AW300" s="35"/>
      <c r="AX300" s="35"/>
      <c r="AY300" s="35"/>
      <c r="AZ300" s="35"/>
      <c r="BA300" s="35"/>
      <c r="BB300" s="35"/>
      <c r="BC300" s="35"/>
      <c r="BD300" s="35"/>
      <c r="BE300" s="35"/>
      <c r="BF300" s="35"/>
      <c r="BG300" s="35"/>
      <c r="BH300" s="35"/>
      <c r="BI300" s="35"/>
      <c r="BJ300" s="35"/>
      <c r="BK300" s="35"/>
      <c r="BL300" s="35"/>
      <c r="BM300" s="35"/>
    </row>
    <row r="301" spans="1:65" s="77" customFormat="1" ht="3" customHeight="1" x14ac:dyDescent="0.15">
      <c r="A301" s="346"/>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55"/>
      <c r="AG301" s="82"/>
      <c r="AH301" s="82"/>
      <c r="AI301" s="82"/>
      <c r="AJ301" s="54"/>
      <c r="AK301" s="54"/>
      <c r="AL301" s="54"/>
      <c r="AM301" s="54"/>
      <c r="AN301" s="437"/>
      <c r="AO301" s="54"/>
      <c r="AR301" s="35"/>
      <c r="AS301" s="35"/>
      <c r="AT301" s="35"/>
      <c r="AU301" s="35"/>
      <c r="AV301" s="35"/>
      <c r="AW301" s="35"/>
      <c r="AX301" s="35"/>
      <c r="AY301" s="35"/>
      <c r="AZ301" s="35"/>
      <c r="BA301" s="35"/>
      <c r="BB301" s="35"/>
      <c r="BC301" s="35"/>
      <c r="BD301" s="35"/>
      <c r="BE301" s="35"/>
      <c r="BF301" s="35"/>
      <c r="BG301" s="35"/>
      <c r="BH301" s="35"/>
      <c r="BI301" s="35"/>
      <c r="BJ301" s="35"/>
      <c r="BK301" s="35"/>
      <c r="BL301" s="35"/>
      <c r="BM301" s="35"/>
    </row>
    <row r="302" spans="1:65" s="77" customFormat="1" ht="3" customHeight="1" x14ac:dyDescent="0.15">
      <c r="A302" s="346"/>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55"/>
      <c r="AG302" s="82"/>
      <c r="AH302" s="82"/>
      <c r="AI302" s="82"/>
      <c r="AJ302" s="54"/>
      <c r="AK302" s="54"/>
      <c r="AL302" s="54"/>
      <c r="AM302" s="54"/>
      <c r="AN302" s="437"/>
      <c r="AO302" s="54"/>
      <c r="AR302" s="35"/>
      <c r="AS302" s="35"/>
      <c r="AT302" s="35"/>
      <c r="AU302" s="35"/>
      <c r="AV302" s="35"/>
      <c r="AW302" s="35"/>
      <c r="AX302" s="35"/>
      <c r="AY302" s="35"/>
      <c r="AZ302" s="35"/>
      <c r="BA302" s="35"/>
      <c r="BB302" s="35"/>
      <c r="BC302" s="35"/>
      <c r="BD302" s="35"/>
      <c r="BE302" s="35"/>
      <c r="BF302" s="35"/>
      <c r="BG302" s="35"/>
      <c r="BH302" s="35"/>
      <c r="BI302" s="35"/>
      <c r="BJ302" s="35"/>
      <c r="BK302" s="35"/>
      <c r="BL302" s="35"/>
      <c r="BM302" s="35"/>
    </row>
    <row r="303" spans="1:65" s="77" customFormat="1" ht="12.75" customHeight="1" x14ac:dyDescent="0.15">
      <c r="A303" s="41" t="s">
        <v>73</v>
      </c>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54"/>
      <c r="AG303" s="82"/>
      <c r="AH303" s="82"/>
      <c r="AI303" s="82"/>
      <c r="AJ303" s="54"/>
      <c r="AK303" s="54"/>
      <c r="AL303" s="54"/>
      <c r="AM303" s="54"/>
      <c r="AN303" s="437"/>
      <c r="AO303" s="54"/>
      <c r="AR303" s="35"/>
      <c r="AS303" s="35"/>
      <c r="AT303" s="35"/>
      <c r="AU303" s="35"/>
      <c r="AV303" s="35"/>
      <c r="AW303" s="35"/>
      <c r="AX303" s="35"/>
      <c r="AY303" s="35"/>
      <c r="AZ303" s="35"/>
      <c r="BA303" s="35"/>
      <c r="BB303" s="35"/>
      <c r="BC303" s="35"/>
      <c r="BD303" s="35"/>
      <c r="BE303" s="35"/>
      <c r="BF303" s="35"/>
      <c r="BG303" s="35"/>
      <c r="BH303" s="35"/>
      <c r="BI303" s="35"/>
      <c r="BJ303" s="35"/>
      <c r="BK303" s="35"/>
      <c r="BL303" s="35"/>
      <c r="BM303" s="35"/>
    </row>
    <row r="304" spans="1:65" s="77" customFormat="1" ht="3" customHeight="1" x14ac:dyDescent="0.15">
      <c r="A304" s="1079"/>
      <c r="B304" s="1079"/>
      <c r="C304" s="1079"/>
      <c r="D304" s="1079"/>
      <c r="E304" s="1079"/>
      <c r="F304" s="1079"/>
      <c r="G304" s="1079"/>
      <c r="H304" s="1079"/>
      <c r="I304" s="1079"/>
      <c r="J304" s="1079"/>
      <c r="K304" s="1079"/>
      <c r="L304" s="1079"/>
      <c r="M304" s="1079"/>
      <c r="N304" s="1079"/>
      <c r="O304" s="1079"/>
      <c r="P304" s="1079"/>
      <c r="Q304" s="1079"/>
      <c r="R304" s="1079"/>
      <c r="S304" s="1079"/>
      <c r="T304" s="1079"/>
      <c r="U304" s="1079"/>
      <c r="V304" s="1079"/>
      <c r="W304" s="1079"/>
      <c r="X304" s="1079"/>
      <c r="Y304" s="1079"/>
      <c r="Z304" s="1079"/>
      <c r="AA304" s="1079"/>
      <c r="AB304" s="1079"/>
      <c r="AC304" s="1079"/>
      <c r="AD304" s="1079"/>
      <c r="AE304" s="1079"/>
      <c r="AF304" s="54"/>
      <c r="AG304" s="82"/>
      <c r="AH304" s="82"/>
      <c r="AI304" s="82"/>
      <c r="AJ304" s="54"/>
      <c r="AK304" s="54"/>
      <c r="AL304" s="54"/>
      <c r="AM304" s="54"/>
      <c r="AN304" s="437"/>
      <c r="AO304" s="54"/>
      <c r="AR304" s="35"/>
      <c r="AS304" s="35"/>
      <c r="AT304" s="35"/>
      <c r="AU304" s="35"/>
      <c r="AV304" s="35"/>
      <c r="AW304" s="35"/>
      <c r="AX304" s="35"/>
      <c r="AY304" s="35"/>
      <c r="AZ304" s="35"/>
      <c r="BA304" s="35"/>
      <c r="BB304" s="35"/>
      <c r="BC304" s="35"/>
      <c r="BD304" s="35"/>
      <c r="BE304" s="35"/>
      <c r="BF304" s="35"/>
      <c r="BG304" s="35"/>
      <c r="BH304" s="35"/>
      <c r="BI304" s="35"/>
      <c r="BJ304" s="35"/>
      <c r="BK304" s="35"/>
      <c r="BL304" s="35"/>
      <c r="BM304" s="35"/>
    </row>
    <row r="305" spans="1:70" s="77" customFormat="1" ht="27.95" customHeight="1" x14ac:dyDescent="0.15">
      <c r="A305" s="1080" t="s">
        <v>2899</v>
      </c>
      <c r="B305" s="1080"/>
      <c r="C305" s="1080"/>
      <c r="D305" s="1080"/>
      <c r="E305" s="1080"/>
      <c r="F305" s="1080"/>
      <c r="G305" s="1080"/>
      <c r="H305" s="1080"/>
      <c r="I305" s="1080"/>
      <c r="J305" s="1080"/>
      <c r="K305" s="1080"/>
      <c r="L305" s="1080"/>
      <c r="M305" s="1080"/>
      <c r="N305" s="1080"/>
      <c r="O305" s="1080"/>
      <c r="P305" s="1080"/>
      <c r="Q305" s="1080"/>
      <c r="R305" s="1080"/>
      <c r="S305" s="1080"/>
      <c r="T305" s="1080"/>
      <c r="U305" s="1080"/>
      <c r="V305" s="1080"/>
      <c r="W305" s="1080"/>
      <c r="X305" s="1080"/>
      <c r="Y305" s="1080"/>
      <c r="Z305" s="1080"/>
      <c r="AA305" s="1080"/>
      <c r="AB305" s="1080"/>
      <c r="AC305" s="1080"/>
      <c r="AD305" s="1080"/>
      <c r="AE305" s="1080"/>
      <c r="AF305" s="50"/>
      <c r="AG305" s="82"/>
      <c r="AH305" s="82"/>
      <c r="AI305" s="82"/>
      <c r="AJ305" s="54"/>
      <c r="AK305" s="54"/>
      <c r="AL305" s="54"/>
      <c r="AM305" s="54"/>
      <c r="AN305" s="437"/>
      <c r="AO305" s="54"/>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row>
    <row r="306" spans="1:70" s="77" customFormat="1" ht="15" customHeight="1" x14ac:dyDescent="0.15">
      <c r="A306" s="132"/>
      <c r="B306" s="133"/>
      <c r="C306" s="1643" t="s">
        <v>74</v>
      </c>
      <c r="D306" s="1644"/>
      <c r="E306" s="1644"/>
      <c r="F306" s="1644"/>
      <c r="G306" s="1644"/>
      <c r="H306" s="1644"/>
      <c r="I306" s="1644"/>
      <c r="J306" s="1644"/>
      <c r="K306" s="1644"/>
      <c r="L306" s="1644"/>
      <c r="M306" s="1645"/>
      <c r="N306" s="1646" t="s">
        <v>2972</v>
      </c>
      <c r="O306" s="1646"/>
      <c r="P306" s="1647" t="s">
        <v>3089</v>
      </c>
      <c r="Q306" s="1647"/>
      <c r="R306" s="1647"/>
      <c r="S306" s="1647"/>
      <c r="T306" s="1647"/>
      <c r="U306" s="1647"/>
      <c r="V306" s="1647"/>
      <c r="W306" s="1647"/>
      <c r="X306" s="1647"/>
      <c r="Y306" s="1647"/>
      <c r="Z306" s="1647"/>
      <c r="AA306" s="1647"/>
      <c r="AB306" s="1647"/>
      <c r="AC306" s="1647"/>
      <c r="AD306" s="1647"/>
      <c r="AE306" s="1647"/>
      <c r="AF306" s="50"/>
      <c r="AG306" s="108"/>
      <c r="AH306" s="108"/>
      <c r="AI306" s="108"/>
      <c r="AJ306" s="54"/>
      <c r="AK306" s="54"/>
      <c r="AL306" s="82"/>
      <c r="AM306" s="82"/>
      <c r="AN306" s="446"/>
      <c r="AO306" s="54"/>
      <c r="AP306" s="54"/>
      <c r="AQ306" s="54"/>
      <c r="AR306" s="54"/>
      <c r="AS306" s="54"/>
      <c r="AT306" s="54"/>
      <c r="AW306" s="35"/>
      <c r="AX306" s="35"/>
      <c r="AY306" s="35"/>
      <c r="AZ306" s="35"/>
      <c r="BA306" s="35"/>
      <c r="BB306" s="35"/>
      <c r="BC306" s="35"/>
      <c r="BD306" s="35"/>
      <c r="BE306" s="35"/>
      <c r="BF306" s="35"/>
      <c r="BG306" s="35"/>
      <c r="BH306" s="35"/>
      <c r="BI306" s="35"/>
      <c r="BJ306" s="35"/>
      <c r="BK306" s="35"/>
      <c r="BL306" s="35"/>
      <c r="BM306" s="35"/>
      <c r="BN306" s="35"/>
      <c r="BO306" s="35"/>
      <c r="BP306" s="35"/>
      <c r="BQ306" s="35"/>
      <c r="BR306" s="35"/>
    </row>
    <row r="307" spans="1:70" s="77" customFormat="1" ht="15" customHeight="1" x14ac:dyDescent="0.15">
      <c r="A307" s="134"/>
      <c r="B307" s="135"/>
      <c r="C307" s="1643" t="s">
        <v>75</v>
      </c>
      <c r="D307" s="1644"/>
      <c r="E307" s="1644"/>
      <c r="F307" s="1644"/>
      <c r="G307" s="1644"/>
      <c r="H307" s="1645"/>
      <c r="I307" s="1650" t="s">
        <v>2892</v>
      </c>
      <c r="J307" s="1651"/>
      <c r="K307" s="1652"/>
      <c r="L307" s="1656" t="s">
        <v>76</v>
      </c>
      <c r="M307" s="1657"/>
      <c r="N307" s="1646"/>
      <c r="O307" s="1646"/>
      <c r="P307" s="1647"/>
      <c r="Q307" s="1647"/>
      <c r="R307" s="1647"/>
      <c r="S307" s="1647"/>
      <c r="T307" s="1647"/>
      <c r="U307" s="1647"/>
      <c r="V307" s="1647"/>
      <c r="W307" s="1647"/>
      <c r="X307" s="1647"/>
      <c r="Y307" s="1647"/>
      <c r="Z307" s="1647"/>
      <c r="AA307" s="1647"/>
      <c r="AB307" s="1647"/>
      <c r="AC307" s="1647"/>
      <c r="AD307" s="1647"/>
      <c r="AE307" s="1647"/>
      <c r="AF307" s="1631" t="str">
        <f>IF(C309="","←本務者数が未記入です（不明・該当者がいない場合は「0」と記入してください）",
IF(F309="","←JETプログラムのALTの数が未記入です（該当者がいない場合は「0」と記入してください）",
IF(C309&lt;F309,"←JETプログラムのALTの数が本務者数を上回っています",
IF(I309="","←兼務者数が未記入です（該当者がいない場合は「0」と記入してください）",
""))))</f>
        <v>←本務者数が未記入です（不明・該当者がいない場合は「0」と記入してください）</v>
      </c>
      <c r="AG307" s="108"/>
      <c r="AH307" s="108"/>
      <c r="AI307" s="108"/>
      <c r="AJ307" s="54"/>
      <c r="AK307" s="54"/>
      <c r="AL307" s="82"/>
      <c r="AM307" s="82"/>
      <c r="AN307" s="446"/>
      <c r="AO307" s="54"/>
      <c r="AP307" s="54"/>
      <c r="AQ307" s="54"/>
      <c r="AR307" s="54"/>
      <c r="AS307" s="54"/>
      <c r="AT307" s="54"/>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row>
    <row r="308" spans="1:70" s="77" customFormat="1" ht="45" customHeight="1" thickBot="1" x14ac:dyDescent="0.2">
      <c r="A308" s="136"/>
      <c r="B308" s="137"/>
      <c r="C308" s="1648"/>
      <c r="D308" s="1649"/>
      <c r="E308" s="1649"/>
      <c r="F308" s="1632" t="s">
        <v>2893</v>
      </c>
      <c r="G308" s="1633"/>
      <c r="H308" s="1634"/>
      <c r="I308" s="1653"/>
      <c r="J308" s="1654"/>
      <c r="K308" s="1655"/>
      <c r="L308" s="1658"/>
      <c r="M308" s="1659"/>
      <c r="N308" s="1646"/>
      <c r="O308" s="1646"/>
      <c r="P308" s="1647"/>
      <c r="Q308" s="1647"/>
      <c r="R308" s="1647"/>
      <c r="S308" s="1647"/>
      <c r="T308" s="1647"/>
      <c r="U308" s="1647"/>
      <c r="V308" s="1647"/>
      <c r="W308" s="1647"/>
      <c r="X308" s="1647"/>
      <c r="Y308" s="1647"/>
      <c r="Z308" s="1647"/>
      <c r="AA308" s="1647"/>
      <c r="AB308" s="1647"/>
      <c r="AC308" s="1647"/>
      <c r="AD308" s="1647"/>
      <c r="AE308" s="1647"/>
      <c r="AF308" s="1631"/>
      <c r="AG308" s="107"/>
      <c r="AH308" s="107"/>
      <c r="AI308" s="107"/>
      <c r="AJ308" s="54"/>
      <c r="AK308" s="54"/>
      <c r="AL308" s="82"/>
      <c r="AM308" s="82"/>
      <c r="AN308" s="446"/>
      <c r="AO308" s="54"/>
      <c r="AP308" s="54"/>
      <c r="AQ308" s="54"/>
      <c r="AR308" s="54"/>
      <c r="AS308" s="54"/>
      <c r="AT308" s="54"/>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row>
    <row r="309" spans="1:70" s="77" customFormat="1" ht="31.5" customHeight="1" thickBot="1" x14ac:dyDescent="0.2">
      <c r="A309" s="2007" t="s">
        <v>77</v>
      </c>
      <c r="B309" s="1995"/>
      <c r="C309" s="2008"/>
      <c r="D309" s="2009"/>
      <c r="E309" s="198" t="s">
        <v>34</v>
      </c>
      <c r="F309" s="2008"/>
      <c r="G309" s="2009"/>
      <c r="H309" s="199" t="s">
        <v>34</v>
      </c>
      <c r="I309" s="1075"/>
      <c r="J309" s="1076"/>
      <c r="K309" s="293" t="s">
        <v>86</v>
      </c>
      <c r="L309" s="1077">
        <f>C309+I309</f>
        <v>0</v>
      </c>
      <c r="M309" s="1078"/>
      <c r="N309" s="1646"/>
      <c r="O309" s="1646"/>
      <c r="P309" s="1647"/>
      <c r="Q309" s="1647"/>
      <c r="R309" s="1647"/>
      <c r="S309" s="1647"/>
      <c r="T309" s="1647"/>
      <c r="U309" s="1647"/>
      <c r="V309" s="1647"/>
      <c r="W309" s="1647"/>
      <c r="X309" s="1647"/>
      <c r="Y309" s="1647"/>
      <c r="Z309" s="1647"/>
      <c r="AA309" s="1647"/>
      <c r="AB309" s="1647"/>
      <c r="AC309" s="1647"/>
      <c r="AD309" s="1647"/>
      <c r="AE309" s="1647"/>
      <c r="AF309" s="50"/>
      <c r="AG309" s="50"/>
      <c r="AH309" s="50"/>
      <c r="AI309" s="50"/>
      <c r="AJ309" s="54"/>
      <c r="AK309" s="54"/>
      <c r="AL309" s="82"/>
      <c r="AM309" s="82"/>
      <c r="AN309" s="446"/>
      <c r="AO309" s="54"/>
      <c r="AP309" s="54"/>
      <c r="AQ309" s="54"/>
      <c r="AR309" s="54"/>
      <c r="AS309" s="54"/>
      <c r="AT309" s="54"/>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row>
    <row r="310" spans="1:70" s="77" customFormat="1" ht="3" customHeight="1" x14ac:dyDescent="0.15">
      <c r="A310" s="290"/>
      <c r="B310" s="289"/>
      <c r="F310" s="274"/>
      <c r="G310" s="274"/>
      <c r="H310" s="275"/>
      <c r="I310" s="291"/>
      <c r="J310" s="291"/>
      <c r="K310" s="274"/>
      <c r="L310" s="274"/>
      <c r="M310" s="292"/>
      <c r="N310" s="276"/>
      <c r="O310" s="276"/>
      <c r="P310" s="235"/>
      <c r="Q310" s="235"/>
      <c r="R310" s="235"/>
      <c r="S310" s="235"/>
      <c r="T310" s="235"/>
      <c r="U310" s="235"/>
      <c r="V310" s="235"/>
      <c r="W310" s="235"/>
      <c r="X310" s="235"/>
      <c r="Y310" s="235"/>
      <c r="Z310" s="235"/>
      <c r="AA310" s="235"/>
      <c r="AB310" s="235"/>
      <c r="AC310" s="235"/>
      <c r="AD310" s="235"/>
      <c r="AE310" s="235"/>
      <c r="AF310" s="50"/>
      <c r="AG310" s="50"/>
      <c r="AH310" s="50"/>
      <c r="AI310" s="50"/>
      <c r="AJ310" s="54"/>
      <c r="AK310" s="54"/>
      <c r="AL310" s="82"/>
      <c r="AM310" s="82"/>
      <c r="AN310" s="446"/>
      <c r="AO310" s="54"/>
      <c r="AP310" s="54"/>
      <c r="AQ310" s="54"/>
      <c r="AR310" s="54"/>
      <c r="AS310" s="54"/>
      <c r="AT310" s="54"/>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row>
    <row r="311" spans="1:70" s="77" customFormat="1" ht="3" customHeight="1" x14ac:dyDescent="0.15">
      <c r="A311" s="290"/>
      <c r="B311" s="289"/>
      <c r="F311" s="274"/>
      <c r="G311" s="274"/>
      <c r="H311" s="292"/>
      <c r="I311" s="291"/>
      <c r="J311" s="291"/>
      <c r="K311" s="274"/>
      <c r="L311" s="274"/>
      <c r="M311" s="292"/>
      <c r="N311" s="276"/>
      <c r="O311" s="276"/>
      <c r="P311" s="235"/>
      <c r="Q311" s="235"/>
      <c r="R311" s="235"/>
      <c r="S311" s="235"/>
      <c r="T311" s="235"/>
      <c r="U311" s="235"/>
      <c r="V311" s="235"/>
      <c r="W311" s="235"/>
      <c r="X311" s="235"/>
      <c r="Y311" s="235"/>
      <c r="Z311" s="235"/>
      <c r="AA311" s="235"/>
      <c r="AB311" s="235"/>
      <c r="AC311" s="235"/>
      <c r="AD311" s="235"/>
      <c r="AE311" s="235"/>
      <c r="AF311" s="50"/>
      <c r="AG311" s="50"/>
      <c r="AH311" s="50"/>
      <c r="AI311" s="50"/>
      <c r="AJ311" s="54"/>
      <c r="AK311" s="54"/>
      <c r="AL311" s="82"/>
      <c r="AM311" s="82"/>
      <c r="AN311" s="446"/>
      <c r="AO311" s="54"/>
      <c r="AP311" s="54"/>
      <c r="AQ311" s="54"/>
      <c r="AR311" s="54"/>
      <c r="AS311" s="54"/>
      <c r="AT311" s="54"/>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row>
    <row r="312" spans="1:70" s="77" customFormat="1" ht="27.95" customHeight="1" x14ac:dyDescent="0.15">
      <c r="A312" s="1930" t="s">
        <v>3084</v>
      </c>
      <c r="B312" s="1931"/>
      <c r="C312" s="1931"/>
      <c r="D312" s="1931"/>
      <c r="E312" s="1931"/>
      <c r="F312" s="1931"/>
      <c r="G312" s="1931"/>
      <c r="H312" s="1931"/>
      <c r="I312" s="1931"/>
      <c r="J312" s="1931"/>
      <c r="K312" s="1931"/>
      <c r="L312" s="1931"/>
      <c r="M312" s="1931"/>
      <c r="N312" s="1931"/>
      <c r="O312" s="1931"/>
      <c r="P312" s="1931"/>
      <c r="Q312" s="1931"/>
      <c r="R312" s="1931"/>
      <c r="S312" s="1931"/>
      <c r="T312" s="1931"/>
      <c r="U312" s="1931"/>
      <c r="V312" s="1931"/>
      <c r="W312" s="1931"/>
      <c r="X312" s="1931"/>
      <c r="Y312" s="1931"/>
      <c r="Z312" s="1931"/>
      <c r="AA312" s="1931"/>
      <c r="AB312" s="1931"/>
      <c r="AC312" s="1931"/>
      <c r="AD312" s="1931"/>
      <c r="AE312" s="1931"/>
      <c r="AF312" s="50"/>
      <c r="AG312" s="50"/>
      <c r="AH312" s="50"/>
      <c r="AI312" s="50"/>
      <c r="AJ312" s="54"/>
      <c r="AK312" s="54"/>
      <c r="AL312" s="82"/>
      <c r="AM312" s="82"/>
      <c r="AN312" s="446"/>
      <c r="AO312" s="54"/>
      <c r="AP312" s="54"/>
      <c r="AQ312" s="54"/>
      <c r="AR312" s="54"/>
      <c r="AS312" s="54"/>
      <c r="AT312" s="54"/>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row>
    <row r="313" spans="1:70" s="77" customFormat="1" ht="50.1" customHeight="1" thickBot="1" x14ac:dyDescent="0.2">
      <c r="A313" s="1995"/>
      <c r="B313" s="1996"/>
      <c r="C313" s="1996"/>
      <c r="D313" s="1996"/>
      <c r="E313" s="1996"/>
      <c r="F313" s="1996"/>
      <c r="G313" s="1996"/>
      <c r="H313" s="1996"/>
      <c r="I313" s="1996"/>
      <c r="J313" s="1997"/>
      <c r="K313" s="1062" t="s">
        <v>2861</v>
      </c>
      <c r="L313" s="1063"/>
      <c r="M313" s="1064"/>
      <c r="N313" s="1065" t="s">
        <v>2857</v>
      </c>
      <c r="O313" s="1066"/>
      <c r="P313" s="1067"/>
      <c r="Q313" s="1572" t="s">
        <v>2858</v>
      </c>
      <c r="R313" s="1572"/>
      <c r="S313" s="1572"/>
      <c r="T313" s="1661" t="s">
        <v>2859</v>
      </c>
      <c r="U313" s="1661"/>
      <c r="V313" s="1661"/>
      <c r="W313" s="1662" t="s">
        <v>2862</v>
      </c>
      <c r="X313" s="1662"/>
      <c r="Y313" s="1662"/>
      <c r="Z313" s="1663" t="s">
        <v>2898</v>
      </c>
      <c r="AA313" s="1663"/>
      <c r="AB313" s="1663"/>
      <c r="AC313" s="1664" t="s">
        <v>79</v>
      </c>
      <c r="AD313" s="1665"/>
      <c r="AE313" s="1665"/>
      <c r="AF313" s="50"/>
      <c r="AG313" s="50"/>
      <c r="AH313" s="50"/>
      <c r="AI313" s="50"/>
      <c r="AJ313" s="54"/>
      <c r="AK313" s="54"/>
      <c r="AL313" s="82"/>
      <c r="AM313" s="82"/>
      <c r="AN313" s="446"/>
      <c r="AO313" s="54"/>
      <c r="AP313" s="54"/>
      <c r="AQ313" s="54"/>
      <c r="AR313" s="54"/>
      <c r="AS313" s="54"/>
      <c r="AT313" s="54"/>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row>
    <row r="314" spans="1:70" s="77" customFormat="1" ht="18" customHeight="1" x14ac:dyDescent="0.15">
      <c r="A314" s="1057" t="s">
        <v>2897</v>
      </c>
      <c r="B314" s="1057"/>
      <c r="C314" s="1057"/>
      <c r="D314" s="1057"/>
      <c r="E314" s="1057"/>
      <c r="F314" s="1057"/>
      <c r="G314" s="1057"/>
      <c r="H314" s="1057"/>
      <c r="I314" s="1057"/>
      <c r="J314" s="1058"/>
      <c r="K314" s="1666" t="str">
        <f>IF(F309&lt;L309,"○",IF(F309=L309,"×"))</f>
        <v>×</v>
      </c>
      <c r="L314" s="1061"/>
      <c r="M314" s="1061"/>
      <c r="N314" s="1061" t="str">
        <f>IF(F309&gt;0,"○",IF(F309=0,"×",))</f>
        <v>×</v>
      </c>
      <c r="O314" s="1061"/>
      <c r="P314" s="1061"/>
      <c r="Q314" s="1068"/>
      <c r="R314" s="1068"/>
      <c r="S314" s="1068"/>
      <c r="T314" s="1068"/>
      <c r="U314" s="1068"/>
      <c r="V314" s="1068"/>
      <c r="W314" s="1068"/>
      <c r="X314" s="1068"/>
      <c r="Y314" s="1068"/>
      <c r="Z314" s="1068"/>
      <c r="AA314" s="1068"/>
      <c r="AB314" s="1068"/>
      <c r="AC314" s="1068"/>
      <c r="AD314" s="1068"/>
      <c r="AE314" s="2098"/>
      <c r="AF314" s="390" t="str">
        <f>IF(OR(Q314="",T314="",W314="",Z314="",AC314=""),"←未回答の項目があります。該当者がいない場合は「×」を選択してください","")</f>
        <v>←未回答の項目があります。該当者がいない場合は「×」を選択してください</v>
      </c>
      <c r="AG314" s="50"/>
      <c r="AH314" s="50"/>
      <c r="AI314" s="50"/>
      <c r="AJ314" s="54"/>
      <c r="AK314" s="54"/>
      <c r="AL314" s="82"/>
      <c r="AM314" s="82"/>
      <c r="AN314" s="446"/>
      <c r="AO314" s="54"/>
      <c r="AP314" s="54"/>
      <c r="AQ314" s="54"/>
      <c r="AR314" s="54"/>
      <c r="AS314" s="54"/>
      <c r="AT314" s="54"/>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row>
    <row r="315" spans="1:70" s="77" customFormat="1" ht="18" customHeight="1" thickBot="1" x14ac:dyDescent="0.2">
      <c r="A315" s="1057" t="s">
        <v>3031</v>
      </c>
      <c r="B315" s="1057"/>
      <c r="C315" s="1057"/>
      <c r="D315" s="1057"/>
      <c r="E315" s="1057"/>
      <c r="F315" s="1057"/>
      <c r="G315" s="1057"/>
      <c r="H315" s="1057"/>
      <c r="I315" s="1057"/>
      <c r="J315" s="1058"/>
      <c r="K315" s="1059"/>
      <c r="L315" s="1060"/>
      <c r="M315" s="1060"/>
      <c r="N315" s="1060"/>
      <c r="O315" s="1060"/>
      <c r="P315" s="1060"/>
      <c r="Q315" s="1060"/>
      <c r="R315" s="1060"/>
      <c r="S315" s="1060"/>
      <c r="T315" s="1060"/>
      <c r="U315" s="1060"/>
      <c r="V315" s="1060"/>
      <c r="W315" s="1060"/>
      <c r="X315" s="1060"/>
      <c r="Y315" s="1060"/>
      <c r="Z315" s="1060"/>
      <c r="AA315" s="1060"/>
      <c r="AB315" s="1060"/>
      <c r="AC315" s="1060"/>
      <c r="AD315" s="1060"/>
      <c r="AE315" s="1660"/>
      <c r="AF315" s="417" t="str">
        <f>IF(OR(AND(K314="○",K315=""),AND(N314="○",N315=""),AND(Q314="○",Q315=""),AND(T314="○",T315=""),AND(W314="○",W315=""),AND(Z314="○",Z315=""),AND(AC314="○",AC315="")),"←未回答の項目があります。",
"")</f>
        <v/>
      </c>
      <c r="AG315" s="50"/>
      <c r="AH315" s="50"/>
      <c r="AI315" s="50"/>
      <c r="AJ315" s="54"/>
      <c r="AK315" s="54"/>
      <c r="AL315" s="82"/>
      <c r="AM315" s="82"/>
      <c r="AN315" s="446"/>
      <c r="AO315" s="54"/>
      <c r="AP315" s="54"/>
      <c r="AQ315" s="54"/>
      <c r="AR315" s="54"/>
      <c r="AS315" s="54"/>
      <c r="AT315" s="54"/>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row>
    <row r="316" spans="1:70" s="77" customFormat="1" ht="24.95" customHeight="1" x14ac:dyDescent="0.15">
      <c r="A316" s="1636" t="s">
        <v>217</v>
      </c>
      <c r="B316" s="1636"/>
      <c r="C316" s="1637" t="s">
        <v>3088</v>
      </c>
      <c r="D316" s="1638"/>
      <c r="E316" s="1638"/>
      <c r="F316" s="1638"/>
      <c r="G316" s="1638"/>
      <c r="H316" s="1638"/>
      <c r="I316" s="1638"/>
      <c r="J316" s="1638"/>
      <c r="K316" s="1638"/>
      <c r="L316" s="1638"/>
      <c r="M316" s="1638"/>
      <c r="N316" s="1638"/>
      <c r="O316" s="1638"/>
      <c r="P316" s="1638"/>
      <c r="Q316" s="1638"/>
      <c r="R316" s="1638"/>
      <c r="S316" s="1638"/>
      <c r="T316" s="1638"/>
      <c r="U316" s="1638"/>
      <c r="V316" s="1638"/>
      <c r="W316" s="1638"/>
      <c r="X316" s="1638"/>
      <c r="Y316" s="1638"/>
      <c r="Z316" s="1638"/>
      <c r="AA316" s="1638"/>
      <c r="AB316" s="1638"/>
      <c r="AC316" s="1638"/>
      <c r="AD316" s="1638"/>
      <c r="AE316" s="1638"/>
      <c r="AF316" s="50"/>
      <c r="AG316" s="50"/>
      <c r="AH316" s="50"/>
      <c r="AI316" s="50"/>
      <c r="AJ316" s="54"/>
      <c r="AK316" s="54"/>
      <c r="AL316" s="82"/>
      <c r="AM316" s="82"/>
      <c r="AN316" s="446"/>
      <c r="AO316" s="54"/>
      <c r="AP316" s="54"/>
      <c r="AQ316" s="54"/>
      <c r="AR316" s="54"/>
      <c r="AS316" s="54"/>
      <c r="AT316" s="54"/>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row>
    <row r="317" spans="1:70" s="77" customFormat="1" ht="13.5" customHeight="1" x14ac:dyDescent="0.15">
      <c r="A317" s="1562" t="s">
        <v>218</v>
      </c>
      <c r="B317" s="1562"/>
      <c r="C317" s="1639" t="s">
        <v>2891</v>
      </c>
      <c r="D317" s="1639"/>
      <c r="E317" s="1639"/>
      <c r="F317" s="1639"/>
      <c r="G317" s="1639"/>
      <c r="H317" s="1639"/>
      <c r="I317" s="1639"/>
      <c r="J317" s="1639"/>
      <c r="K317" s="1639"/>
      <c r="L317" s="1639"/>
      <c r="M317" s="1639"/>
      <c r="N317" s="1639"/>
      <c r="O317" s="1639"/>
      <c r="P317" s="1639"/>
      <c r="Q317" s="1639"/>
      <c r="R317" s="1639"/>
      <c r="S317" s="1639"/>
      <c r="T317" s="1639"/>
      <c r="U317" s="1639"/>
      <c r="V317" s="1639"/>
      <c r="W317" s="1639"/>
      <c r="X317" s="1639"/>
      <c r="Y317" s="1639"/>
      <c r="Z317" s="1639"/>
      <c r="AA317" s="1639"/>
      <c r="AB317" s="1639"/>
      <c r="AC317" s="1639"/>
      <c r="AD317" s="1639"/>
      <c r="AE317" s="1639"/>
      <c r="AF317" s="50"/>
      <c r="AG317" s="50"/>
      <c r="AH317" s="50"/>
      <c r="AI317" s="50"/>
      <c r="AJ317" s="54"/>
      <c r="AK317" s="54"/>
      <c r="AL317" s="82"/>
      <c r="AM317" s="82"/>
      <c r="AN317" s="446"/>
      <c r="AO317" s="54"/>
      <c r="AP317" s="54"/>
      <c r="AQ317" s="54"/>
      <c r="AR317" s="54"/>
      <c r="AS317" s="54"/>
      <c r="AT317" s="54"/>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row>
    <row r="318" spans="1:70" s="77" customFormat="1" ht="24.95" customHeight="1" x14ac:dyDescent="0.15">
      <c r="A318" s="1640" t="s">
        <v>219</v>
      </c>
      <c r="B318" s="1640"/>
      <c r="C318" s="1637" t="s">
        <v>3086</v>
      </c>
      <c r="D318" s="1638"/>
      <c r="E318" s="1638"/>
      <c r="F318" s="1638"/>
      <c r="G318" s="1638"/>
      <c r="H318" s="1638"/>
      <c r="I318" s="1638"/>
      <c r="J318" s="1638"/>
      <c r="K318" s="1638"/>
      <c r="L318" s="1638"/>
      <c r="M318" s="1638"/>
      <c r="N318" s="1638"/>
      <c r="O318" s="1638"/>
      <c r="P318" s="1638"/>
      <c r="Q318" s="1638"/>
      <c r="R318" s="1638"/>
      <c r="S318" s="1638"/>
      <c r="T318" s="1638"/>
      <c r="U318" s="1638"/>
      <c r="V318" s="1638"/>
      <c r="W318" s="1638"/>
      <c r="X318" s="1638"/>
      <c r="Y318" s="1638"/>
      <c r="Z318" s="1638"/>
      <c r="AA318" s="1638"/>
      <c r="AB318" s="1638"/>
      <c r="AC318" s="1638"/>
      <c r="AD318" s="1638"/>
      <c r="AE318" s="1638"/>
      <c r="AF318" s="50"/>
      <c r="AG318" s="50"/>
      <c r="AH318" s="50"/>
      <c r="AI318" s="50"/>
      <c r="AJ318" s="54"/>
      <c r="AK318" s="54"/>
      <c r="AL318" s="82"/>
      <c r="AM318" s="82"/>
      <c r="AN318" s="446"/>
      <c r="AO318" s="54"/>
      <c r="AP318" s="54"/>
      <c r="AQ318" s="54"/>
      <c r="AR318" s="54"/>
      <c r="AS318" s="54"/>
      <c r="AT318" s="54"/>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row>
    <row r="319" spans="1:70" s="77" customFormat="1" ht="13.5" customHeight="1" x14ac:dyDescent="0.15">
      <c r="A319" s="1562" t="s">
        <v>3085</v>
      </c>
      <c r="B319" s="1562"/>
      <c r="C319" s="1561" t="s">
        <v>3087</v>
      </c>
      <c r="D319" s="1561"/>
      <c r="E319" s="1561"/>
      <c r="F319" s="1561"/>
      <c r="G319" s="1561"/>
      <c r="H319" s="1561"/>
      <c r="I319" s="1561"/>
      <c r="J319" s="1561"/>
      <c r="K319" s="1561"/>
      <c r="L319" s="1561"/>
      <c r="M319" s="1561"/>
      <c r="N319" s="1561"/>
      <c r="O319" s="1561"/>
      <c r="P319" s="1561"/>
      <c r="Q319" s="1561"/>
      <c r="R319" s="1561"/>
      <c r="S319" s="1561"/>
      <c r="T319" s="1561"/>
      <c r="U319" s="1561"/>
      <c r="V319" s="1561"/>
      <c r="W319" s="1561"/>
      <c r="X319" s="1561"/>
      <c r="Y319" s="1561"/>
      <c r="Z319" s="1561"/>
      <c r="AA319" s="1561"/>
      <c r="AB319" s="1561"/>
      <c r="AC319" s="1561"/>
      <c r="AD319" s="1561"/>
      <c r="AE319" s="1561"/>
      <c r="AF319" s="50"/>
      <c r="AG319" s="50"/>
      <c r="AH319" s="50"/>
      <c r="AI319" s="50"/>
      <c r="AJ319" s="54"/>
      <c r="AK319" s="54"/>
      <c r="AL319" s="82"/>
      <c r="AM319" s="82"/>
      <c r="AN319" s="446"/>
      <c r="AO319" s="54"/>
      <c r="AP319" s="54"/>
      <c r="AQ319" s="54"/>
      <c r="AR319" s="54"/>
      <c r="AS319" s="54"/>
      <c r="AT319" s="54"/>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row>
    <row r="320" spans="1:70" s="77" customFormat="1" ht="13.5" hidden="1" customHeight="1" x14ac:dyDescent="0.15">
      <c r="A320" s="1562"/>
      <c r="B320" s="1562"/>
      <c r="C320" s="1635"/>
      <c r="D320" s="1561"/>
      <c r="E320" s="1561"/>
      <c r="F320" s="1561"/>
      <c r="G320" s="1561"/>
      <c r="H320" s="1561"/>
      <c r="I320" s="1561"/>
      <c r="J320" s="1561"/>
      <c r="K320" s="1561"/>
      <c r="L320" s="1561"/>
      <c r="M320" s="1561"/>
      <c r="N320" s="1561"/>
      <c r="O320" s="1561"/>
      <c r="P320" s="1561"/>
      <c r="Q320" s="1561"/>
      <c r="R320" s="1561"/>
      <c r="S320" s="1561"/>
      <c r="T320" s="1561"/>
      <c r="U320" s="1561"/>
      <c r="V320" s="1561"/>
      <c r="W320" s="1561"/>
      <c r="X320" s="1561"/>
      <c r="Y320" s="1561"/>
      <c r="Z320" s="1561"/>
      <c r="AA320" s="1561"/>
      <c r="AB320" s="1561"/>
      <c r="AC320" s="1561"/>
      <c r="AD320" s="1561"/>
      <c r="AE320" s="1561"/>
      <c r="AF320" s="50"/>
      <c r="AG320" s="50"/>
      <c r="AH320" s="50"/>
      <c r="AI320" s="50"/>
      <c r="AJ320" s="54"/>
      <c r="AK320" s="54"/>
      <c r="AL320" s="82"/>
      <c r="AM320" s="82"/>
      <c r="AN320" s="446"/>
      <c r="AO320" s="54"/>
      <c r="AP320" s="54"/>
      <c r="AQ320" s="54"/>
      <c r="AR320" s="54"/>
      <c r="AS320" s="54"/>
      <c r="AT320" s="54"/>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row>
    <row r="321" spans="1:70" s="77" customFormat="1" ht="13.5" hidden="1" customHeight="1" x14ac:dyDescent="0.15">
      <c r="A321" s="1562"/>
      <c r="B321" s="1562"/>
      <c r="C321" s="1561"/>
      <c r="D321" s="1561"/>
      <c r="E321" s="1561"/>
      <c r="F321" s="1561"/>
      <c r="G321" s="1561"/>
      <c r="H321" s="1561"/>
      <c r="I321" s="1561"/>
      <c r="J321" s="1561"/>
      <c r="K321" s="1561"/>
      <c r="L321" s="1561"/>
      <c r="M321" s="1561"/>
      <c r="N321" s="1561"/>
      <c r="O321" s="1561"/>
      <c r="P321" s="1561"/>
      <c r="Q321" s="1561"/>
      <c r="R321" s="1561"/>
      <c r="S321" s="1561"/>
      <c r="T321" s="1561"/>
      <c r="U321" s="1561"/>
      <c r="V321" s="1561"/>
      <c r="W321" s="1561"/>
      <c r="X321" s="1561"/>
      <c r="Y321" s="1561"/>
      <c r="Z321" s="1561"/>
      <c r="AA321" s="1561"/>
      <c r="AB321" s="1561"/>
      <c r="AC321" s="1561"/>
      <c r="AD321" s="1561"/>
      <c r="AE321" s="1561"/>
      <c r="AF321" s="50"/>
      <c r="AG321" s="50"/>
      <c r="AH321" s="50"/>
      <c r="AI321" s="50"/>
      <c r="AJ321" s="54"/>
      <c r="AK321" s="54"/>
      <c r="AL321" s="82"/>
      <c r="AM321" s="82"/>
      <c r="AN321" s="446"/>
      <c r="AO321" s="54"/>
      <c r="AP321" s="54"/>
      <c r="AQ321" s="54"/>
      <c r="AR321" s="54"/>
      <c r="AS321" s="54"/>
      <c r="AT321" s="54"/>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row>
    <row r="322" spans="1:70" s="77" customFormat="1" ht="13.5" hidden="1" customHeight="1" x14ac:dyDescent="0.15">
      <c r="A322" s="1562"/>
      <c r="B322" s="1562"/>
      <c r="C322" s="1561"/>
      <c r="D322" s="1561"/>
      <c r="E322" s="1561"/>
      <c r="F322" s="1561"/>
      <c r="G322" s="1561"/>
      <c r="H322" s="1561"/>
      <c r="I322" s="1561"/>
      <c r="J322" s="1561"/>
      <c r="K322" s="1561"/>
      <c r="L322" s="1561"/>
      <c r="M322" s="1561"/>
      <c r="N322" s="1561"/>
      <c r="O322" s="1561"/>
      <c r="P322" s="1561"/>
      <c r="Q322" s="1561"/>
      <c r="R322" s="1561"/>
      <c r="S322" s="1561"/>
      <c r="T322" s="1561"/>
      <c r="U322" s="1561"/>
      <c r="V322" s="1561"/>
      <c r="W322" s="1561"/>
      <c r="X322" s="1561"/>
      <c r="Y322" s="1561"/>
      <c r="Z322" s="1561"/>
      <c r="AA322" s="1561"/>
      <c r="AB322" s="1561"/>
      <c r="AC322" s="1561"/>
      <c r="AD322" s="1561"/>
      <c r="AE322" s="1561"/>
      <c r="AF322" s="50"/>
      <c r="AG322" s="50"/>
      <c r="AH322" s="50"/>
      <c r="AI322" s="50"/>
      <c r="AJ322" s="54"/>
      <c r="AK322" s="54"/>
      <c r="AL322" s="82"/>
      <c r="AM322" s="82"/>
      <c r="AN322" s="446"/>
      <c r="AO322" s="54"/>
      <c r="AP322" s="54"/>
      <c r="AQ322" s="54"/>
      <c r="AR322" s="54"/>
      <c r="AS322" s="54"/>
      <c r="AT322" s="54"/>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row>
    <row r="323" spans="1:70" s="77" customFormat="1" ht="3" customHeight="1" x14ac:dyDescent="0.15">
      <c r="A323" s="1563"/>
      <c r="B323" s="1563"/>
      <c r="C323" s="1564"/>
      <c r="D323" s="1564"/>
      <c r="E323" s="1564"/>
      <c r="F323" s="1564"/>
      <c r="G323" s="1564"/>
      <c r="H323" s="1564"/>
      <c r="I323" s="1564"/>
      <c r="J323" s="1564"/>
      <c r="K323" s="1564"/>
      <c r="L323" s="1564"/>
      <c r="M323" s="1564"/>
      <c r="N323" s="1564"/>
      <c r="O323" s="1564"/>
      <c r="P323" s="1564"/>
      <c r="Q323" s="1564"/>
      <c r="R323" s="1564"/>
      <c r="S323" s="1564"/>
      <c r="T323" s="1564"/>
      <c r="U323" s="1564"/>
      <c r="V323" s="1564"/>
      <c r="W323" s="1564"/>
      <c r="X323" s="1564"/>
      <c r="Y323" s="1564"/>
      <c r="Z323" s="1564"/>
      <c r="AA323" s="1564"/>
      <c r="AB323" s="1564"/>
      <c r="AC323" s="1564"/>
      <c r="AD323" s="1564"/>
      <c r="AE323" s="1564"/>
      <c r="AF323" s="58"/>
      <c r="AI323" s="35"/>
      <c r="AJ323" s="35"/>
      <c r="AK323" s="35"/>
      <c r="AL323" s="35"/>
      <c r="AM323" s="35"/>
      <c r="AN323" s="439"/>
      <c r="AO323" s="35"/>
      <c r="AP323" s="35"/>
      <c r="AQ323" s="35"/>
      <c r="AR323" s="35"/>
      <c r="AS323" s="35"/>
      <c r="AT323" s="35"/>
      <c r="AU323" s="35"/>
      <c r="AV323" s="35"/>
      <c r="AW323" s="35"/>
      <c r="AX323" s="35"/>
      <c r="AY323" s="35"/>
      <c r="AZ323" s="35"/>
      <c r="BA323" s="35"/>
      <c r="BB323" s="35"/>
      <c r="BC323" s="35"/>
      <c r="BD323" s="35"/>
    </row>
    <row r="324" spans="1:70" s="77" customFormat="1" ht="3" customHeight="1" x14ac:dyDescent="0.15">
      <c r="A324" s="1563"/>
      <c r="B324" s="1563"/>
      <c r="C324" s="1565"/>
      <c r="D324" s="1565"/>
      <c r="E324" s="1565"/>
      <c r="F324" s="1565"/>
      <c r="G324" s="1565"/>
      <c r="H324" s="1565"/>
      <c r="I324" s="1565"/>
      <c r="J324" s="1565"/>
      <c r="K324" s="1565"/>
      <c r="L324" s="1565"/>
      <c r="M324" s="1565"/>
      <c r="N324" s="1565"/>
      <c r="O324" s="1565"/>
      <c r="P324" s="1565"/>
      <c r="Q324" s="1565"/>
      <c r="R324" s="1565"/>
      <c r="S324" s="1565"/>
      <c r="T324" s="1565"/>
      <c r="U324" s="1565"/>
      <c r="V324" s="1565"/>
      <c r="W324" s="1565"/>
      <c r="X324" s="1565"/>
      <c r="Y324" s="1565"/>
      <c r="Z324" s="1565"/>
      <c r="AA324" s="1565"/>
      <c r="AB324" s="1565"/>
      <c r="AC324" s="1565"/>
      <c r="AD324" s="1565"/>
      <c r="AE324" s="1565"/>
      <c r="AF324" s="58"/>
      <c r="AI324" s="35"/>
      <c r="AJ324" s="35"/>
      <c r="AK324" s="35"/>
      <c r="AL324" s="35"/>
      <c r="AM324" s="35"/>
      <c r="AN324" s="439"/>
      <c r="AO324" s="35"/>
      <c r="AP324" s="35"/>
      <c r="AQ324" s="35"/>
      <c r="AR324" s="35"/>
      <c r="AS324" s="35"/>
      <c r="AT324" s="35"/>
      <c r="AU324" s="35"/>
      <c r="AV324" s="35"/>
      <c r="AW324" s="35"/>
      <c r="AX324" s="35"/>
      <c r="AY324" s="35"/>
      <c r="AZ324" s="35"/>
      <c r="BA324" s="35"/>
      <c r="BB324" s="35"/>
      <c r="BC324" s="35"/>
      <c r="BD324" s="35"/>
    </row>
    <row r="325" spans="1:70" s="77" customFormat="1" ht="3" customHeight="1" x14ac:dyDescent="0.15">
      <c r="A325" s="1563"/>
      <c r="B325" s="1563"/>
      <c r="C325" s="1564"/>
      <c r="D325" s="1564"/>
      <c r="E325" s="1564"/>
      <c r="F325" s="1564"/>
      <c r="G325" s="1564"/>
      <c r="H325" s="1564"/>
      <c r="I325" s="1564"/>
      <c r="J325" s="1564"/>
      <c r="K325" s="1564"/>
      <c r="L325" s="1564"/>
      <c r="M325" s="1564"/>
      <c r="N325" s="1564"/>
      <c r="O325" s="1564"/>
      <c r="P325" s="1564"/>
      <c r="Q325" s="1564"/>
      <c r="R325" s="1564"/>
      <c r="S325" s="1564"/>
      <c r="T325" s="1564"/>
      <c r="U325" s="1564"/>
      <c r="V325" s="1564"/>
      <c r="W325" s="1564"/>
      <c r="X325" s="1564"/>
      <c r="Y325" s="1564"/>
      <c r="Z325" s="1564"/>
      <c r="AA325" s="1564"/>
      <c r="AB325" s="1564"/>
      <c r="AC325" s="1564"/>
      <c r="AD325" s="1564"/>
      <c r="AE325" s="1564"/>
      <c r="AF325" s="58"/>
      <c r="AI325" s="35"/>
      <c r="AJ325" s="35"/>
      <c r="AK325" s="35"/>
      <c r="AL325" s="35"/>
      <c r="AM325" s="35"/>
      <c r="AN325" s="439"/>
      <c r="AO325" s="35"/>
      <c r="AP325" s="35"/>
      <c r="AQ325" s="35"/>
      <c r="AR325" s="35"/>
      <c r="AS325" s="35"/>
      <c r="AT325" s="35"/>
      <c r="AU325" s="35"/>
      <c r="AV325" s="35"/>
      <c r="AW325" s="35"/>
      <c r="AX325" s="35"/>
      <c r="AY325" s="35"/>
      <c r="AZ325" s="35"/>
      <c r="BA325" s="35"/>
      <c r="BB325" s="35"/>
      <c r="BC325" s="35"/>
      <c r="BD325" s="35"/>
    </row>
    <row r="326" spans="1:70" s="77" customFormat="1" ht="12.75" customHeight="1" x14ac:dyDescent="0.15">
      <c r="A326" s="384" t="s">
        <v>2973</v>
      </c>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54"/>
      <c r="AG326" s="82"/>
      <c r="AH326" s="82"/>
      <c r="AI326" s="82"/>
      <c r="AJ326" s="54"/>
      <c r="AK326" s="54"/>
      <c r="AL326" s="54"/>
      <c r="AM326" s="54"/>
      <c r="AN326" s="437"/>
      <c r="AO326" s="54"/>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row>
    <row r="327" spans="1:70" s="77" customFormat="1" ht="3" customHeight="1" x14ac:dyDescent="0.15">
      <c r="A327" s="41"/>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54"/>
      <c r="AG327" s="82"/>
      <c r="AH327" s="82"/>
      <c r="AI327" s="82"/>
      <c r="AJ327" s="54"/>
      <c r="AK327" s="54"/>
      <c r="AL327" s="54"/>
      <c r="AM327" s="54"/>
      <c r="AN327" s="437"/>
      <c r="AO327" s="54"/>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row>
    <row r="328" spans="1:70" s="77" customFormat="1" ht="30" customHeight="1" x14ac:dyDescent="0.15">
      <c r="A328" s="1080" t="s">
        <v>78</v>
      </c>
      <c r="B328" s="1080"/>
      <c r="C328" s="1080"/>
      <c r="D328" s="1080"/>
      <c r="E328" s="1080"/>
      <c r="F328" s="1080"/>
      <c r="G328" s="1080"/>
      <c r="H328" s="1080"/>
      <c r="I328" s="1080"/>
      <c r="J328" s="1080"/>
      <c r="K328" s="1080"/>
      <c r="L328" s="1080"/>
      <c r="M328" s="1080"/>
      <c r="N328" s="1080"/>
      <c r="O328" s="1080"/>
      <c r="P328" s="1080"/>
      <c r="Q328" s="1080"/>
      <c r="R328" s="1080"/>
      <c r="S328" s="1080"/>
      <c r="T328" s="1080"/>
      <c r="U328" s="1080"/>
      <c r="V328" s="1080"/>
      <c r="W328" s="1080"/>
      <c r="X328" s="1080"/>
      <c r="Y328" s="1080"/>
      <c r="Z328" s="1080"/>
      <c r="AA328" s="1080"/>
      <c r="AB328" s="1080"/>
      <c r="AC328" s="1080"/>
      <c r="AD328" s="1080"/>
      <c r="AE328" s="1080"/>
      <c r="AF328" s="58"/>
      <c r="AI328" s="35"/>
      <c r="AJ328" s="35"/>
      <c r="AK328" s="35"/>
      <c r="AL328" s="35"/>
      <c r="AM328" s="35"/>
      <c r="AN328" s="439"/>
      <c r="AO328" s="35"/>
      <c r="AP328" s="35"/>
      <c r="AQ328" s="35"/>
      <c r="AR328" s="35"/>
      <c r="AS328" s="35"/>
      <c r="AT328" s="35"/>
      <c r="AU328" s="35"/>
      <c r="AV328" s="35"/>
      <c r="AW328" s="35"/>
      <c r="AX328" s="35"/>
      <c r="AY328" s="35"/>
      <c r="AZ328" s="35"/>
      <c r="BA328" s="35"/>
      <c r="BB328" s="35"/>
      <c r="BC328" s="35"/>
      <c r="BD328" s="35"/>
    </row>
    <row r="329" spans="1:70" s="77" customFormat="1" ht="50.1" customHeight="1" thickBot="1" x14ac:dyDescent="0.2">
      <c r="A329" s="218"/>
      <c r="B329" s="219"/>
      <c r="C329" s="219"/>
      <c r="D329" s="219"/>
      <c r="E329" s="219"/>
      <c r="F329" s="219"/>
      <c r="G329" s="219"/>
      <c r="H329" s="219"/>
      <c r="I329" s="219"/>
      <c r="J329" s="219"/>
      <c r="K329" s="1566" t="s">
        <v>2861</v>
      </c>
      <c r="L329" s="1567"/>
      <c r="M329" s="1568"/>
      <c r="N329" s="1569" t="s">
        <v>2857</v>
      </c>
      <c r="O329" s="1570"/>
      <c r="P329" s="1571"/>
      <c r="Q329" s="1572" t="s">
        <v>2858</v>
      </c>
      <c r="R329" s="1572"/>
      <c r="S329" s="1572"/>
      <c r="T329" s="1661" t="s">
        <v>2859</v>
      </c>
      <c r="U329" s="1661"/>
      <c r="V329" s="1661"/>
      <c r="W329" s="1662" t="s">
        <v>2862</v>
      </c>
      <c r="X329" s="1662"/>
      <c r="Y329" s="1662"/>
      <c r="Z329" s="1663" t="s">
        <v>2898</v>
      </c>
      <c r="AA329" s="1663"/>
      <c r="AB329" s="1663"/>
      <c r="AC329" s="1664" t="s">
        <v>79</v>
      </c>
      <c r="AD329" s="1665"/>
      <c r="AE329" s="1665"/>
      <c r="AF329" s="58"/>
      <c r="AI329" s="35"/>
      <c r="AJ329" s="35"/>
      <c r="AK329" s="35"/>
      <c r="AL329" s="35"/>
      <c r="AM329" s="35"/>
      <c r="AN329" s="439"/>
      <c r="AO329" s="35"/>
      <c r="AP329" s="35"/>
      <c r="AQ329" s="35"/>
      <c r="AR329" s="35"/>
      <c r="AS329" s="35"/>
      <c r="AT329" s="35"/>
      <c r="AU329" s="35"/>
      <c r="AV329" s="35"/>
      <c r="AW329" s="35"/>
      <c r="AX329" s="35"/>
      <c r="AY329" s="35"/>
      <c r="AZ329" s="35"/>
      <c r="BA329" s="35"/>
      <c r="BB329" s="35"/>
      <c r="BC329" s="35"/>
      <c r="BD329" s="35"/>
    </row>
    <row r="330" spans="1:70" s="77" customFormat="1" ht="17.100000000000001" customHeight="1" x14ac:dyDescent="0.15">
      <c r="A330" s="1684" t="s">
        <v>80</v>
      </c>
      <c r="B330" s="1684"/>
      <c r="C330" s="1685" t="s">
        <v>81</v>
      </c>
      <c r="D330" s="1686"/>
      <c r="E330" s="1686"/>
      <c r="F330" s="1686"/>
      <c r="G330" s="1686"/>
      <c r="H330" s="1686"/>
      <c r="I330" s="1686"/>
      <c r="J330" s="1686"/>
      <c r="K330" s="1687"/>
      <c r="L330" s="1678"/>
      <c r="M330" s="1679"/>
      <c r="N330" s="1677"/>
      <c r="O330" s="1678"/>
      <c r="P330" s="1679"/>
      <c r="Q330" s="1677"/>
      <c r="R330" s="1678"/>
      <c r="S330" s="1679"/>
      <c r="T330" s="1677"/>
      <c r="U330" s="1678"/>
      <c r="V330" s="1679"/>
      <c r="W330" s="1677"/>
      <c r="X330" s="1678"/>
      <c r="Y330" s="1679"/>
      <c r="Z330" s="1677"/>
      <c r="AA330" s="1678"/>
      <c r="AB330" s="1679"/>
      <c r="AC330" s="1677"/>
      <c r="AD330" s="1678"/>
      <c r="AE330" s="1680"/>
      <c r="AF330" s="2135" t="str">
        <f>IF(AND(K314="×",COUNTA(K330:K335)=0),"←「英語の外国人教員等」が未配置である理由を回答してください",
IF(AND(N314="×",COUNTA(N330:N335)=0),"←「JETプログラムのALT」が未配置である理由についてお答えください",
IF(AND(Q314="×",COUNTA(Q330:Q335)=0),"←「教員業務支援員」が未配置である理由についてお答えください",
IF(AND(T314="×",COUNTA(T330:T335)=0),"←「学習指導員」が未配置である理由についてお答えください",
IF(AND(W314="×",COUNTA(W330:W335)=0),"←「部活動支援員」が未配置である理由についてお答えください",
IF(AND(Z314="×",COUNTA(Z330:Z335)=0),"←「情報通信技術(ICT)支援員」が未配置である理由についてお答えください",
IF(AND(AC314="×",COUNTA(AC330:AC335)=0),"←「スクールカウンセラー」が未配置である理由についてお答えください",
"")))))))</f>
        <v>←「英語の外国人教員等」が未配置である理由を回答してください</v>
      </c>
      <c r="AI330" s="35"/>
      <c r="AJ330" s="35"/>
      <c r="AK330" s="35"/>
      <c r="AL330" s="35"/>
      <c r="AM330" s="35"/>
      <c r="AN330" s="439"/>
      <c r="AO330" s="35"/>
      <c r="AP330" s="35"/>
      <c r="AQ330" s="35"/>
      <c r="AR330" s="35"/>
      <c r="AS330" s="35"/>
      <c r="AT330" s="35"/>
      <c r="AU330" s="35"/>
      <c r="AV330" s="35"/>
      <c r="AW330" s="35"/>
      <c r="AX330" s="35"/>
      <c r="AY330" s="35"/>
      <c r="AZ330" s="35"/>
      <c r="BA330" s="35"/>
      <c r="BB330" s="35"/>
      <c r="BC330" s="35"/>
      <c r="BD330" s="35"/>
    </row>
    <row r="331" spans="1:70" s="77" customFormat="1" ht="17.100000000000001" customHeight="1" x14ac:dyDescent="0.15">
      <c r="A331" s="1684"/>
      <c r="B331" s="1684"/>
      <c r="C331" s="1685" t="s">
        <v>82</v>
      </c>
      <c r="D331" s="1686"/>
      <c r="E331" s="1686"/>
      <c r="F331" s="1686"/>
      <c r="G331" s="1686"/>
      <c r="H331" s="1686"/>
      <c r="I331" s="1686"/>
      <c r="J331" s="1686"/>
      <c r="K331" s="1690"/>
      <c r="L331" s="1668"/>
      <c r="M331" s="1669"/>
      <c r="N331" s="1667"/>
      <c r="O331" s="1668"/>
      <c r="P331" s="1669"/>
      <c r="Q331" s="1667"/>
      <c r="R331" s="1668"/>
      <c r="S331" s="1669"/>
      <c r="T331" s="1667"/>
      <c r="U331" s="1668"/>
      <c r="V331" s="1669"/>
      <c r="W331" s="1667"/>
      <c r="X331" s="1668"/>
      <c r="Y331" s="1669"/>
      <c r="Z331" s="1667"/>
      <c r="AA331" s="1668"/>
      <c r="AB331" s="1669"/>
      <c r="AC331" s="1667"/>
      <c r="AD331" s="1668"/>
      <c r="AE331" s="1670"/>
      <c r="AF331" s="2135"/>
      <c r="AI331" s="35"/>
      <c r="AJ331" s="35"/>
      <c r="AK331" s="35"/>
      <c r="AL331" s="35"/>
      <c r="AM331" s="35"/>
      <c r="AN331" s="439"/>
      <c r="AO331" s="35"/>
      <c r="AP331" s="35"/>
      <c r="AQ331" s="35"/>
      <c r="AR331" s="35"/>
      <c r="AS331" s="35"/>
      <c r="AT331" s="35"/>
      <c r="AU331" s="35"/>
      <c r="AV331" s="35"/>
      <c r="AW331" s="35"/>
      <c r="AX331" s="35"/>
      <c r="AY331" s="35"/>
      <c r="AZ331" s="35"/>
      <c r="BA331" s="35"/>
      <c r="BB331" s="35"/>
      <c r="BC331" s="35"/>
      <c r="BD331" s="35"/>
    </row>
    <row r="332" spans="1:70" s="77" customFormat="1" ht="17.100000000000001" customHeight="1" x14ac:dyDescent="0.15">
      <c r="A332" s="1684"/>
      <c r="B332" s="1684"/>
      <c r="C332" s="1671" t="s">
        <v>2830</v>
      </c>
      <c r="D332" s="1672"/>
      <c r="E332" s="1672"/>
      <c r="F332" s="1672"/>
      <c r="G332" s="1672"/>
      <c r="H332" s="1672"/>
      <c r="I332" s="1672"/>
      <c r="J332" s="1672"/>
      <c r="K332" s="1673"/>
      <c r="L332" s="1674"/>
      <c r="M332" s="1675"/>
      <c r="N332" s="1676"/>
      <c r="O332" s="1674"/>
      <c r="P332" s="1675"/>
      <c r="Q332" s="1676"/>
      <c r="R332" s="1674"/>
      <c r="S332" s="1675"/>
      <c r="T332" s="1676"/>
      <c r="U332" s="1674"/>
      <c r="V332" s="1675"/>
      <c r="W332" s="1676"/>
      <c r="X332" s="1674"/>
      <c r="Y332" s="1675"/>
      <c r="Z332" s="1667"/>
      <c r="AA332" s="1668"/>
      <c r="AB332" s="1669"/>
      <c r="AC332" s="1667"/>
      <c r="AD332" s="1668"/>
      <c r="AE332" s="1670"/>
      <c r="AF332" s="2135"/>
      <c r="AI332" s="35"/>
      <c r="AJ332" s="35"/>
      <c r="AK332" s="35"/>
      <c r="AL332" s="35"/>
      <c r="AM332" s="35"/>
      <c r="AN332" s="439"/>
      <c r="AO332" s="35"/>
      <c r="AP332" s="35"/>
      <c r="AQ332" s="35"/>
      <c r="AR332" s="35"/>
      <c r="AS332" s="35"/>
      <c r="AT332" s="35"/>
      <c r="AU332" s="35"/>
      <c r="AV332" s="35"/>
      <c r="AW332" s="35"/>
      <c r="AX332" s="35"/>
      <c r="AY332" s="35"/>
      <c r="AZ332" s="35"/>
      <c r="BA332" s="35"/>
      <c r="BB332" s="35"/>
      <c r="BC332" s="35"/>
      <c r="BD332" s="35"/>
    </row>
    <row r="333" spans="1:70" s="77" customFormat="1" ht="17.100000000000001" customHeight="1" x14ac:dyDescent="0.15">
      <c r="A333" s="1684"/>
      <c r="B333" s="1684"/>
      <c r="C333" s="1671" t="s">
        <v>2831</v>
      </c>
      <c r="D333" s="1672"/>
      <c r="E333" s="1672"/>
      <c r="F333" s="1672"/>
      <c r="G333" s="1672"/>
      <c r="H333" s="1672"/>
      <c r="I333" s="1672"/>
      <c r="J333" s="1672"/>
      <c r="K333" s="1673"/>
      <c r="L333" s="1674"/>
      <c r="M333" s="1675"/>
      <c r="N333" s="1676"/>
      <c r="O333" s="1674"/>
      <c r="P333" s="1675"/>
      <c r="Q333" s="1681"/>
      <c r="R333" s="1682"/>
      <c r="S333" s="1683"/>
      <c r="T333" s="1681"/>
      <c r="U333" s="1682"/>
      <c r="V333" s="1683"/>
      <c r="W333" s="1681"/>
      <c r="X333" s="1682"/>
      <c r="Y333" s="1683"/>
      <c r="Z333" s="1667"/>
      <c r="AA333" s="1668"/>
      <c r="AB333" s="1669"/>
      <c r="AC333" s="1667"/>
      <c r="AD333" s="1668"/>
      <c r="AE333" s="1670"/>
      <c r="AF333" s="2135"/>
      <c r="AI333" s="35"/>
      <c r="AJ333" s="35"/>
      <c r="AK333" s="35"/>
      <c r="AL333" s="35"/>
      <c r="AM333" s="35"/>
      <c r="AN333" s="439"/>
      <c r="AO333" s="35"/>
      <c r="AP333" s="35"/>
      <c r="AQ333" s="35"/>
      <c r="AR333" s="35"/>
      <c r="AS333" s="35"/>
      <c r="AT333" s="35"/>
      <c r="AU333" s="35"/>
      <c r="AV333" s="35"/>
      <c r="AW333" s="35"/>
      <c r="AX333" s="35"/>
      <c r="AY333" s="35"/>
      <c r="AZ333" s="35"/>
      <c r="BA333" s="35"/>
      <c r="BB333" s="35"/>
      <c r="BC333" s="35"/>
      <c r="BD333" s="35"/>
    </row>
    <row r="334" spans="1:70" s="77" customFormat="1" ht="17.100000000000001" customHeight="1" x14ac:dyDescent="0.15">
      <c r="A334" s="1684"/>
      <c r="B334" s="1684"/>
      <c r="C334" s="1688" t="s">
        <v>83</v>
      </c>
      <c r="D334" s="1689"/>
      <c r="E334" s="1689"/>
      <c r="F334" s="1689"/>
      <c r="G334" s="1689"/>
      <c r="H334" s="1689"/>
      <c r="I334" s="1689"/>
      <c r="J334" s="1689"/>
      <c r="K334" s="1690"/>
      <c r="L334" s="1668"/>
      <c r="M334" s="1669"/>
      <c r="N334" s="1667"/>
      <c r="O334" s="1668"/>
      <c r="P334" s="1669"/>
      <c r="Q334" s="1667"/>
      <c r="R334" s="1668"/>
      <c r="S334" s="1669"/>
      <c r="T334" s="1667"/>
      <c r="U334" s="1668"/>
      <c r="V334" s="1669"/>
      <c r="W334" s="1667"/>
      <c r="X334" s="1668"/>
      <c r="Y334" s="1669"/>
      <c r="Z334" s="1667"/>
      <c r="AA334" s="1668"/>
      <c r="AB334" s="1669"/>
      <c r="AC334" s="1667"/>
      <c r="AD334" s="1668"/>
      <c r="AE334" s="1670"/>
      <c r="AF334" s="2135" t="str">
        <f>IF(AND(K334="○",COUNTA(K330:K335)&gt;1),"←「英語の外国人教員」の未配置の理由について、回答が矛盾しています",
IF(AND(N334="○",COUNTA(N330:N335)&gt;1),"←「JETプログラムのALT」の未配置の理由について、回答が矛盾しています",
IF(AND(Q334="○",COUNTA(Q330:Q335)&gt;1),"←「教員業務支援員」の未配置の理由について、回答が矛盾しています",
IF(AND(T334="○",COUNTA(T330:T335)&gt;1),"←「学習指導員」の未配置の理由について、回答が矛盾しています",
IF(AND(W334="○",COUNTA(W330:W335)&gt;1),"←「部活動支援員」の未配置の理由について、回答が矛盾しています",
IF(AND(Z334="○",COUNTA(Z330:Z335)&gt;1),"←「ICT支援員」の未配置の理由について、回答が矛盾しています",
IF(AND(AC334="○",COUNTA(AC330:AC335)&gt;1),"←「スクールカウンセラー」の未配置の理由について、回答が矛盾しています","")))))))</f>
        <v/>
      </c>
      <c r="AI334" s="35"/>
      <c r="AJ334" s="35"/>
      <c r="AK334" s="35"/>
      <c r="AL334" s="35"/>
      <c r="AM334" s="35"/>
      <c r="AN334" s="439"/>
      <c r="AO334" s="35"/>
      <c r="AP334" s="35"/>
      <c r="AQ334" s="35"/>
      <c r="AR334" s="35"/>
      <c r="AS334" s="35"/>
      <c r="AT334" s="35"/>
      <c r="AU334" s="35"/>
      <c r="AV334" s="35"/>
      <c r="AW334" s="35"/>
      <c r="AX334" s="35"/>
      <c r="AY334" s="35"/>
      <c r="AZ334" s="35"/>
      <c r="BA334" s="35"/>
      <c r="BB334" s="35"/>
      <c r="BC334" s="35"/>
      <c r="BD334" s="35"/>
    </row>
    <row r="335" spans="1:70" s="77" customFormat="1" ht="39.950000000000003" customHeight="1" x14ac:dyDescent="0.15">
      <c r="A335" s="1684"/>
      <c r="B335" s="1684"/>
      <c r="C335" s="1671" t="s">
        <v>2863</v>
      </c>
      <c r="D335" s="1689"/>
      <c r="E335" s="1689"/>
      <c r="F335" s="1689"/>
      <c r="G335" s="1689"/>
      <c r="H335" s="1689"/>
      <c r="I335" s="1689"/>
      <c r="J335" s="1689"/>
      <c r="K335" s="1690"/>
      <c r="L335" s="1668"/>
      <c r="M335" s="1669"/>
      <c r="N335" s="1667"/>
      <c r="O335" s="1668"/>
      <c r="P335" s="1669"/>
      <c r="Q335" s="1667"/>
      <c r="R335" s="1668"/>
      <c r="S335" s="1669"/>
      <c r="T335" s="1667"/>
      <c r="U335" s="1668"/>
      <c r="V335" s="1669"/>
      <c r="W335" s="1667"/>
      <c r="X335" s="1668"/>
      <c r="Y335" s="1669"/>
      <c r="Z335" s="1667"/>
      <c r="AA335" s="1668"/>
      <c r="AB335" s="1669"/>
      <c r="AC335" s="1667"/>
      <c r="AD335" s="1668"/>
      <c r="AE335" s="1670"/>
      <c r="AF335" s="2135"/>
      <c r="AI335" s="35"/>
      <c r="AJ335" s="35"/>
      <c r="AK335" s="35"/>
      <c r="AL335" s="35"/>
      <c r="AM335" s="35"/>
      <c r="AN335" s="439"/>
      <c r="AO335" s="35"/>
      <c r="AP335" s="35"/>
      <c r="AQ335" s="35"/>
      <c r="AR335" s="35"/>
      <c r="AS335" s="35"/>
      <c r="AT335" s="35"/>
      <c r="AU335" s="35"/>
      <c r="AV335" s="35"/>
      <c r="AW335" s="35"/>
      <c r="AX335" s="35"/>
      <c r="AY335" s="35"/>
      <c r="AZ335" s="35"/>
      <c r="BA335" s="35"/>
      <c r="BB335" s="35"/>
      <c r="BC335" s="35"/>
      <c r="BD335" s="35"/>
    </row>
    <row r="336" spans="1:70" s="77" customFormat="1" ht="17.100000000000001" customHeight="1" x14ac:dyDescent="0.15">
      <c r="A336" s="1684" t="s">
        <v>84</v>
      </c>
      <c r="B336" s="1684"/>
      <c r="C336" s="1688" t="s">
        <v>2832</v>
      </c>
      <c r="D336" s="1689"/>
      <c r="E336" s="1689"/>
      <c r="F336" s="1689"/>
      <c r="G336" s="1689"/>
      <c r="H336" s="1689"/>
      <c r="I336" s="1689"/>
      <c r="J336" s="1689"/>
      <c r="K336" s="1690"/>
      <c r="L336" s="1668"/>
      <c r="M336" s="1669"/>
      <c r="N336" s="1667"/>
      <c r="O336" s="1668"/>
      <c r="P336" s="1669"/>
      <c r="Q336" s="1667"/>
      <c r="R336" s="1668"/>
      <c r="S336" s="1669"/>
      <c r="T336" s="1667"/>
      <c r="U336" s="1668"/>
      <c r="V336" s="1669"/>
      <c r="W336" s="1667"/>
      <c r="X336" s="1668"/>
      <c r="Y336" s="1669"/>
      <c r="Z336" s="1667"/>
      <c r="AA336" s="1668"/>
      <c r="AB336" s="1669"/>
      <c r="AC336" s="1667"/>
      <c r="AD336" s="1668"/>
      <c r="AE336" s="1670"/>
      <c r="AF336" s="2125" t="str">
        <f>IF(AND(K314="○",COUNTA(K336:K340)=0),"←「英語の外国人教員等」の配置後の課題を回答してください",
IF(AND(N314="○",COUNTA(N336:N340)=0),"←「JETプログラムのALT」の配置後の課題を回答してください",
IF(AND(Q314="○",COUNTA(Q336:Q340)=0),"←「教員業務支援員」の配置後の課題を回答してください",
IF(AND(T314="○",COUNTA(T336:T340)=0),"←「学習指導員」の配置後の課題を回答してください",
IF(AND(W314="○",COUNTA(W336:W340)=0),"←「部活動支援員」の配置後の課題を回答してください",
IF(AND(Z314="○",COUNTA(Z336:Z340)=0),"←「情報通信技術(ICT)支援員」の配置後の課題を回答してください",
IF(AND(AC314="○",COUNTA(AC336:AC340)=0),"←「スクールカウンセラー」の配置後の課題を回答してください",
"")))))))</f>
        <v/>
      </c>
      <c r="AI336" s="35"/>
      <c r="AJ336" s="35"/>
      <c r="AK336" s="35"/>
      <c r="AL336" s="35"/>
      <c r="AM336" s="35"/>
      <c r="AN336" s="439"/>
      <c r="AO336" s="35"/>
      <c r="AP336" s="35"/>
      <c r="AQ336" s="35"/>
      <c r="AR336" s="35"/>
      <c r="AS336" s="35"/>
      <c r="AT336" s="35"/>
      <c r="AU336" s="35"/>
      <c r="AV336" s="35"/>
      <c r="AW336" s="35"/>
      <c r="AX336" s="35"/>
      <c r="AY336" s="35"/>
      <c r="AZ336" s="35"/>
      <c r="BA336" s="35"/>
      <c r="BB336" s="35"/>
      <c r="BC336" s="35"/>
      <c r="BD336" s="35"/>
    </row>
    <row r="337" spans="1:65" s="77" customFormat="1" ht="30" customHeight="1" x14ac:dyDescent="0.15">
      <c r="A337" s="1684"/>
      <c r="B337" s="1684"/>
      <c r="C337" s="1699" t="s">
        <v>2860</v>
      </c>
      <c r="D337" s="1698"/>
      <c r="E337" s="1698"/>
      <c r="F337" s="1698"/>
      <c r="G337" s="1698"/>
      <c r="H337" s="1698"/>
      <c r="I337" s="1698"/>
      <c r="J337" s="1698"/>
      <c r="K337" s="1690"/>
      <c r="L337" s="1668"/>
      <c r="M337" s="1669"/>
      <c r="N337" s="1667"/>
      <c r="O337" s="1668"/>
      <c r="P337" s="1669"/>
      <c r="Q337" s="1667"/>
      <c r="R337" s="1668"/>
      <c r="S337" s="1669"/>
      <c r="T337" s="1667"/>
      <c r="U337" s="1668"/>
      <c r="V337" s="1669"/>
      <c r="W337" s="1667"/>
      <c r="X337" s="1668"/>
      <c r="Y337" s="1669"/>
      <c r="Z337" s="1667"/>
      <c r="AA337" s="1668"/>
      <c r="AB337" s="1669"/>
      <c r="AC337" s="1667"/>
      <c r="AD337" s="1668"/>
      <c r="AE337" s="1670"/>
      <c r="AF337" s="2125"/>
      <c r="AI337" s="35"/>
      <c r="AJ337" s="35"/>
      <c r="AK337" s="35"/>
      <c r="AL337" s="35"/>
      <c r="AM337" s="35"/>
      <c r="AN337" s="439"/>
      <c r="AO337" s="35"/>
      <c r="AP337" s="35"/>
      <c r="AQ337" s="35"/>
      <c r="AR337" s="35"/>
      <c r="AS337" s="35"/>
      <c r="AT337" s="35"/>
      <c r="AU337" s="35"/>
      <c r="AV337" s="35"/>
      <c r="AW337" s="35"/>
      <c r="AX337" s="35"/>
      <c r="AY337" s="35"/>
      <c r="AZ337" s="35"/>
      <c r="BA337" s="35"/>
      <c r="BB337" s="35"/>
      <c r="BC337" s="35"/>
      <c r="BD337" s="35"/>
    </row>
    <row r="338" spans="1:65" s="77" customFormat="1" ht="17.100000000000001" customHeight="1" x14ac:dyDescent="0.15">
      <c r="A338" s="1684"/>
      <c r="B338" s="1684"/>
      <c r="C338" s="1697" t="s">
        <v>2834</v>
      </c>
      <c r="D338" s="1698"/>
      <c r="E338" s="1698"/>
      <c r="F338" s="1698"/>
      <c r="G338" s="1698"/>
      <c r="H338" s="1698"/>
      <c r="I338" s="1698"/>
      <c r="J338" s="1698"/>
      <c r="K338" s="1690"/>
      <c r="L338" s="1668"/>
      <c r="M338" s="1669"/>
      <c r="N338" s="1667"/>
      <c r="O338" s="1668"/>
      <c r="P338" s="1669"/>
      <c r="Q338" s="1667"/>
      <c r="R338" s="1668"/>
      <c r="S338" s="1669"/>
      <c r="T338" s="1667"/>
      <c r="U338" s="1668"/>
      <c r="V338" s="1669"/>
      <c r="W338" s="1667"/>
      <c r="X338" s="1668"/>
      <c r="Y338" s="1669"/>
      <c r="Z338" s="1667"/>
      <c r="AA338" s="1668"/>
      <c r="AB338" s="1669"/>
      <c r="AC338" s="1667"/>
      <c r="AD338" s="1668"/>
      <c r="AE338" s="1670"/>
      <c r="AF338" s="2125"/>
      <c r="AI338" s="35"/>
      <c r="AJ338" s="35"/>
      <c r="AK338" s="35"/>
      <c r="AL338" s="35"/>
      <c r="AM338" s="35"/>
      <c r="AN338" s="439"/>
      <c r="AO338" s="35"/>
      <c r="AP338" s="35"/>
      <c r="AQ338" s="35"/>
      <c r="AR338" s="35"/>
      <c r="AS338" s="35"/>
      <c r="AT338" s="35"/>
      <c r="AU338" s="35"/>
      <c r="AV338" s="35"/>
      <c r="AW338" s="35"/>
      <c r="AX338" s="35"/>
      <c r="AY338" s="35"/>
      <c r="AZ338" s="35"/>
      <c r="BA338" s="35"/>
      <c r="BB338" s="35"/>
      <c r="BC338" s="35"/>
      <c r="BD338" s="35"/>
    </row>
    <row r="339" spans="1:65" s="77" customFormat="1" ht="17.100000000000001" customHeight="1" x14ac:dyDescent="0.15">
      <c r="A339" s="1684"/>
      <c r="B339" s="1684"/>
      <c r="C339" s="1685" t="s">
        <v>85</v>
      </c>
      <c r="D339" s="1686"/>
      <c r="E339" s="1686"/>
      <c r="F339" s="1686"/>
      <c r="G339" s="1686"/>
      <c r="H339" s="1686"/>
      <c r="I339" s="1686"/>
      <c r="J339" s="1686"/>
      <c r="K339" s="1690"/>
      <c r="L339" s="1668"/>
      <c r="M339" s="1669"/>
      <c r="N339" s="1667"/>
      <c r="O339" s="1668"/>
      <c r="P339" s="1669"/>
      <c r="Q339" s="1667"/>
      <c r="R339" s="1668"/>
      <c r="S339" s="1669"/>
      <c r="T339" s="1667"/>
      <c r="U339" s="1668"/>
      <c r="V339" s="1669"/>
      <c r="W339" s="1667"/>
      <c r="X339" s="1668"/>
      <c r="Y339" s="1669"/>
      <c r="Z339" s="1667"/>
      <c r="AA339" s="1668"/>
      <c r="AB339" s="1669"/>
      <c r="AC339" s="1667"/>
      <c r="AD339" s="1668"/>
      <c r="AE339" s="1670"/>
      <c r="AF339" s="2125" t="str">
        <f>IF(AND(K339="○",COUNTA(K336:K340)&gt;1),"←「英語の外国人教員」の配置後課題について、回答が矛盾しています",
IF(AND(N339="○",COUNTA(N336:N340)&gt;1),"←「JETプログラムのALT」の配置後課題について、回答が矛盾しています",
IF(AND(Q339="○",COUNTA(Q336:Q340)&gt;1),"←「教員業務支援員」の配置後課題について、回答が矛盾しています",
IF(AND(T339="○",COUNTA(T336:T340)&gt;1),"←「学習指導員」の配置後課題について、回答が矛盾しています",
IF(AND(W339="○",COUNTA(W336:W340)&gt;1),"←「部活動支援員」の配置後課題について、回答が矛盾しています",
IF(AND(Z339="○",COUNTA(Z336:Z340)&gt;1),"←「ICT支援員」の配置後課題について、回答が矛盾しています",
IF(AND(AC339="○",COUNTA(AC336:AC340)&gt;1),"←「スクールカウンセラー」の配置後課題について、回答が矛盾しています","")))))))</f>
        <v/>
      </c>
      <c r="AI339" s="35"/>
      <c r="AJ339" s="35"/>
      <c r="AK339" s="35"/>
      <c r="AL339" s="35"/>
      <c r="AM339" s="35"/>
      <c r="AN339" s="439"/>
      <c r="AO339" s="35"/>
      <c r="AP339" s="35"/>
      <c r="AQ339" s="35"/>
      <c r="AR339" s="35"/>
      <c r="AS339" s="35"/>
      <c r="AT339" s="35"/>
      <c r="AU339" s="35"/>
      <c r="AV339" s="35"/>
      <c r="AW339" s="35"/>
      <c r="AX339" s="35"/>
      <c r="AY339" s="35"/>
      <c r="AZ339" s="35"/>
      <c r="BA339" s="35"/>
      <c r="BB339" s="35"/>
      <c r="BC339" s="35"/>
      <c r="BD339" s="35"/>
    </row>
    <row r="340" spans="1:65" s="77" customFormat="1" ht="39.950000000000003" customHeight="1" thickBot="1" x14ac:dyDescent="0.2">
      <c r="A340" s="1684"/>
      <c r="B340" s="1684"/>
      <c r="C340" s="1695" t="s">
        <v>2863</v>
      </c>
      <c r="D340" s="1686"/>
      <c r="E340" s="1686"/>
      <c r="F340" s="1686"/>
      <c r="G340" s="1686"/>
      <c r="H340" s="1686"/>
      <c r="I340" s="1686"/>
      <c r="J340" s="1686"/>
      <c r="K340" s="1696"/>
      <c r="L340" s="1692"/>
      <c r="M340" s="1693"/>
      <c r="N340" s="1691"/>
      <c r="O340" s="1692"/>
      <c r="P340" s="1693"/>
      <c r="Q340" s="1691"/>
      <c r="R340" s="1692"/>
      <c r="S340" s="1693"/>
      <c r="T340" s="1691"/>
      <c r="U340" s="1692"/>
      <c r="V340" s="1693"/>
      <c r="W340" s="1691"/>
      <c r="X340" s="1692"/>
      <c r="Y340" s="1693"/>
      <c r="Z340" s="1691"/>
      <c r="AA340" s="1692"/>
      <c r="AB340" s="1693"/>
      <c r="AC340" s="1691"/>
      <c r="AD340" s="1692"/>
      <c r="AE340" s="1694"/>
      <c r="AF340" s="2125"/>
      <c r="AI340" s="35"/>
      <c r="AJ340" s="35"/>
      <c r="AK340" s="35"/>
      <c r="AL340" s="35"/>
      <c r="AM340" s="35"/>
      <c r="AN340" s="439"/>
      <c r="AO340" s="35"/>
      <c r="AP340" s="35"/>
      <c r="AQ340" s="35"/>
      <c r="AR340" s="35"/>
      <c r="AS340" s="35"/>
      <c r="AT340" s="35"/>
      <c r="AU340" s="35"/>
      <c r="AV340" s="35"/>
      <c r="AW340" s="35"/>
      <c r="AX340" s="35"/>
      <c r="AY340" s="35"/>
      <c r="AZ340" s="35"/>
      <c r="BA340" s="35"/>
      <c r="BB340" s="35"/>
      <c r="BC340" s="35"/>
      <c r="BD340" s="35"/>
    </row>
    <row r="341" spans="1:65" s="77" customFormat="1" ht="3" customHeight="1" x14ac:dyDescent="0.15">
      <c r="A341" s="32"/>
      <c r="B341" s="32"/>
      <c r="C341" s="32"/>
      <c r="D341" s="32"/>
      <c r="E341" s="32"/>
      <c r="F341" s="32"/>
      <c r="G341" s="32"/>
      <c r="H341" s="32"/>
      <c r="I341" s="32"/>
      <c r="J341" s="32"/>
      <c r="K341" s="32"/>
      <c r="L341" s="32"/>
      <c r="M341" s="32"/>
      <c r="N341" s="32"/>
      <c r="O341" s="32"/>
      <c r="P341" s="32"/>
      <c r="Q341" s="39"/>
      <c r="R341" s="39"/>
      <c r="S341" s="39"/>
      <c r="T341" s="39"/>
      <c r="U341" s="39"/>
      <c r="V341" s="39"/>
      <c r="W341" s="39"/>
      <c r="X341" s="39"/>
      <c r="Y341" s="39"/>
      <c r="Z341" s="39"/>
      <c r="AA341" s="39"/>
      <c r="AB341" s="39"/>
      <c r="AC341" s="39"/>
      <c r="AD341" s="39"/>
      <c r="AE341" s="39"/>
      <c r="AF341" s="54"/>
      <c r="AG341" s="82"/>
      <c r="AH341" s="82"/>
      <c r="AI341" s="82"/>
      <c r="AJ341" s="54"/>
      <c r="AK341" s="54"/>
      <c r="AL341" s="54"/>
      <c r="AM341" s="54"/>
      <c r="AN341" s="437"/>
      <c r="AO341" s="54"/>
      <c r="AR341" s="35"/>
      <c r="AS341" s="35"/>
      <c r="AT341" s="35"/>
      <c r="AU341" s="35"/>
      <c r="AV341" s="35"/>
      <c r="AW341" s="35"/>
      <c r="AX341" s="35"/>
      <c r="AY341" s="35"/>
      <c r="AZ341" s="35"/>
      <c r="BA341" s="35"/>
      <c r="BB341" s="35"/>
      <c r="BC341" s="35"/>
      <c r="BD341" s="35"/>
      <c r="BE341" s="35"/>
      <c r="BF341" s="35"/>
      <c r="BG341" s="35"/>
      <c r="BH341" s="35"/>
      <c r="BI341" s="35"/>
      <c r="BJ341" s="35"/>
      <c r="BK341" s="35"/>
      <c r="BL341" s="35"/>
      <c r="BM341" s="35"/>
    </row>
    <row r="342" spans="1:65" s="77" customFormat="1" ht="3" customHeight="1" x14ac:dyDescent="0.15">
      <c r="A342" s="32"/>
      <c r="B342" s="32"/>
      <c r="C342" s="32"/>
      <c r="D342" s="32"/>
      <c r="E342" s="32"/>
      <c r="F342" s="32"/>
      <c r="G342" s="32"/>
      <c r="H342" s="32"/>
      <c r="I342" s="32"/>
      <c r="J342" s="32"/>
      <c r="K342" s="32"/>
      <c r="L342" s="32"/>
      <c r="M342" s="32"/>
      <c r="N342" s="32"/>
      <c r="O342" s="32"/>
      <c r="P342" s="32"/>
      <c r="Q342" s="39"/>
      <c r="R342" s="39"/>
      <c r="S342" s="39"/>
      <c r="T342" s="39"/>
      <c r="U342" s="39"/>
      <c r="V342" s="39"/>
      <c r="W342" s="39"/>
      <c r="X342" s="39"/>
      <c r="Y342" s="39"/>
      <c r="Z342" s="39"/>
      <c r="AA342" s="39"/>
      <c r="AB342" s="39"/>
      <c r="AC342" s="39"/>
      <c r="AD342" s="39"/>
      <c r="AE342" s="39"/>
      <c r="AF342" s="54"/>
      <c r="AG342" s="82"/>
      <c r="AH342" s="82"/>
      <c r="AI342" s="82"/>
      <c r="AJ342" s="54"/>
      <c r="AK342" s="54"/>
      <c r="AL342" s="54"/>
      <c r="AM342" s="54"/>
      <c r="AN342" s="437"/>
      <c r="AO342" s="54"/>
      <c r="AR342" s="35"/>
      <c r="AS342" s="35"/>
      <c r="AT342" s="35"/>
      <c r="AU342" s="35"/>
      <c r="AV342" s="35"/>
      <c r="AW342" s="35"/>
      <c r="AX342" s="35"/>
      <c r="AY342" s="35"/>
      <c r="AZ342" s="35"/>
      <c r="BA342" s="35"/>
      <c r="BB342" s="35"/>
      <c r="BC342" s="35"/>
      <c r="BD342" s="35"/>
      <c r="BE342" s="35"/>
      <c r="BF342" s="35"/>
      <c r="BG342" s="35"/>
      <c r="BH342" s="35"/>
      <c r="BI342" s="35"/>
      <c r="BJ342" s="35"/>
      <c r="BK342" s="35"/>
      <c r="BL342" s="35"/>
      <c r="BM342" s="35"/>
    </row>
    <row r="343" spans="1:65" s="77" customFormat="1" ht="3" customHeight="1" x14ac:dyDescent="0.15">
      <c r="A343" s="32"/>
      <c r="B343" s="32"/>
      <c r="C343" s="32"/>
      <c r="D343" s="32"/>
      <c r="E343" s="32"/>
      <c r="F343" s="32"/>
      <c r="G343" s="32"/>
      <c r="H343" s="32"/>
      <c r="I343" s="32"/>
      <c r="J343" s="32"/>
      <c r="K343" s="32"/>
      <c r="L343" s="32"/>
      <c r="M343" s="32"/>
      <c r="N343" s="32"/>
      <c r="O343" s="32"/>
      <c r="P343" s="32"/>
      <c r="Q343" s="39"/>
      <c r="R343" s="39"/>
      <c r="S343" s="39"/>
      <c r="T343" s="39"/>
      <c r="U343" s="39"/>
      <c r="V343" s="39"/>
      <c r="W343" s="39"/>
      <c r="X343" s="39"/>
      <c r="Y343" s="39"/>
      <c r="Z343" s="39"/>
      <c r="AA343" s="39"/>
      <c r="AB343" s="39"/>
      <c r="AC343" s="39"/>
      <c r="AD343" s="39"/>
      <c r="AE343" s="39"/>
      <c r="AF343" s="54"/>
      <c r="AG343" s="82"/>
      <c r="AH343" s="82"/>
      <c r="AI343" s="82"/>
      <c r="AJ343" s="54"/>
      <c r="AK343" s="54"/>
      <c r="AL343" s="54"/>
      <c r="AM343" s="54"/>
      <c r="AN343" s="437"/>
      <c r="AO343" s="54"/>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row>
    <row r="344" spans="1:65" ht="13.5" x14ac:dyDescent="0.15">
      <c r="A344" s="1714" t="s">
        <v>2924</v>
      </c>
      <c r="B344" s="1715"/>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51"/>
      <c r="AG344" s="31"/>
      <c r="AH344" s="31"/>
      <c r="AJ344" s="51"/>
      <c r="AK344" s="51"/>
      <c r="AL344" s="51"/>
      <c r="AM344" s="51"/>
      <c r="AN344" s="447"/>
      <c r="AO344" s="51"/>
    </row>
    <row r="345" spans="1:65" ht="5.0999999999999996" customHeight="1" x14ac:dyDescent="0.15">
      <c r="A345" s="349"/>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51"/>
      <c r="AG345" s="31"/>
      <c r="AH345" s="31"/>
      <c r="AJ345" s="51"/>
      <c r="AK345" s="51"/>
      <c r="AL345" s="51"/>
      <c r="AM345" s="51"/>
      <c r="AN345" s="447"/>
      <c r="AO345" s="51"/>
    </row>
    <row r="346" spans="1:65" ht="5.0999999999999996" customHeight="1" x14ac:dyDescent="0.15">
      <c r="A346" s="349"/>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51"/>
      <c r="AG346" s="31"/>
      <c r="AH346" s="31"/>
      <c r="AJ346" s="51"/>
      <c r="AK346" s="51"/>
      <c r="AL346" s="51"/>
      <c r="AM346" s="51"/>
      <c r="AN346" s="447"/>
      <c r="AO346" s="51"/>
    </row>
    <row r="347" spans="1:65" ht="15" customHeight="1" x14ac:dyDescent="0.15">
      <c r="A347" s="1716" t="s">
        <v>87</v>
      </c>
      <c r="B347" s="1716"/>
      <c r="C347" s="1716"/>
      <c r="D347" s="1716"/>
      <c r="E347" s="1716"/>
      <c r="F347" s="1716"/>
      <c r="G347" s="1716"/>
      <c r="H347" s="1716"/>
      <c r="I347" s="1716"/>
      <c r="J347" s="1716"/>
      <c r="K347" s="1716"/>
      <c r="L347" s="1716"/>
      <c r="M347" s="1716"/>
      <c r="N347" s="1716"/>
      <c r="O347" s="1716"/>
      <c r="P347" s="120"/>
      <c r="Q347" s="120"/>
      <c r="R347" s="120"/>
      <c r="S347" s="120"/>
      <c r="T347" s="120"/>
      <c r="U347" s="120"/>
      <c r="V347" s="120"/>
      <c r="W347" s="120"/>
      <c r="X347" s="120"/>
      <c r="Y347" s="120"/>
      <c r="Z347" s="120"/>
      <c r="AA347" s="120"/>
      <c r="AB347" s="120"/>
      <c r="AC347" s="120"/>
      <c r="AD347" s="120"/>
      <c r="AE347" s="120"/>
      <c r="AF347" s="51"/>
      <c r="AG347" s="31"/>
      <c r="AH347" s="31"/>
      <c r="AJ347" s="51"/>
      <c r="AK347" s="51"/>
      <c r="AL347" s="51"/>
      <c r="AM347" s="51"/>
      <c r="AN347" s="447"/>
      <c r="AO347" s="51"/>
    </row>
    <row r="348" spans="1:65" ht="5.0999999999999996" customHeight="1" x14ac:dyDescent="0.15">
      <c r="A348" s="350"/>
      <c r="B348" s="350"/>
      <c r="C348" s="350"/>
      <c r="D348" s="350"/>
      <c r="E348" s="350"/>
      <c r="F348" s="350"/>
      <c r="G348" s="350"/>
      <c r="H348" s="350"/>
      <c r="I348" s="350"/>
      <c r="J348" s="350"/>
      <c r="K348" s="350"/>
      <c r="L348" s="350"/>
      <c r="M348" s="350"/>
      <c r="N348" s="350"/>
      <c r="O348" s="350"/>
      <c r="P348" s="120"/>
      <c r="Q348" s="120"/>
      <c r="R348" s="120"/>
      <c r="S348" s="120"/>
      <c r="T348" s="120"/>
      <c r="U348" s="120"/>
      <c r="V348" s="120"/>
      <c r="W348" s="120"/>
      <c r="X348" s="120"/>
      <c r="Y348" s="120"/>
      <c r="Z348" s="120"/>
      <c r="AA348" s="120"/>
      <c r="AB348" s="120"/>
      <c r="AC348" s="120"/>
      <c r="AD348" s="120"/>
      <c r="AE348" s="120"/>
      <c r="AF348" s="51"/>
      <c r="AG348" s="31"/>
      <c r="AH348" s="31"/>
      <c r="AJ348" s="51"/>
      <c r="AK348" s="51"/>
      <c r="AL348" s="51"/>
      <c r="AM348" s="51"/>
      <c r="AN348" s="447"/>
      <c r="AO348" s="51"/>
    </row>
    <row r="349" spans="1:65" ht="13.5" x14ac:dyDescent="0.15">
      <c r="A349" s="41" t="s">
        <v>88</v>
      </c>
      <c r="B349" s="207"/>
      <c r="C349" s="207"/>
      <c r="D349" s="207"/>
      <c r="E349" s="207"/>
      <c r="F349" s="207"/>
      <c r="G349" s="207"/>
    </row>
    <row r="350" spans="1:65" ht="5.0999999999999996" customHeight="1" x14ac:dyDescent="0.15">
      <c r="A350" s="41"/>
      <c r="B350" s="207"/>
      <c r="C350" s="207"/>
      <c r="D350" s="207"/>
      <c r="E350" s="207"/>
      <c r="F350" s="207"/>
      <c r="G350" s="207"/>
    </row>
    <row r="351" spans="1:65" ht="33.75" customHeight="1" thickBot="1" x14ac:dyDescent="0.2">
      <c r="A351" s="1717" t="s">
        <v>89</v>
      </c>
      <c r="B351" s="1718"/>
      <c r="C351" s="1718"/>
      <c r="D351" s="1718"/>
      <c r="E351" s="1718"/>
      <c r="F351" s="1718"/>
      <c r="G351" s="1719"/>
      <c r="H351" s="1720" t="s">
        <v>90</v>
      </c>
      <c r="I351" s="1721"/>
      <c r="J351" s="1721"/>
      <c r="K351" s="1722"/>
      <c r="L351" s="1723" t="s">
        <v>91</v>
      </c>
      <c r="M351" s="1724"/>
      <c r="N351" s="1724"/>
      <c r="O351" s="1725"/>
      <c r="P351" s="1723" t="s">
        <v>92</v>
      </c>
      <c r="Q351" s="1721"/>
      <c r="R351" s="1721"/>
      <c r="S351" s="1722"/>
      <c r="T351" s="1723" t="s">
        <v>93</v>
      </c>
      <c r="U351" s="1721"/>
      <c r="V351" s="1721"/>
      <c r="W351" s="1722"/>
      <c r="X351" s="1720" t="s">
        <v>94</v>
      </c>
      <c r="Y351" s="1721"/>
      <c r="Z351" s="1721"/>
      <c r="AA351" s="1721"/>
      <c r="AB351" s="1726" t="s">
        <v>76</v>
      </c>
      <c r="AC351" s="1727"/>
      <c r="AD351" s="1728"/>
      <c r="AF351" s="35"/>
      <c r="AG351" s="35"/>
      <c r="AH351" s="35"/>
      <c r="AI351" s="35"/>
      <c r="AJ351" s="35"/>
      <c r="AK351" s="35"/>
      <c r="AL351" s="35"/>
      <c r="AM351" s="35"/>
      <c r="AN351" s="439"/>
      <c r="AO351" s="35"/>
      <c r="AP351" s="35"/>
      <c r="AQ351" s="35"/>
      <c r="AW351" s="54"/>
      <c r="AX351" s="54"/>
      <c r="AY351" s="82"/>
      <c r="AZ351" s="82"/>
      <c r="BA351" s="82"/>
      <c r="BB351" s="54"/>
      <c r="BC351" s="54"/>
      <c r="BD351" s="54"/>
      <c r="BE351" s="54"/>
      <c r="BF351" s="54"/>
      <c r="BG351" s="54"/>
      <c r="BH351" s="77"/>
      <c r="BI351" s="77"/>
    </row>
    <row r="352" spans="1:65" ht="25.5" customHeight="1" thickBot="1" x14ac:dyDescent="0.2">
      <c r="A352" s="1707" t="s">
        <v>95</v>
      </c>
      <c r="B352" s="1708"/>
      <c r="C352" s="1708"/>
      <c r="D352" s="1708"/>
      <c r="E352" s="1708"/>
      <c r="F352" s="1708"/>
      <c r="G352" s="1708"/>
      <c r="H352" s="1709"/>
      <c r="I352" s="1710"/>
      <c r="J352" s="1710"/>
      <c r="K352" s="1711"/>
      <c r="L352" s="1712"/>
      <c r="M352" s="1710"/>
      <c r="N352" s="1710"/>
      <c r="O352" s="1711"/>
      <c r="P352" s="1712"/>
      <c r="Q352" s="1710"/>
      <c r="R352" s="1710"/>
      <c r="S352" s="1711"/>
      <c r="T352" s="1712"/>
      <c r="U352" s="1710"/>
      <c r="V352" s="1710"/>
      <c r="W352" s="1711"/>
      <c r="X352" s="1712"/>
      <c r="Y352" s="1710"/>
      <c r="Z352" s="1710"/>
      <c r="AA352" s="1713"/>
      <c r="AB352" s="1700">
        <f>SUM(H352:AA352)</f>
        <v>0</v>
      </c>
      <c r="AC352" s="1700"/>
      <c r="AD352" s="1701"/>
      <c r="AF352" s="1702" t="str">
        <f>IF(AND(H352="",L352="",P352="",T352="",X352=""),"←整備方法別台数が未記入です","")</f>
        <v>←整備方法別台数が未記入です</v>
      </c>
      <c r="AG352" s="35"/>
      <c r="AH352" s="35"/>
      <c r="AI352" s="35"/>
      <c r="AJ352" s="35"/>
      <c r="AK352" s="35"/>
      <c r="AL352" s="35"/>
      <c r="AM352" s="35"/>
      <c r="AN352" s="439"/>
      <c r="AO352" s="35"/>
      <c r="AP352" s="35"/>
      <c r="AQ352" s="35"/>
      <c r="AW352" s="54"/>
      <c r="AX352" s="54"/>
      <c r="AY352" s="82"/>
      <c r="AZ352" s="82"/>
      <c r="BA352" s="82"/>
      <c r="BB352" s="54"/>
      <c r="BC352" s="54"/>
      <c r="BD352" s="54"/>
      <c r="BE352" s="54"/>
      <c r="BF352" s="54"/>
      <c r="BG352" s="54"/>
      <c r="BH352" s="77"/>
      <c r="BI352" s="77"/>
    </row>
    <row r="353" spans="1:62" ht="13.5" x14ac:dyDescent="0.15">
      <c r="A353" s="208"/>
      <c r="B353" s="208"/>
      <c r="C353" s="208"/>
      <c r="D353" s="208"/>
      <c r="E353" s="208"/>
      <c r="F353" s="208"/>
      <c r="G353" s="208"/>
      <c r="H353" s="209"/>
      <c r="I353" s="209"/>
      <c r="J353" s="209"/>
      <c r="K353" s="209"/>
      <c r="L353" s="1703"/>
      <c r="M353" s="1703"/>
      <c r="N353" s="1703"/>
      <c r="O353" s="1703"/>
      <c r="P353" s="1704"/>
      <c r="Q353" s="1704"/>
      <c r="R353" s="1704"/>
      <c r="S353" s="1704"/>
      <c r="T353" s="1704"/>
      <c r="U353" s="1704"/>
      <c r="V353" s="1704"/>
      <c r="W353" s="1704"/>
      <c r="X353" s="1704"/>
      <c r="Y353" s="1704"/>
      <c r="Z353" s="1704"/>
      <c r="AA353" s="1704"/>
      <c r="AB353" s="1705"/>
      <c r="AC353" s="1705"/>
      <c r="AD353" s="1705"/>
      <c r="AF353" s="1702"/>
      <c r="AG353" s="35"/>
      <c r="AH353" s="35"/>
      <c r="AI353" s="35"/>
      <c r="AJ353" s="35"/>
      <c r="AK353" s="35"/>
      <c r="AL353" s="35"/>
      <c r="AM353" s="35"/>
      <c r="AN353" s="439"/>
      <c r="AO353" s="35"/>
      <c r="AP353" s="35"/>
      <c r="AQ353" s="35"/>
      <c r="AX353" s="54"/>
      <c r="AY353" s="54"/>
      <c r="AZ353" s="82"/>
      <c r="BA353" s="82"/>
      <c r="BB353" s="82"/>
      <c r="BC353" s="54"/>
      <c r="BD353" s="54"/>
      <c r="BE353" s="54"/>
      <c r="BF353" s="54"/>
      <c r="BG353" s="54"/>
      <c r="BH353" s="54"/>
      <c r="BI353" s="77"/>
      <c r="BJ353" s="77"/>
    </row>
    <row r="354" spans="1:62" ht="5.0999999999999996" customHeight="1" x14ac:dyDescent="0.15">
      <c r="A354" s="209"/>
      <c r="B354" s="209"/>
      <c r="C354" s="209"/>
      <c r="D354" s="209"/>
      <c r="E354" s="209"/>
      <c r="F354" s="209"/>
      <c r="G354" s="209"/>
      <c r="H354" s="209"/>
      <c r="I354" s="209"/>
      <c r="J354" s="209"/>
      <c r="K354" s="209"/>
      <c r="L354" s="210"/>
      <c r="M354" s="210"/>
      <c r="N354" s="210"/>
      <c r="O354" s="210"/>
      <c r="P354" s="210"/>
      <c r="Q354" s="210"/>
      <c r="R354" s="210"/>
      <c r="S354" s="210"/>
      <c r="T354" s="210"/>
      <c r="U354" s="210"/>
      <c r="V354" s="210"/>
      <c r="W354" s="210"/>
      <c r="X354" s="210"/>
      <c r="Y354" s="210"/>
      <c r="Z354" s="210"/>
      <c r="AA354" s="210"/>
      <c r="AB354" s="210"/>
      <c r="AC354" s="210"/>
      <c r="AD354" s="210"/>
      <c r="AF354" s="347"/>
      <c r="AG354" s="35"/>
      <c r="AH354" s="35"/>
      <c r="AI354" s="35"/>
      <c r="AJ354" s="35"/>
      <c r="AK354" s="35"/>
      <c r="AL354" s="35"/>
      <c r="AM354" s="35"/>
      <c r="AN354" s="439"/>
      <c r="AO354" s="35"/>
      <c r="AP354" s="35"/>
      <c r="AQ354" s="35"/>
      <c r="AX354" s="54"/>
      <c r="AY354" s="54"/>
      <c r="AZ354" s="82"/>
      <c r="BA354" s="82"/>
      <c r="BB354" s="82"/>
      <c r="BC354" s="54"/>
      <c r="BD354" s="54"/>
      <c r="BE354" s="54"/>
      <c r="BF354" s="54"/>
      <c r="BG354" s="54"/>
      <c r="BH354" s="54"/>
      <c r="BI354" s="77"/>
      <c r="BJ354" s="77"/>
    </row>
    <row r="355" spans="1:62" ht="5.0999999999999996" customHeight="1" x14ac:dyDescent="0.15">
      <c r="A355" s="209"/>
      <c r="B355" s="209"/>
      <c r="C355" s="209"/>
      <c r="D355" s="209"/>
      <c r="E355" s="209"/>
      <c r="F355" s="209"/>
      <c r="G355" s="209"/>
      <c r="H355" s="209"/>
      <c r="I355" s="209"/>
      <c r="J355" s="209"/>
      <c r="K355" s="209"/>
      <c r="L355" s="210"/>
      <c r="M355" s="210"/>
      <c r="N355" s="210"/>
      <c r="O355" s="210"/>
      <c r="P355" s="210"/>
      <c r="Q355" s="210"/>
      <c r="R355" s="210"/>
      <c r="S355" s="210"/>
      <c r="T355" s="210"/>
      <c r="U355" s="210"/>
      <c r="V355" s="210"/>
      <c r="W355" s="210"/>
      <c r="X355" s="210"/>
      <c r="Y355" s="210"/>
      <c r="Z355" s="210"/>
      <c r="AA355" s="210"/>
      <c r="AB355" s="210"/>
      <c r="AC355" s="210"/>
      <c r="AD355" s="210"/>
      <c r="AF355" s="347"/>
      <c r="AG355" s="35"/>
      <c r="AH355" s="35"/>
      <c r="AI355" s="35"/>
      <c r="AJ355" s="35"/>
      <c r="AK355" s="35"/>
      <c r="AL355" s="35"/>
      <c r="AM355" s="35"/>
      <c r="AN355" s="439"/>
      <c r="AO355" s="35"/>
      <c r="AP355" s="35"/>
      <c r="AQ355" s="35"/>
      <c r="AX355" s="54"/>
      <c r="AY355" s="54"/>
      <c r="AZ355" s="82"/>
      <c r="BA355" s="82"/>
      <c r="BB355" s="82"/>
      <c r="BC355" s="54"/>
      <c r="BD355" s="54"/>
      <c r="BE355" s="54"/>
      <c r="BF355" s="54"/>
      <c r="BG355" s="54"/>
      <c r="BH355" s="54"/>
      <c r="BI355" s="77"/>
      <c r="BJ355" s="77"/>
    </row>
    <row r="356" spans="1:62" ht="5.0999999999999996" customHeight="1" x14ac:dyDescent="0.15">
      <c r="A356" s="209"/>
      <c r="B356" s="209"/>
      <c r="C356" s="209"/>
      <c r="D356" s="209"/>
      <c r="E356" s="209"/>
      <c r="F356" s="209"/>
      <c r="G356" s="209"/>
      <c r="H356" s="209"/>
      <c r="I356" s="209"/>
      <c r="J356" s="209"/>
      <c r="K356" s="209"/>
      <c r="L356" s="210"/>
      <c r="M356" s="210"/>
      <c r="N356" s="210"/>
      <c r="O356" s="210"/>
      <c r="P356" s="210"/>
      <c r="Q356" s="210"/>
      <c r="R356" s="210"/>
      <c r="S356" s="210"/>
      <c r="T356" s="210"/>
      <c r="U356" s="210"/>
      <c r="V356" s="210"/>
      <c r="W356" s="210"/>
      <c r="X356" s="210"/>
      <c r="Y356" s="210"/>
      <c r="Z356" s="210"/>
      <c r="AA356" s="210"/>
      <c r="AB356" s="210"/>
      <c r="AC356" s="210"/>
      <c r="AD356" s="210"/>
      <c r="AF356" s="347"/>
      <c r="AG356" s="35"/>
      <c r="AH356" s="35"/>
      <c r="AI356" s="35"/>
      <c r="AJ356" s="35"/>
      <c r="AK356" s="35"/>
      <c r="AL356" s="35"/>
      <c r="AM356" s="35"/>
      <c r="AN356" s="439"/>
      <c r="AO356" s="35"/>
      <c r="AP356" s="35"/>
      <c r="AQ356" s="35"/>
      <c r="AX356" s="54"/>
      <c r="AY356" s="54"/>
      <c r="AZ356" s="82"/>
      <c r="BA356" s="82"/>
      <c r="BB356" s="82"/>
      <c r="BC356" s="54"/>
      <c r="BD356" s="54"/>
      <c r="BE356" s="54"/>
      <c r="BF356" s="54"/>
      <c r="BG356" s="54"/>
      <c r="BH356" s="54"/>
      <c r="BI356" s="77"/>
      <c r="BJ356" s="77"/>
    </row>
    <row r="357" spans="1:62" s="1" customFormat="1" ht="13.5" x14ac:dyDescent="0.15">
      <c r="A357" s="41" t="s">
        <v>96</v>
      </c>
      <c r="B357" s="209"/>
      <c r="C357" s="209"/>
      <c r="D357" s="209"/>
      <c r="E357" s="209"/>
      <c r="F357" s="209"/>
      <c r="G357" s="209"/>
      <c r="H357" s="209"/>
      <c r="I357" s="209"/>
      <c r="J357" s="209"/>
      <c r="K357" s="209"/>
      <c r="L357" s="209"/>
      <c r="M357" s="209"/>
      <c r="N357" s="209"/>
      <c r="O357" s="209"/>
      <c r="AK357" s="54"/>
      <c r="AL357" s="54"/>
      <c r="AM357" s="82"/>
      <c r="AN357" s="446"/>
      <c r="AO357" s="82"/>
      <c r="AP357" s="54"/>
      <c r="AQ357" s="54"/>
      <c r="AR357" s="54"/>
      <c r="AS357" s="54"/>
      <c r="AT357" s="54"/>
      <c r="AU357" s="54"/>
      <c r="AV357" s="95"/>
      <c r="AW357" s="95"/>
    </row>
    <row r="358" spans="1:62" s="1" customFormat="1" ht="5.0999999999999996" customHeight="1" x14ac:dyDescent="0.15">
      <c r="A358" s="41"/>
      <c r="B358" s="209"/>
      <c r="C358" s="209"/>
      <c r="D358" s="209"/>
      <c r="E358" s="209"/>
      <c r="F358" s="209"/>
      <c r="G358" s="209"/>
      <c r="H358" s="209"/>
      <c r="I358" s="209"/>
      <c r="J358" s="209"/>
      <c r="K358" s="209"/>
      <c r="L358" s="209"/>
      <c r="M358" s="209"/>
      <c r="N358" s="209"/>
      <c r="O358" s="209"/>
      <c r="AK358" s="54"/>
      <c r="AL358" s="54"/>
      <c r="AM358" s="82"/>
      <c r="AN358" s="446"/>
      <c r="AO358" s="82"/>
      <c r="AP358" s="54"/>
      <c r="AQ358" s="54"/>
      <c r="AR358" s="54"/>
      <c r="AS358" s="54"/>
      <c r="AT358" s="54"/>
      <c r="AU358" s="54"/>
      <c r="AV358" s="95"/>
      <c r="AW358" s="95"/>
    </row>
    <row r="359" spans="1:62" s="1" customFormat="1" ht="36" customHeight="1" x14ac:dyDescent="0.15">
      <c r="A359" s="1706" t="s">
        <v>2974</v>
      </c>
      <c r="B359" s="1706"/>
      <c r="C359" s="1706"/>
      <c r="D359" s="1706"/>
      <c r="E359" s="1706"/>
      <c r="F359" s="1706"/>
      <c r="G359" s="1706"/>
      <c r="H359" s="1706"/>
      <c r="I359" s="1706"/>
      <c r="J359" s="1706"/>
      <c r="K359" s="1706"/>
      <c r="L359" s="1706"/>
      <c r="M359" s="1706"/>
      <c r="N359" s="1706"/>
      <c r="O359" s="1706"/>
      <c r="P359" s="1706"/>
      <c r="Q359" s="1706"/>
      <c r="R359" s="1706"/>
      <c r="S359" s="1706"/>
      <c r="T359" s="1706"/>
      <c r="U359" s="1706"/>
      <c r="V359" s="1706"/>
      <c r="W359" s="1706"/>
      <c r="X359" s="1706"/>
      <c r="Y359" s="1706"/>
      <c r="Z359" s="1706"/>
      <c r="AA359" s="1706"/>
      <c r="AB359" s="1706"/>
      <c r="AC359" s="1706"/>
      <c r="AD359" s="1706"/>
      <c r="AE359" s="1706"/>
      <c r="AK359" s="54"/>
      <c r="AL359" s="54"/>
      <c r="AM359" s="82"/>
      <c r="AN359" s="446"/>
      <c r="AO359" s="82"/>
      <c r="AP359" s="54"/>
      <c r="AQ359" s="54"/>
      <c r="AR359" s="54"/>
      <c r="AS359" s="54"/>
      <c r="AT359" s="54"/>
      <c r="AU359" s="54"/>
      <c r="AV359" s="95"/>
      <c r="AW359" s="95"/>
    </row>
    <row r="360" spans="1:62" s="1" customFormat="1" ht="5.0999999999999996" customHeight="1" x14ac:dyDescent="0.15">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c r="AE360" s="348"/>
      <c r="AK360" s="54"/>
      <c r="AL360" s="54"/>
      <c r="AM360" s="82"/>
      <c r="AN360" s="446"/>
      <c r="AO360" s="82"/>
      <c r="AP360" s="54"/>
      <c r="AQ360" s="54"/>
      <c r="AR360" s="54"/>
      <c r="AS360" s="54"/>
      <c r="AT360" s="54"/>
      <c r="AU360" s="54"/>
      <c r="AV360" s="95"/>
      <c r="AW360" s="95"/>
    </row>
    <row r="361" spans="1:62" s="1" customFormat="1" ht="15" customHeight="1" thickBot="1" x14ac:dyDescent="0.2">
      <c r="A361" s="1743" t="s">
        <v>220</v>
      </c>
      <c r="B361" s="1744"/>
      <c r="C361" s="1744"/>
      <c r="D361" s="1744"/>
      <c r="E361" s="1744"/>
      <c r="F361" s="1747" t="s">
        <v>97</v>
      </c>
      <c r="G361" s="1747"/>
      <c r="H361" s="1747"/>
      <c r="I361" s="1747" t="s">
        <v>98</v>
      </c>
      <c r="J361" s="1747"/>
      <c r="K361" s="1747"/>
      <c r="L361" s="1736" t="s">
        <v>99</v>
      </c>
      <c r="M361" s="1736"/>
      <c r="N361" s="1736"/>
      <c r="O361" s="1736" t="s">
        <v>100</v>
      </c>
      <c r="P361" s="1736"/>
      <c r="Q361" s="1736"/>
      <c r="R361" s="1736" t="s">
        <v>221</v>
      </c>
      <c r="S361" s="1736"/>
      <c r="T361" s="1736"/>
      <c r="U361" s="1736" t="s">
        <v>222</v>
      </c>
      <c r="V361" s="1736"/>
      <c r="W361" s="1736"/>
      <c r="X361" s="1737" t="s">
        <v>223</v>
      </c>
      <c r="Y361" s="1738"/>
      <c r="Z361" s="1738"/>
      <c r="AA361" s="1738"/>
      <c r="AB361" s="1739"/>
      <c r="AC361" s="1737" t="s">
        <v>224</v>
      </c>
      <c r="AD361" s="1738"/>
      <c r="AE361" s="1739"/>
      <c r="AF361" s="1631" t="str">
        <f>IF(AND(F362="",I362="",L362="",O362="",R362="",U362="",X362="",AC362=""),"←デジタル教科書の導入状況を回答してください。導入科目がない場合は「なし」に○をつけてください",
IF(AND(COUNTA(F362:AB362)&gt;0,AC362="○"),"←回答が矛盾しています",""))</f>
        <v>←デジタル教科書の導入状況を回答してください。導入科目がない場合は「なし」に○をつけてください</v>
      </c>
      <c r="AK361" s="54"/>
      <c r="AL361" s="54"/>
      <c r="AM361" s="82"/>
      <c r="AN361" s="446"/>
      <c r="AO361" s="82"/>
      <c r="AP361" s="54"/>
      <c r="AQ361" s="54"/>
      <c r="AR361" s="54"/>
      <c r="AS361" s="54"/>
      <c r="AT361" s="54"/>
      <c r="AU361" s="54"/>
      <c r="AV361" s="95"/>
      <c r="AW361" s="95"/>
    </row>
    <row r="362" spans="1:62" ht="24.75" customHeight="1" thickBot="1" x14ac:dyDescent="0.2">
      <c r="A362" s="1745"/>
      <c r="B362" s="1746"/>
      <c r="C362" s="1746"/>
      <c r="D362" s="1746"/>
      <c r="E362" s="1746"/>
      <c r="F362" s="1740"/>
      <c r="G362" s="1741"/>
      <c r="H362" s="1741"/>
      <c r="I362" s="1731"/>
      <c r="J362" s="1741"/>
      <c r="K362" s="1741"/>
      <c r="L362" s="1742"/>
      <c r="M362" s="1742"/>
      <c r="N362" s="1742"/>
      <c r="O362" s="1742"/>
      <c r="P362" s="1742"/>
      <c r="Q362" s="1742"/>
      <c r="R362" s="1742"/>
      <c r="S362" s="1742"/>
      <c r="T362" s="1742"/>
      <c r="U362" s="1741"/>
      <c r="V362" s="1741"/>
      <c r="W362" s="1741"/>
      <c r="X362" s="1729"/>
      <c r="Y362" s="1730"/>
      <c r="Z362" s="1730"/>
      <c r="AA362" s="1730"/>
      <c r="AB362" s="1731"/>
      <c r="AC362" s="1730"/>
      <c r="AD362" s="1730"/>
      <c r="AE362" s="1732"/>
      <c r="AF362" s="1631"/>
    </row>
    <row r="363" spans="1:62" ht="42" customHeight="1" x14ac:dyDescent="0.15">
      <c r="A363" s="212" t="s">
        <v>101</v>
      </c>
      <c r="B363" s="1733" t="s">
        <v>102</v>
      </c>
      <c r="C363" s="1733"/>
      <c r="D363" s="1733"/>
      <c r="E363" s="1733"/>
      <c r="F363" s="1733"/>
      <c r="G363" s="1733"/>
      <c r="H363" s="1733"/>
      <c r="I363" s="1733"/>
      <c r="J363" s="1733"/>
      <c r="K363" s="1733"/>
      <c r="L363" s="1733"/>
      <c r="M363" s="1733"/>
      <c r="N363" s="1733"/>
      <c r="O363" s="1733"/>
      <c r="P363" s="1733"/>
      <c r="Q363" s="1733"/>
      <c r="R363" s="1733"/>
      <c r="S363" s="1733"/>
      <c r="T363" s="1733"/>
      <c r="U363" s="1733"/>
      <c r="V363" s="1733"/>
      <c r="W363" s="1733"/>
      <c r="X363" s="1733"/>
      <c r="Y363" s="1733"/>
      <c r="Z363" s="1733"/>
      <c r="AA363" s="1733"/>
      <c r="AB363" s="1733"/>
      <c r="AC363" s="1733"/>
      <c r="AD363" s="1733"/>
      <c r="AF363" s="174"/>
    </row>
    <row r="364" spans="1:62" ht="5.0999999999999996" customHeight="1" x14ac:dyDescent="0.15">
      <c r="A364" s="212"/>
      <c r="B364" s="351"/>
      <c r="C364" s="351"/>
      <c r="D364" s="351"/>
      <c r="E364" s="351"/>
      <c r="F364" s="351"/>
      <c r="G364" s="351"/>
      <c r="H364" s="351"/>
      <c r="I364" s="351"/>
      <c r="J364" s="351"/>
      <c r="K364" s="351"/>
      <c r="L364" s="351"/>
      <c r="M364" s="351"/>
      <c r="N364" s="351"/>
      <c r="O364" s="351"/>
      <c r="P364" s="351"/>
      <c r="Q364" s="351"/>
      <c r="R364" s="351"/>
      <c r="S364" s="351"/>
      <c r="T364" s="351"/>
      <c r="U364" s="351"/>
      <c r="V364" s="351"/>
      <c r="W364" s="351"/>
      <c r="X364" s="351"/>
      <c r="Y364" s="351"/>
      <c r="Z364" s="351"/>
      <c r="AA364" s="351"/>
      <c r="AB364" s="351"/>
      <c r="AC364" s="351"/>
      <c r="AD364" s="351"/>
      <c r="AF364" s="174"/>
    </row>
    <row r="365" spans="1:62" ht="5.0999999999999996" customHeight="1" x14ac:dyDescent="0.15">
      <c r="A365" s="212"/>
      <c r="B365" s="351"/>
      <c r="C365" s="351"/>
      <c r="D365" s="351"/>
      <c r="E365" s="351"/>
      <c r="F365" s="351"/>
      <c r="G365" s="351"/>
      <c r="H365" s="351"/>
      <c r="I365" s="351"/>
      <c r="J365" s="351"/>
      <c r="K365" s="351"/>
      <c r="L365" s="351"/>
      <c r="M365" s="351"/>
      <c r="N365" s="351"/>
      <c r="O365" s="351"/>
      <c r="P365" s="351"/>
      <c r="Q365" s="351"/>
      <c r="R365" s="351"/>
      <c r="S365" s="351"/>
      <c r="T365" s="351"/>
      <c r="U365" s="351"/>
      <c r="V365" s="351"/>
      <c r="W365" s="351"/>
      <c r="X365" s="351"/>
      <c r="Y365" s="351"/>
      <c r="Z365" s="351"/>
      <c r="AA365" s="351"/>
      <c r="AB365" s="351"/>
      <c r="AC365" s="351"/>
      <c r="AD365" s="351"/>
      <c r="AF365" s="174"/>
    </row>
    <row r="366" spans="1:62" ht="5.0999999999999996" customHeight="1" x14ac:dyDescent="0.15">
      <c r="A366" s="212"/>
      <c r="B366" s="351"/>
      <c r="C366" s="351"/>
      <c r="D366" s="351"/>
      <c r="E366" s="351"/>
      <c r="F366" s="351"/>
      <c r="G366" s="351"/>
      <c r="H366" s="351"/>
      <c r="I366" s="351"/>
      <c r="J366" s="351"/>
      <c r="K366" s="351"/>
      <c r="L366" s="351"/>
      <c r="M366" s="351"/>
      <c r="N366" s="351"/>
      <c r="O366" s="351"/>
      <c r="P366" s="351"/>
      <c r="Q366" s="351"/>
      <c r="R366" s="351"/>
      <c r="S366" s="351"/>
      <c r="T366" s="351"/>
      <c r="U366" s="351"/>
      <c r="V366" s="351"/>
      <c r="W366" s="351"/>
      <c r="X366" s="351"/>
      <c r="Y366" s="351"/>
      <c r="Z366" s="351"/>
      <c r="AA366" s="351"/>
      <c r="AB366" s="351"/>
      <c r="AC366" s="351"/>
      <c r="AD366" s="351"/>
      <c r="AF366" s="174"/>
    </row>
    <row r="367" spans="1:62" ht="13.5" x14ac:dyDescent="0.15">
      <c r="A367" s="384" t="s">
        <v>3023</v>
      </c>
      <c r="B367" s="213"/>
      <c r="C367" s="213"/>
      <c r="D367" s="213"/>
      <c r="E367" s="213"/>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row>
    <row r="368" spans="1:62" ht="5.0999999999999996" customHeight="1" x14ac:dyDescent="0.15">
      <c r="A368" s="41"/>
      <c r="B368" s="213"/>
      <c r="C368" s="213"/>
      <c r="D368" s="213"/>
      <c r="E368" s="213"/>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row>
    <row r="369" spans="1:43" ht="18" customHeight="1" x14ac:dyDescent="0.15">
      <c r="A369" s="1734" t="s">
        <v>2975</v>
      </c>
      <c r="B369" s="1734"/>
      <c r="C369" s="1734"/>
      <c r="D369" s="1734"/>
      <c r="E369" s="1734"/>
      <c r="F369" s="1734"/>
      <c r="G369" s="1734"/>
      <c r="H369" s="1734"/>
      <c r="I369" s="1734"/>
      <c r="J369" s="1734"/>
      <c r="K369" s="1734"/>
      <c r="L369" s="1734"/>
      <c r="M369" s="1734"/>
      <c r="N369" s="1734"/>
      <c r="O369" s="1734"/>
      <c r="P369" s="1734"/>
      <c r="Q369" s="1734"/>
      <c r="R369" s="1734"/>
      <c r="S369" s="1734"/>
      <c r="T369" s="1734"/>
      <c r="U369" s="1734"/>
      <c r="V369" s="1734"/>
      <c r="W369" s="1734"/>
      <c r="X369" s="1734"/>
      <c r="Y369" s="1734"/>
      <c r="Z369" s="1734"/>
      <c r="AA369" s="1734"/>
      <c r="AB369" s="1734"/>
      <c r="AC369" s="1734"/>
      <c r="AD369" s="1734"/>
      <c r="AE369" s="1734"/>
    </row>
    <row r="370" spans="1:43" ht="5.0999999999999996" customHeight="1" x14ac:dyDescent="0.15">
      <c r="A370" s="259"/>
      <c r="B370" s="259"/>
      <c r="C370" s="259"/>
      <c r="D370" s="259"/>
      <c r="E370" s="259"/>
      <c r="F370" s="259"/>
      <c r="G370" s="259"/>
      <c r="H370" s="259"/>
      <c r="I370" s="259"/>
      <c r="J370" s="259"/>
      <c r="K370" s="259"/>
      <c r="L370" s="259"/>
      <c r="M370" s="259"/>
      <c r="N370" s="259"/>
      <c r="O370" s="259"/>
      <c r="P370" s="259"/>
      <c r="Q370" s="259"/>
      <c r="R370" s="259"/>
      <c r="S370" s="259"/>
      <c r="T370" s="259"/>
      <c r="U370" s="259"/>
      <c r="V370" s="259"/>
      <c r="W370" s="259"/>
      <c r="X370" s="259"/>
      <c r="Y370" s="259"/>
      <c r="Z370" s="259"/>
      <c r="AA370" s="259"/>
      <c r="AB370" s="259"/>
      <c r="AC370" s="259"/>
      <c r="AD370" s="259"/>
      <c r="AE370" s="259"/>
    </row>
    <row r="371" spans="1:43" ht="30" customHeight="1" thickBot="1" x14ac:dyDescent="0.2">
      <c r="A371" s="170"/>
      <c r="B371" s="171"/>
      <c r="C371" s="172"/>
      <c r="D371" s="171"/>
      <c r="E371" s="171"/>
      <c r="F371" s="171"/>
      <c r="G371" s="171"/>
      <c r="H371" s="171"/>
      <c r="I371" s="171"/>
      <c r="J371" s="171"/>
      <c r="K371" s="171"/>
      <c r="L371" s="171"/>
      <c r="M371" s="171"/>
      <c r="N371" s="171"/>
      <c r="O371" s="214"/>
      <c r="P371" s="214"/>
      <c r="Q371" s="214"/>
      <c r="R371" s="214"/>
      <c r="S371" s="214"/>
      <c r="T371" s="214"/>
      <c r="U371" s="1735" t="s">
        <v>103</v>
      </c>
      <c r="V371" s="1735"/>
      <c r="W371" s="1735"/>
      <c r="X371" s="1735"/>
      <c r="Y371" s="1735"/>
      <c r="Z371" s="1735" t="s">
        <v>104</v>
      </c>
      <c r="AA371" s="1735"/>
      <c r="AB371" s="1735"/>
      <c r="AC371" s="1735"/>
      <c r="AD371" s="1735"/>
      <c r="AF371" s="50"/>
    </row>
    <row r="372" spans="1:43" ht="16.5" customHeight="1" x14ac:dyDescent="0.15">
      <c r="A372" s="1759" t="s">
        <v>2976</v>
      </c>
      <c r="B372" s="1759"/>
      <c r="C372" s="1759"/>
      <c r="D372" s="1759"/>
      <c r="E372" s="1759"/>
      <c r="F372" s="1759"/>
      <c r="G372" s="1759"/>
      <c r="H372" s="1759"/>
      <c r="I372" s="1759"/>
      <c r="J372" s="1759"/>
      <c r="K372" s="1759"/>
      <c r="L372" s="1759"/>
      <c r="M372" s="1759"/>
      <c r="N372" s="1759"/>
      <c r="O372" s="1759"/>
      <c r="P372" s="1759"/>
      <c r="Q372" s="1759"/>
      <c r="R372" s="1759"/>
      <c r="S372" s="1759"/>
      <c r="T372" s="1760"/>
      <c r="U372" s="1765"/>
      <c r="V372" s="1766"/>
      <c r="W372" s="1766"/>
      <c r="X372" s="1766"/>
      <c r="Y372" s="1767"/>
      <c r="Z372" s="1765"/>
      <c r="AA372" s="1766"/>
      <c r="AB372" s="1766"/>
      <c r="AC372" s="1766"/>
      <c r="AD372" s="1767"/>
      <c r="AE372" s="82"/>
      <c r="AF372" s="50" t="str">
        <f>IF(AND(U377="○",COUNTA(U372:U378)&gt;1),"←未導入の理由が矛盾しています",
IF(COUNTA(U372:U378)=0,"←未導入の理由を回答してください",""))</f>
        <v>←未導入の理由を回答してください</v>
      </c>
      <c r="AH372" s="54"/>
      <c r="AI372" s="54"/>
      <c r="AN372" s="439"/>
      <c r="AO372" s="77"/>
      <c r="AP372" s="35"/>
      <c r="AQ372" s="35"/>
    </row>
    <row r="373" spans="1:43" ht="16.5" customHeight="1" x14ac:dyDescent="0.15">
      <c r="A373" s="1748" t="s">
        <v>2812</v>
      </c>
      <c r="B373" s="1749"/>
      <c r="C373" s="1749"/>
      <c r="D373" s="1749"/>
      <c r="E373" s="1749"/>
      <c r="F373" s="1749"/>
      <c r="G373" s="1749"/>
      <c r="H373" s="1749"/>
      <c r="I373" s="1749"/>
      <c r="J373" s="1749"/>
      <c r="K373" s="1749"/>
      <c r="L373" s="1749"/>
      <c r="M373" s="1749"/>
      <c r="N373" s="1749"/>
      <c r="O373" s="1749"/>
      <c r="P373" s="1749"/>
      <c r="Q373" s="1749"/>
      <c r="R373" s="1749"/>
      <c r="S373" s="1749"/>
      <c r="T373" s="1750"/>
      <c r="U373" s="1761"/>
      <c r="V373" s="1762"/>
      <c r="W373" s="1762"/>
      <c r="X373" s="1762"/>
      <c r="Y373" s="1763"/>
      <c r="Z373" s="1761"/>
      <c r="AA373" s="1762"/>
      <c r="AB373" s="1762"/>
      <c r="AC373" s="1762"/>
      <c r="AD373" s="1763"/>
      <c r="AE373" s="82"/>
      <c r="AF373" s="50" t="str">
        <f>IF(AND(AC362="",COUNTA(Z372:Z378)=0),"←導入後の課題を回答してください",
IF(AND(Z377="○",COUNTA(Z372:Z378)&gt;1),"←導入後の課題が矛盾しています",""))</f>
        <v>←導入後の課題を回答してください</v>
      </c>
      <c r="AH373" s="54"/>
      <c r="AI373" s="54"/>
      <c r="AN373" s="439"/>
      <c r="AO373" s="77"/>
      <c r="AP373" s="35"/>
      <c r="AQ373" s="35"/>
    </row>
    <row r="374" spans="1:43" ht="16.5" customHeight="1" x14ac:dyDescent="0.15">
      <c r="A374" s="1759" t="s">
        <v>2811</v>
      </c>
      <c r="B374" s="1759"/>
      <c r="C374" s="1759"/>
      <c r="D374" s="1759"/>
      <c r="E374" s="1759"/>
      <c r="F374" s="1759"/>
      <c r="G374" s="1759"/>
      <c r="H374" s="1759"/>
      <c r="I374" s="1759"/>
      <c r="J374" s="1759"/>
      <c r="K374" s="1759"/>
      <c r="L374" s="1759"/>
      <c r="M374" s="1759"/>
      <c r="N374" s="1759"/>
      <c r="O374" s="1759"/>
      <c r="P374" s="1759"/>
      <c r="Q374" s="1759"/>
      <c r="R374" s="1759"/>
      <c r="S374" s="1759"/>
      <c r="T374" s="1760"/>
      <c r="U374" s="1761"/>
      <c r="V374" s="1762"/>
      <c r="W374" s="1762"/>
      <c r="X374" s="1762"/>
      <c r="Y374" s="1763"/>
      <c r="Z374" s="1761"/>
      <c r="AA374" s="1762"/>
      <c r="AB374" s="1762"/>
      <c r="AC374" s="1762"/>
      <c r="AD374" s="1763"/>
      <c r="AE374" s="82"/>
      <c r="AF374" s="50"/>
      <c r="AH374" s="54"/>
      <c r="AI374" s="54"/>
      <c r="AN374" s="439"/>
      <c r="AO374" s="77"/>
      <c r="AP374" s="35"/>
      <c r="AQ374" s="35"/>
    </row>
    <row r="375" spans="1:43" ht="16.5" customHeight="1" x14ac:dyDescent="0.15">
      <c r="A375" s="1759" t="s">
        <v>225</v>
      </c>
      <c r="B375" s="1759"/>
      <c r="C375" s="1759"/>
      <c r="D375" s="1759"/>
      <c r="E375" s="1759"/>
      <c r="F375" s="1759"/>
      <c r="G375" s="1759"/>
      <c r="H375" s="1759"/>
      <c r="I375" s="1759"/>
      <c r="J375" s="1759"/>
      <c r="K375" s="1759"/>
      <c r="L375" s="1759"/>
      <c r="M375" s="1759"/>
      <c r="N375" s="1759"/>
      <c r="O375" s="1759"/>
      <c r="P375" s="1759"/>
      <c r="Q375" s="1759"/>
      <c r="R375" s="1759"/>
      <c r="S375" s="1759"/>
      <c r="T375" s="1760"/>
      <c r="U375" s="1761"/>
      <c r="V375" s="1762"/>
      <c r="W375" s="1762"/>
      <c r="X375" s="1762"/>
      <c r="Y375" s="1763"/>
      <c r="Z375" s="1761"/>
      <c r="AA375" s="1762"/>
      <c r="AB375" s="1762"/>
      <c r="AC375" s="1762"/>
      <c r="AD375" s="1763"/>
      <c r="AE375" s="82"/>
      <c r="AF375" s="1764"/>
      <c r="AH375" s="54"/>
      <c r="AI375" s="54"/>
      <c r="AN375" s="439"/>
      <c r="AO375" s="77"/>
      <c r="AP375" s="35"/>
      <c r="AQ375" s="35"/>
    </row>
    <row r="376" spans="1:43" ht="16.5" customHeight="1" x14ac:dyDescent="0.15">
      <c r="A376" s="1759" t="s">
        <v>226</v>
      </c>
      <c r="B376" s="1759"/>
      <c r="C376" s="1759"/>
      <c r="D376" s="1759"/>
      <c r="E376" s="1759"/>
      <c r="F376" s="1759"/>
      <c r="G376" s="1759"/>
      <c r="H376" s="1759"/>
      <c r="I376" s="1759"/>
      <c r="J376" s="1759"/>
      <c r="K376" s="1759"/>
      <c r="L376" s="1759"/>
      <c r="M376" s="1759"/>
      <c r="N376" s="1759"/>
      <c r="O376" s="1759"/>
      <c r="P376" s="1759"/>
      <c r="Q376" s="1759"/>
      <c r="R376" s="1759"/>
      <c r="S376" s="1759"/>
      <c r="T376" s="1760"/>
      <c r="U376" s="1761"/>
      <c r="V376" s="1762"/>
      <c r="W376" s="1762"/>
      <c r="X376" s="1762"/>
      <c r="Y376" s="1763"/>
      <c r="Z376" s="1761"/>
      <c r="AA376" s="1762"/>
      <c r="AB376" s="1762"/>
      <c r="AC376" s="1762"/>
      <c r="AD376" s="1763"/>
      <c r="AE376" s="82"/>
      <c r="AF376" s="1764"/>
      <c r="AH376" s="54"/>
      <c r="AI376" s="54"/>
      <c r="AN376" s="439"/>
      <c r="AO376" s="77"/>
      <c r="AP376" s="35"/>
      <c r="AQ376" s="35"/>
    </row>
    <row r="377" spans="1:43" ht="16.5" customHeight="1" x14ac:dyDescent="0.15">
      <c r="A377" s="1748" t="s">
        <v>3032</v>
      </c>
      <c r="B377" s="1749"/>
      <c r="C377" s="1749"/>
      <c r="D377" s="1749"/>
      <c r="E377" s="1749"/>
      <c r="F377" s="1749"/>
      <c r="G377" s="1749"/>
      <c r="H377" s="1749"/>
      <c r="I377" s="1749"/>
      <c r="J377" s="1749"/>
      <c r="K377" s="1749"/>
      <c r="L377" s="1749"/>
      <c r="M377" s="1749"/>
      <c r="N377" s="1749"/>
      <c r="O377" s="1749"/>
      <c r="P377" s="1749"/>
      <c r="Q377" s="1749"/>
      <c r="R377" s="1749"/>
      <c r="S377" s="1749"/>
      <c r="T377" s="1750"/>
      <c r="U377" s="1761"/>
      <c r="V377" s="1762"/>
      <c r="W377" s="1762"/>
      <c r="X377" s="1762"/>
      <c r="Y377" s="1763"/>
      <c r="Z377" s="1761"/>
      <c r="AA377" s="1762"/>
      <c r="AB377" s="1762"/>
      <c r="AC377" s="1762"/>
      <c r="AD377" s="1763"/>
      <c r="AE377" s="82"/>
      <c r="AF377" s="239"/>
      <c r="AH377" s="54"/>
      <c r="AI377" s="54"/>
      <c r="AN377" s="439"/>
      <c r="AO377" s="77"/>
      <c r="AP377" s="35"/>
      <c r="AQ377" s="35"/>
    </row>
    <row r="378" spans="1:43" ht="24.95" customHeight="1" thickBot="1" x14ac:dyDescent="0.2">
      <c r="A378" s="1751" t="s">
        <v>105</v>
      </c>
      <c r="B378" s="1751"/>
      <c r="C378" s="1751"/>
      <c r="D378" s="1751"/>
      <c r="E378" s="1751"/>
      <c r="F378" s="1751"/>
      <c r="G378" s="1751"/>
      <c r="H378" s="1751"/>
      <c r="I378" s="1751"/>
      <c r="J378" s="1751"/>
      <c r="K378" s="1751"/>
      <c r="L378" s="1751"/>
      <c r="M378" s="1751"/>
      <c r="N378" s="1751"/>
      <c r="O378" s="1751"/>
      <c r="P378" s="1751"/>
      <c r="Q378" s="1751"/>
      <c r="R378" s="1751"/>
      <c r="S378" s="1751"/>
      <c r="T378" s="1752"/>
      <c r="U378" s="1753"/>
      <c r="V378" s="1754"/>
      <c r="W378" s="1754"/>
      <c r="X378" s="1754"/>
      <c r="Y378" s="1755"/>
      <c r="Z378" s="1753"/>
      <c r="AA378" s="1754"/>
      <c r="AB378" s="1754"/>
      <c r="AC378" s="1754"/>
      <c r="AD378" s="1755"/>
      <c r="AE378" s="82"/>
      <c r="AF378" s="82"/>
      <c r="AH378" s="54"/>
      <c r="AI378" s="54"/>
      <c r="AN378" s="439"/>
      <c r="AO378" s="77"/>
      <c r="AP378" s="35"/>
      <c r="AQ378" s="35"/>
    </row>
    <row r="379" spans="1:43" ht="5.0999999999999996" customHeight="1" x14ac:dyDescent="0.15">
      <c r="A379" s="247"/>
      <c r="B379" s="247"/>
      <c r="C379" s="247"/>
      <c r="D379" s="247"/>
      <c r="E379" s="247"/>
      <c r="F379" s="247"/>
      <c r="G379" s="247"/>
      <c r="H379" s="247"/>
      <c r="I379" s="247"/>
      <c r="J379" s="247"/>
      <c r="K379" s="247"/>
      <c r="L379" s="247"/>
      <c r="M379" s="247"/>
      <c r="N379" s="247"/>
      <c r="O379" s="247"/>
      <c r="P379" s="247"/>
      <c r="Q379" s="247"/>
      <c r="R379" s="247"/>
      <c r="S379" s="247"/>
      <c r="T379" s="247"/>
      <c r="U379" s="169"/>
      <c r="V379" s="169"/>
      <c r="W379" s="169"/>
      <c r="X379" s="169"/>
      <c r="Y379" s="169"/>
      <c r="Z379" s="169"/>
      <c r="AA379" s="169"/>
      <c r="AB379" s="169"/>
      <c r="AC379" s="169"/>
      <c r="AD379" s="169"/>
      <c r="AE379" s="82"/>
      <c r="AF379" s="82"/>
      <c r="AH379" s="54"/>
      <c r="AI379" s="54"/>
      <c r="AN379" s="439"/>
      <c r="AO379" s="77"/>
      <c r="AP379" s="35"/>
      <c r="AQ379" s="35"/>
    </row>
    <row r="380" spans="1:43" ht="5.0999999999999996" customHeight="1" x14ac:dyDescent="0.15">
      <c r="A380" s="247"/>
      <c r="B380" s="247"/>
      <c r="C380" s="247"/>
      <c r="D380" s="247"/>
      <c r="E380" s="247"/>
      <c r="F380" s="247"/>
      <c r="G380" s="247"/>
      <c r="H380" s="247"/>
      <c r="I380" s="247"/>
      <c r="J380" s="247"/>
      <c r="K380" s="247"/>
      <c r="L380" s="247"/>
      <c r="M380" s="247"/>
      <c r="N380" s="247"/>
      <c r="O380" s="247"/>
      <c r="P380" s="247"/>
      <c r="Q380" s="247"/>
      <c r="R380" s="247"/>
      <c r="S380" s="247"/>
      <c r="T380" s="247"/>
      <c r="U380" s="169"/>
      <c r="V380" s="169"/>
      <c r="W380" s="169"/>
      <c r="X380" s="169"/>
      <c r="Y380" s="169"/>
      <c r="Z380" s="169"/>
      <c r="AA380" s="169"/>
      <c r="AB380" s="169"/>
      <c r="AC380" s="169"/>
      <c r="AD380" s="169"/>
      <c r="AE380" s="82"/>
      <c r="AF380" s="82"/>
      <c r="AH380" s="54"/>
      <c r="AI380" s="54"/>
      <c r="AN380" s="439"/>
      <c r="AO380" s="77"/>
      <c r="AP380" s="35"/>
      <c r="AQ380" s="35"/>
    </row>
    <row r="381" spans="1:43" ht="5.0999999999999996" customHeight="1" x14ac:dyDescent="0.15">
      <c r="A381" s="247"/>
      <c r="B381" s="247"/>
      <c r="C381" s="247"/>
      <c r="D381" s="247"/>
      <c r="E381" s="247"/>
      <c r="F381" s="247"/>
      <c r="G381" s="247"/>
      <c r="H381" s="247"/>
      <c r="I381" s="247"/>
      <c r="J381" s="247"/>
      <c r="K381" s="247"/>
      <c r="L381" s="247"/>
      <c r="M381" s="247"/>
      <c r="N381" s="247"/>
      <c r="O381" s="247"/>
      <c r="P381" s="247"/>
      <c r="Q381" s="247"/>
      <c r="R381" s="247"/>
      <c r="S381" s="247"/>
      <c r="T381" s="247"/>
      <c r="U381" s="169"/>
      <c r="V381" s="169"/>
      <c r="W381" s="169"/>
      <c r="X381" s="169"/>
      <c r="Y381" s="169"/>
      <c r="Z381" s="169"/>
      <c r="AA381" s="169"/>
      <c r="AB381" s="169"/>
      <c r="AC381" s="169"/>
      <c r="AD381" s="169"/>
      <c r="AE381" s="82"/>
      <c r="AF381" s="82"/>
      <c r="AH381" s="54"/>
      <c r="AI381" s="54"/>
      <c r="AN381" s="439"/>
      <c r="AO381" s="77"/>
      <c r="AP381" s="35"/>
      <c r="AQ381" s="35"/>
    </row>
    <row r="382" spans="1:43" ht="13.5" customHeight="1" x14ac:dyDescent="0.15">
      <c r="A382" s="384" t="s">
        <v>3083</v>
      </c>
      <c r="B382" s="209"/>
      <c r="C382" s="209"/>
      <c r="D382" s="209"/>
      <c r="E382" s="209"/>
      <c r="F382" s="209"/>
      <c r="G382" s="209"/>
      <c r="H382" s="209"/>
      <c r="I382" s="209"/>
      <c r="J382" s="209"/>
      <c r="K382" s="209"/>
      <c r="L382" s="209"/>
      <c r="M382" s="209"/>
      <c r="N382" s="209"/>
      <c r="O382" s="209"/>
      <c r="P382" s="210"/>
      <c r="Q382" s="211"/>
      <c r="R382" s="211"/>
      <c r="S382" s="211"/>
      <c r="T382" s="209"/>
      <c r="U382" s="1"/>
      <c r="V382" s="1"/>
      <c r="W382" s="1"/>
      <c r="X382" s="1"/>
      <c r="Y382" s="1"/>
      <c r="Z382" s="1"/>
      <c r="AA382" s="1"/>
      <c r="AB382" s="1"/>
      <c r="AC382" s="1"/>
      <c r="AD382" s="1"/>
      <c r="AE382" s="1"/>
      <c r="AF382" s="82"/>
      <c r="AH382" s="54"/>
      <c r="AI382" s="54"/>
      <c r="AN382" s="439"/>
      <c r="AO382" s="77"/>
      <c r="AP382" s="35"/>
      <c r="AQ382" s="35"/>
    </row>
    <row r="383" spans="1:43" ht="5.0999999999999996" customHeight="1" x14ac:dyDescent="0.15">
      <c r="A383" s="226"/>
      <c r="B383" s="209"/>
      <c r="C383" s="209"/>
      <c r="D383" s="209"/>
      <c r="E383" s="209"/>
      <c r="F383" s="209"/>
      <c r="G383" s="209"/>
      <c r="H383" s="209"/>
      <c r="I383" s="209"/>
      <c r="J383" s="209"/>
      <c r="K383" s="209"/>
      <c r="L383" s="209"/>
      <c r="M383" s="209"/>
      <c r="N383" s="209"/>
      <c r="O383" s="209"/>
      <c r="P383" s="210"/>
      <c r="Q383" s="211"/>
      <c r="R383" s="211"/>
      <c r="S383" s="211"/>
      <c r="T383" s="209"/>
      <c r="U383" s="1"/>
      <c r="V383" s="1"/>
      <c r="W383" s="1"/>
      <c r="X383" s="1"/>
      <c r="Y383" s="1"/>
      <c r="Z383" s="1"/>
      <c r="AA383" s="1"/>
      <c r="AB383" s="1"/>
      <c r="AC383" s="1"/>
      <c r="AD383" s="1"/>
      <c r="AE383" s="1"/>
      <c r="AF383" s="82"/>
      <c r="AH383" s="54"/>
      <c r="AI383" s="54"/>
      <c r="AN383" s="439"/>
      <c r="AO383" s="77"/>
      <c r="AP383" s="35"/>
      <c r="AQ383" s="35"/>
    </row>
    <row r="384" spans="1:43" ht="45" customHeight="1" x14ac:dyDescent="0.15">
      <c r="A384" s="1756" t="s">
        <v>2958</v>
      </c>
      <c r="B384" s="1756"/>
      <c r="C384" s="1756"/>
      <c r="D384" s="1756"/>
      <c r="E384" s="1756"/>
      <c r="F384" s="1756"/>
      <c r="G384" s="1756"/>
      <c r="H384" s="1756"/>
      <c r="I384" s="1756"/>
      <c r="J384" s="1756"/>
      <c r="K384" s="1756"/>
      <c r="L384" s="1756"/>
      <c r="M384" s="1756"/>
      <c r="N384" s="1756"/>
      <c r="O384" s="1756"/>
      <c r="P384" s="1756"/>
      <c r="Q384" s="1756"/>
      <c r="R384" s="1756"/>
      <c r="S384" s="1756"/>
      <c r="T384" s="1756"/>
      <c r="U384" s="1756"/>
      <c r="V384" s="1756"/>
      <c r="W384" s="1756"/>
      <c r="X384" s="1756"/>
      <c r="Y384" s="1756"/>
      <c r="Z384" s="1756"/>
      <c r="AA384" s="1756"/>
      <c r="AB384" s="1756"/>
      <c r="AC384" s="1756"/>
      <c r="AD384" s="1756"/>
      <c r="AE384" s="1756"/>
      <c r="AF384" s="82"/>
      <c r="AH384" s="54"/>
      <c r="AI384" s="54"/>
      <c r="AN384" s="439"/>
      <c r="AO384" s="77"/>
      <c r="AP384" s="35"/>
      <c r="AQ384" s="35"/>
    </row>
    <row r="385" spans="1:43" ht="5.0999999999999996" customHeight="1" x14ac:dyDescent="0.15">
      <c r="A385" s="352"/>
      <c r="B385" s="352"/>
      <c r="C385" s="352"/>
      <c r="D385" s="352"/>
      <c r="E385" s="352"/>
      <c r="F385" s="352"/>
      <c r="G385" s="352"/>
      <c r="H385" s="352"/>
      <c r="I385" s="352"/>
      <c r="J385" s="352"/>
      <c r="K385" s="352"/>
      <c r="L385" s="352"/>
      <c r="M385" s="352"/>
      <c r="N385" s="352"/>
      <c r="O385" s="352"/>
      <c r="P385" s="352"/>
      <c r="Q385" s="352"/>
      <c r="R385" s="352"/>
      <c r="S385" s="352"/>
      <c r="T385" s="352"/>
      <c r="U385" s="352"/>
      <c r="V385" s="352"/>
      <c r="W385" s="352"/>
      <c r="X385" s="352"/>
      <c r="Y385" s="352"/>
      <c r="Z385" s="352"/>
      <c r="AA385" s="352"/>
      <c r="AB385" s="352"/>
      <c r="AC385" s="352"/>
      <c r="AD385" s="352"/>
      <c r="AE385" s="352"/>
      <c r="AF385" s="82"/>
      <c r="AH385" s="54"/>
      <c r="AI385" s="54"/>
      <c r="AN385" s="439"/>
      <c r="AO385" s="77"/>
      <c r="AP385" s="35"/>
      <c r="AQ385" s="35"/>
    </row>
    <row r="386" spans="1:43" ht="36.75" customHeight="1" thickBot="1" x14ac:dyDescent="0.2">
      <c r="A386" s="1757" t="s">
        <v>2957</v>
      </c>
      <c r="B386" s="1757"/>
      <c r="C386" s="1757"/>
      <c r="D386" s="1757"/>
      <c r="E386" s="1757"/>
      <c r="F386" s="1757" t="s">
        <v>2956</v>
      </c>
      <c r="G386" s="1757"/>
      <c r="H386" s="1757"/>
      <c r="I386" s="1757"/>
      <c r="J386" s="1757"/>
      <c r="K386" s="1758" t="s">
        <v>2955</v>
      </c>
      <c r="L386" s="1758"/>
      <c r="M386" s="1758"/>
      <c r="N386" s="1758"/>
      <c r="O386" s="1758"/>
      <c r="P386" s="1758"/>
      <c r="Q386" s="1758"/>
      <c r="R386" s="1758"/>
      <c r="S386" s="1758"/>
      <c r="T386" s="1758"/>
      <c r="U386" s="1758"/>
      <c r="V386" s="1758"/>
      <c r="W386" s="1758"/>
      <c r="X386" s="1758"/>
      <c r="Y386" s="1758"/>
      <c r="Z386" s="1758"/>
      <c r="AA386" s="1758"/>
      <c r="AB386" s="1758"/>
      <c r="AC386" s="1758"/>
      <c r="AD386" s="1758"/>
      <c r="AH386" s="54"/>
      <c r="AI386" s="54"/>
      <c r="AN386" s="439"/>
      <c r="AO386" s="77"/>
      <c r="AP386" s="35"/>
      <c r="AQ386" s="35"/>
    </row>
    <row r="387" spans="1:43" ht="18" customHeight="1" x14ac:dyDescent="0.15">
      <c r="A387" s="1773"/>
      <c r="B387" s="1774"/>
      <c r="C387" s="1774"/>
      <c r="D387" s="1774"/>
      <c r="E387" s="1774"/>
      <c r="F387" s="1774"/>
      <c r="G387" s="1774"/>
      <c r="H387" s="1774"/>
      <c r="I387" s="1774"/>
      <c r="J387" s="1775"/>
      <c r="K387" s="1771" t="s">
        <v>2843</v>
      </c>
      <c r="L387" s="1772"/>
      <c r="M387" s="1772"/>
      <c r="N387" s="1772"/>
      <c r="O387" s="1772"/>
      <c r="P387" s="1772"/>
      <c r="Q387" s="1772"/>
      <c r="R387" s="1772"/>
      <c r="S387" s="1772"/>
      <c r="T387" s="1772"/>
      <c r="U387" s="1772"/>
      <c r="V387" s="1772"/>
      <c r="W387" s="1772"/>
      <c r="X387" s="1772"/>
      <c r="Y387" s="1772"/>
      <c r="Z387" s="1772"/>
      <c r="AA387" s="1772"/>
      <c r="AB387" s="1772"/>
      <c r="AC387" s="1772"/>
      <c r="AD387" s="1772"/>
      <c r="AE387" s="369"/>
      <c r="AF387" s="54" t="str">
        <f>IF(COUNTA(A387:E395)=0,"←「必要な校務支援システム」を回答してください","")</f>
        <v>←「必要な校務支援システム」を回答してください</v>
      </c>
      <c r="AH387" s="54"/>
      <c r="AI387" s="54"/>
      <c r="AN387" s="439"/>
      <c r="AO387" s="77"/>
      <c r="AP387" s="35"/>
      <c r="AQ387" s="35"/>
    </row>
    <row r="388" spans="1:43" ht="18" customHeight="1" x14ac:dyDescent="0.15">
      <c r="A388" s="1768"/>
      <c r="B388" s="1769"/>
      <c r="C388" s="1769"/>
      <c r="D388" s="1769"/>
      <c r="E388" s="1769"/>
      <c r="F388" s="1769"/>
      <c r="G388" s="1769"/>
      <c r="H388" s="1769"/>
      <c r="I388" s="1769"/>
      <c r="J388" s="1770"/>
      <c r="K388" s="1771" t="s">
        <v>2844</v>
      </c>
      <c r="L388" s="1772"/>
      <c r="M388" s="1772"/>
      <c r="N388" s="1772"/>
      <c r="O388" s="1772"/>
      <c r="P388" s="1772"/>
      <c r="Q388" s="1772"/>
      <c r="R388" s="1772"/>
      <c r="S388" s="1772"/>
      <c r="T388" s="1772"/>
      <c r="U388" s="1772"/>
      <c r="V388" s="1772"/>
      <c r="W388" s="1772"/>
      <c r="X388" s="1772"/>
      <c r="Y388" s="1772"/>
      <c r="Z388" s="1772"/>
      <c r="AA388" s="1772"/>
      <c r="AB388" s="1772"/>
      <c r="AC388" s="1772"/>
      <c r="AD388" s="1772"/>
      <c r="AF388" s="54" t="str">
        <f>IF(COUNTA(F387:J395)=0,"←「導入済みの校務支援システム」を回答してください","")</f>
        <v>←「導入済みの校務支援システム」を回答してください</v>
      </c>
      <c r="AH388" s="54"/>
      <c r="AI388" s="54"/>
      <c r="AN388" s="439"/>
      <c r="AO388" s="77"/>
      <c r="AP388" s="35"/>
      <c r="AQ388" s="35"/>
    </row>
    <row r="389" spans="1:43" ht="18" customHeight="1" x14ac:dyDescent="0.15">
      <c r="A389" s="1768"/>
      <c r="B389" s="1769"/>
      <c r="C389" s="1769"/>
      <c r="D389" s="1769"/>
      <c r="E389" s="1769"/>
      <c r="F389" s="1769"/>
      <c r="G389" s="1769"/>
      <c r="H389" s="1769"/>
      <c r="I389" s="1769"/>
      <c r="J389" s="1770"/>
      <c r="K389" s="1771" t="s">
        <v>2845</v>
      </c>
      <c r="L389" s="1772"/>
      <c r="M389" s="1772"/>
      <c r="N389" s="1772"/>
      <c r="O389" s="1772"/>
      <c r="P389" s="1772"/>
      <c r="Q389" s="1772"/>
      <c r="R389" s="1772"/>
      <c r="S389" s="1772"/>
      <c r="T389" s="1772"/>
      <c r="U389" s="1772"/>
      <c r="V389" s="1772"/>
      <c r="W389" s="1772"/>
      <c r="X389" s="1772"/>
      <c r="Y389" s="1772"/>
      <c r="Z389" s="1772"/>
      <c r="AA389" s="1772"/>
      <c r="AB389" s="1772"/>
      <c r="AC389" s="1772"/>
      <c r="AD389" s="1772"/>
      <c r="AF389" s="82"/>
      <c r="AH389" s="54"/>
      <c r="AI389" s="54"/>
      <c r="AN389" s="439"/>
      <c r="AO389" s="77"/>
      <c r="AP389" s="35"/>
      <c r="AQ389" s="35"/>
    </row>
    <row r="390" spans="1:43" ht="18" customHeight="1" x14ac:dyDescent="0.15">
      <c r="A390" s="1768"/>
      <c r="B390" s="1769"/>
      <c r="C390" s="1769"/>
      <c r="D390" s="1769"/>
      <c r="E390" s="1769"/>
      <c r="F390" s="1769"/>
      <c r="G390" s="1769"/>
      <c r="H390" s="1769"/>
      <c r="I390" s="1769"/>
      <c r="J390" s="1770"/>
      <c r="K390" s="1771" t="s">
        <v>2847</v>
      </c>
      <c r="L390" s="1772"/>
      <c r="M390" s="1772"/>
      <c r="N390" s="1772"/>
      <c r="O390" s="1772"/>
      <c r="P390" s="1772"/>
      <c r="Q390" s="1772"/>
      <c r="R390" s="1772"/>
      <c r="S390" s="1772"/>
      <c r="T390" s="1772"/>
      <c r="U390" s="1772"/>
      <c r="V390" s="1772"/>
      <c r="W390" s="1772"/>
      <c r="X390" s="1772"/>
      <c r="Y390" s="1772"/>
      <c r="Z390" s="1772"/>
      <c r="AA390" s="1772"/>
      <c r="AB390" s="1772"/>
      <c r="AC390" s="1772"/>
      <c r="AD390" s="1772"/>
      <c r="AE390" s="269"/>
      <c r="AF390" s="82"/>
      <c r="AH390" s="54"/>
      <c r="AI390" s="54"/>
      <c r="AN390" s="439"/>
      <c r="AO390" s="77"/>
      <c r="AP390" s="35"/>
      <c r="AQ390" s="35"/>
    </row>
    <row r="391" spans="1:43" ht="18" customHeight="1" x14ac:dyDescent="0.15">
      <c r="A391" s="1768"/>
      <c r="B391" s="1769"/>
      <c r="C391" s="1769"/>
      <c r="D391" s="1769"/>
      <c r="E391" s="1769"/>
      <c r="F391" s="1769"/>
      <c r="G391" s="1769"/>
      <c r="H391" s="1769"/>
      <c r="I391" s="1769"/>
      <c r="J391" s="1770"/>
      <c r="K391" s="1771" t="s">
        <v>2846</v>
      </c>
      <c r="L391" s="1772"/>
      <c r="M391" s="1772"/>
      <c r="N391" s="1772"/>
      <c r="O391" s="1772"/>
      <c r="P391" s="1772"/>
      <c r="Q391" s="1772"/>
      <c r="R391" s="1772"/>
      <c r="S391" s="1772"/>
      <c r="T391" s="1772"/>
      <c r="U391" s="1772"/>
      <c r="V391" s="1772"/>
      <c r="W391" s="1772"/>
      <c r="X391" s="1772"/>
      <c r="Y391" s="1772"/>
      <c r="Z391" s="1772"/>
      <c r="AA391" s="1772"/>
      <c r="AB391" s="1772"/>
      <c r="AC391" s="1772"/>
      <c r="AD391" s="1772"/>
      <c r="AF391" s="82"/>
      <c r="AH391" s="54"/>
      <c r="AI391" s="54"/>
      <c r="AN391" s="439"/>
      <c r="AO391" s="77"/>
      <c r="AP391" s="35"/>
      <c r="AQ391" s="35"/>
    </row>
    <row r="392" spans="1:43" ht="18" customHeight="1" x14ac:dyDescent="0.15">
      <c r="A392" s="1768"/>
      <c r="B392" s="1769"/>
      <c r="C392" s="1769"/>
      <c r="D392" s="1769"/>
      <c r="E392" s="1769"/>
      <c r="F392" s="1769"/>
      <c r="G392" s="1769"/>
      <c r="H392" s="1769"/>
      <c r="I392" s="1769"/>
      <c r="J392" s="1770"/>
      <c r="K392" s="1771" t="s">
        <v>2841</v>
      </c>
      <c r="L392" s="1772"/>
      <c r="M392" s="1772"/>
      <c r="N392" s="1772"/>
      <c r="O392" s="1772"/>
      <c r="P392" s="1772"/>
      <c r="Q392" s="1772"/>
      <c r="R392" s="1772"/>
      <c r="S392" s="1772"/>
      <c r="T392" s="1772"/>
      <c r="U392" s="1772"/>
      <c r="V392" s="1772"/>
      <c r="W392" s="1772"/>
      <c r="X392" s="1772"/>
      <c r="Y392" s="1772"/>
      <c r="Z392" s="1772"/>
      <c r="AA392" s="1772"/>
      <c r="AB392" s="1772"/>
      <c r="AC392" s="1772"/>
      <c r="AD392" s="1772"/>
      <c r="AF392" s="82"/>
      <c r="AH392" s="54"/>
      <c r="AI392" s="54"/>
      <c r="AN392" s="439"/>
      <c r="AO392" s="77"/>
      <c r="AP392" s="35"/>
      <c r="AQ392" s="35"/>
    </row>
    <row r="393" spans="1:43" ht="18" customHeight="1" x14ac:dyDescent="0.15">
      <c r="A393" s="1768"/>
      <c r="B393" s="1769"/>
      <c r="C393" s="1769"/>
      <c r="D393" s="1769"/>
      <c r="E393" s="1769"/>
      <c r="F393" s="1769"/>
      <c r="G393" s="1769"/>
      <c r="H393" s="1769"/>
      <c r="I393" s="1769"/>
      <c r="J393" s="1770"/>
      <c r="K393" s="1771" t="s">
        <v>2842</v>
      </c>
      <c r="L393" s="1772"/>
      <c r="M393" s="1772"/>
      <c r="N393" s="1772"/>
      <c r="O393" s="1772"/>
      <c r="P393" s="1772"/>
      <c r="Q393" s="1772"/>
      <c r="R393" s="1772"/>
      <c r="S393" s="1772"/>
      <c r="T393" s="1772"/>
      <c r="U393" s="1772"/>
      <c r="V393" s="1772"/>
      <c r="W393" s="1772"/>
      <c r="X393" s="1772"/>
      <c r="Y393" s="1772"/>
      <c r="Z393" s="1772"/>
      <c r="AA393" s="1772"/>
      <c r="AB393" s="1772"/>
      <c r="AC393" s="1772"/>
      <c r="AD393" s="1772"/>
      <c r="AF393" s="82"/>
      <c r="AH393" s="54"/>
      <c r="AI393" s="54"/>
      <c r="AN393" s="439"/>
      <c r="AO393" s="77"/>
      <c r="AP393" s="35"/>
      <c r="AQ393" s="35"/>
    </row>
    <row r="394" spans="1:43" ht="18" customHeight="1" x14ac:dyDescent="0.15">
      <c r="A394" s="1787"/>
      <c r="B394" s="1788"/>
      <c r="C394" s="1788"/>
      <c r="D394" s="1788"/>
      <c r="E394" s="1788"/>
      <c r="F394" s="1788"/>
      <c r="G394" s="1788"/>
      <c r="H394" s="1788"/>
      <c r="I394" s="1788"/>
      <c r="J394" s="1789"/>
      <c r="K394" s="1790" t="s">
        <v>2953</v>
      </c>
      <c r="L394" s="1791"/>
      <c r="M394" s="1791"/>
      <c r="N394" s="1791"/>
      <c r="O394" s="1791"/>
      <c r="P394" s="1791"/>
      <c r="Q394" s="1792"/>
      <c r="R394" s="1793"/>
      <c r="S394" s="1793"/>
      <c r="T394" s="1793"/>
      <c r="U394" s="1793"/>
      <c r="V394" s="1793"/>
      <c r="W394" s="1793"/>
      <c r="X394" s="1793"/>
      <c r="Y394" s="1793"/>
      <c r="Z394" s="1793"/>
      <c r="AA394" s="1793"/>
      <c r="AB394" s="1793"/>
      <c r="AC394" s="1793"/>
      <c r="AD394" s="1794"/>
      <c r="AF394" s="54" t="str">
        <f>IF(AND(A394="○",Q394=""),"←「その他の機能」を回答してください",
IF(AND(F394="○",Q394=""),"←「その他の機能」を回答してください",""))</f>
        <v/>
      </c>
      <c r="AH394" s="54"/>
      <c r="AI394" s="54"/>
      <c r="AN394" s="439"/>
      <c r="AO394" s="77"/>
      <c r="AP394" s="35"/>
      <c r="AQ394" s="35"/>
    </row>
    <row r="395" spans="1:43" ht="18" customHeight="1" thickBot="1" x14ac:dyDescent="0.2">
      <c r="A395" s="1779"/>
      <c r="B395" s="1780"/>
      <c r="C395" s="1780"/>
      <c r="D395" s="1780"/>
      <c r="E395" s="1780"/>
      <c r="F395" s="1780"/>
      <c r="G395" s="1780"/>
      <c r="H395" s="1780"/>
      <c r="I395" s="1780"/>
      <c r="J395" s="1781"/>
      <c r="K395" s="1771" t="s">
        <v>2999</v>
      </c>
      <c r="L395" s="1772"/>
      <c r="M395" s="1772"/>
      <c r="N395" s="1772"/>
      <c r="O395" s="1772"/>
      <c r="P395" s="1772"/>
      <c r="Q395" s="1772"/>
      <c r="R395" s="1772"/>
      <c r="S395" s="1772"/>
      <c r="T395" s="1772"/>
      <c r="U395" s="1772"/>
      <c r="V395" s="1772"/>
      <c r="W395" s="1772"/>
      <c r="X395" s="1772"/>
      <c r="Y395" s="1772"/>
      <c r="Z395" s="1772"/>
      <c r="AA395" s="1772"/>
      <c r="AB395" s="1772"/>
      <c r="AC395" s="1772"/>
      <c r="AD395" s="1772"/>
      <c r="AF395" s="54" t="str">
        <f>IF(AND(COUNTIF(A387:E394, "○")&gt;0, A395="○"), "←「必要な校務支援システム」が矛盾しています",
IF(AND(COUNTIF(F387:J394, "○")&gt;0, F395="○"), "←「導入済みの校務支援システム」が矛盾しています", ""))</f>
        <v/>
      </c>
      <c r="AH395" s="54"/>
      <c r="AI395" s="54"/>
      <c r="AN395" s="439"/>
      <c r="AO395" s="77"/>
      <c r="AP395" s="35"/>
      <c r="AQ395" s="35"/>
    </row>
    <row r="396" spans="1:43" ht="15" customHeight="1" x14ac:dyDescent="0.15">
      <c r="A396" s="1782" t="s">
        <v>211</v>
      </c>
      <c r="B396" s="1783"/>
      <c r="C396" s="1784" t="s">
        <v>2977</v>
      </c>
      <c r="D396" s="1785"/>
      <c r="E396" s="1785"/>
      <c r="F396" s="1785"/>
      <c r="G396" s="1785"/>
      <c r="H396" s="1785"/>
      <c r="I396" s="1785"/>
      <c r="J396" s="1785"/>
      <c r="K396" s="1785"/>
      <c r="L396" s="1785"/>
      <c r="M396" s="1785"/>
      <c r="N396" s="1785"/>
      <c r="O396" s="1785"/>
      <c r="P396" s="1785"/>
      <c r="Q396" s="1785"/>
      <c r="R396" s="1785"/>
      <c r="S396" s="1785"/>
      <c r="T396" s="1785"/>
      <c r="U396" s="1785"/>
      <c r="V396" s="1785"/>
      <c r="W396" s="1785"/>
      <c r="X396" s="1785"/>
      <c r="Y396" s="1785"/>
      <c r="Z396" s="1785"/>
      <c r="AA396" s="1785"/>
      <c r="AB396" s="1785"/>
      <c r="AC396" s="1785"/>
      <c r="AD396" s="1785"/>
      <c r="AE396" s="1785"/>
      <c r="AH396" s="54"/>
      <c r="AI396" s="54"/>
      <c r="AN396" s="439"/>
      <c r="AO396" s="77"/>
      <c r="AP396" s="35"/>
      <c r="AQ396" s="35"/>
    </row>
    <row r="397" spans="1:43" ht="15" customHeight="1" x14ac:dyDescent="0.15">
      <c r="A397" s="1782">
        <v>2</v>
      </c>
      <c r="B397" s="1783"/>
      <c r="C397" s="1784" t="s">
        <v>2978</v>
      </c>
      <c r="D397" s="1785"/>
      <c r="E397" s="1785"/>
      <c r="F397" s="1785"/>
      <c r="G397" s="1785"/>
      <c r="H397" s="1785"/>
      <c r="I397" s="1785"/>
      <c r="J397" s="1785"/>
      <c r="K397" s="1785"/>
      <c r="L397" s="1785"/>
      <c r="M397" s="1785"/>
      <c r="N397" s="1785"/>
      <c r="O397" s="1785"/>
      <c r="P397" s="1785"/>
      <c r="Q397" s="1785"/>
      <c r="R397" s="1785"/>
      <c r="S397" s="1785"/>
      <c r="T397" s="1785"/>
      <c r="U397" s="1785"/>
      <c r="V397" s="1785"/>
      <c r="W397" s="1785"/>
      <c r="X397" s="1785"/>
      <c r="Y397" s="1785"/>
      <c r="Z397" s="1785"/>
      <c r="AA397" s="1785"/>
      <c r="AB397" s="1785"/>
      <c r="AC397" s="1785"/>
      <c r="AD397" s="1785"/>
      <c r="AE397" s="1785"/>
      <c r="AH397" s="54"/>
      <c r="AI397" s="54"/>
      <c r="AN397" s="439"/>
      <c r="AO397" s="77"/>
      <c r="AP397" s="35"/>
      <c r="AQ397" s="35"/>
    </row>
    <row r="398" spans="1:43" ht="5.0999999999999996" customHeight="1" x14ac:dyDescent="0.15">
      <c r="A398" s="353"/>
      <c r="B398" s="354"/>
      <c r="C398" s="355"/>
      <c r="D398" s="356"/>
      <c r="E398" s="356"/>
      <c r="F398" s="356"/>
      <c r="G398" s="356"/>
      <c r="H398" s="356"/>
      <c r="I398" s="356"/>
      <c r="J398" s="356"/>
      <c r="K398" s="356"/>
      <c r="L398" s="356"/>
      <c r="M398" s="356"/>
      <c r="N398" s="356"/>
      <c r="O398" s="356"/>
      <c r="P398" s="356"/>
      <c r="Q398" s="356"/>
      <c r="R398" s="356"/>
      <c r="S398" s="356"/>
      <c r="T398" s="356"/>
      <c r="U398" s="356"/>
      <c r="V398" s="356"/>
      <c r="W398" s="356"/>
      <c r="X398" s="356"/>
      <c r="Y398" s="356"/>
      <c r="Z398" s="356"/>
      <c r="AA398" s="356"/>
      <c r="AB398" s="356"/>
      <c r="AC398" s="356"/>
      <c r="AD398" s="356"/>
      <c r="AE398" s="356"/>
      <c r="AH398" s="54"/>
      <c r="AI398" s="54"/>
      <c r="AN398" s="439"/>
      <c r="AO398" s="77"/>
      <c r="AP398" s="35"/>
      <c r="AQ398" s="35"/>
    </row>
    <row r="399" spans="1:43" ht="5.0999999999999996" customHeight="1" x14ac:dyDescent="0.15">
      <c r="A399" s="353"/>
      <c r="B399" s="354"/>
      <c r="C399" s="355"/>
      <c r="D399" s="356"/>
      <c r="E399" s="356"/>
      <c r="F399" s="356"/>
      <c r="G399" s="356"/>
      <c r="H399" s="356"/>
      <c r="I399" s="356"/>
      <c r="J399" s="356"/>
      <c r="K399" s="356"/>
      <c r="L399" s="356"/>
      <c r="M399" s="356"/>
      <c r="N399" s="356"/>
      <c r="O399" s="356"/>
      <c r="P399" s="356"/>
      <c r="Q399" s="356"/>
      <c r="R399" s="356"/>
      <c r="S399" s="356"/>
      <c r="T399" s="356"/>
      <c r="U399" s="356"/>
      <c r="V399" s="356"/>
      <c r="W399" s="356"/>
      <c r="X399" s="356"/>
      <c r="Y399" s="356"/>
      <c r="Z399" s="356"/>
      <c r="AA399" s="356"/>
      <c r="AB399" s="356"/>
      <c r="AC399" s="356"/>
      <c r="AD399" s="356"/>
      <c r="AE399" s="356"/>
      <c r="AH399" s="54"/>
      <c r="AI399" s="54"/>
      <c r="AN399" s="439"/>
      <c r="AO399" s="77"/>
      <c r="AP399" s="35"/>
      <c r="AQ399" s="35"/>
    </row>
    <row r="400" spans="1:43" ht="5.0999999999999996" customHeight="1" x14ac:dyDescent="0.15">
      <c r="A400" s="353"/>
      <c r="B400" s="354"/>
      <c r="C400" s="355"/>
      <c r="D400" s="356"/>
      <c r="E400" s="356"/>
      <c r="F400" s="356"/>
      <c r="G400" s="356"/>
      <c r="H400" s="356"/>
      <c r="I400" s="356"/>
      <c r="J400" s="356"/>
      <c r="K400" s="356"/>
      <c r="L400" s="356"/>
      <c r="M400" s="356"/>
      <c r="N400" s="356"/>
      <c r="O400" s="356"/>
      <c r="P400" s="356"/>
      <c r="Q400" s="356"/>
      <c r="R400" s="356"/>
      <c r="S400" s="356"/>
      <c r="T400" s="356"/>
      <c r="U400" s="356"/>
      <c r="V400" s="356"/>
      <c r="W400" s="356"/>
      <c r="X400" s="356"/>
      <c r="Y400" s="356"/>
      <c r="Z400" s="356"/>
      <c r="AA400" s="356"/>
      <c r="AB400" s="356"/>
      <c r="AC400" s="356"/>
      <c r="AD400" s="356"/>
      <c r="AE400" s="356"/>
      <c r="AH400" s="54"/>
      <c r="AI400" s="54"/>
      <c r="AN400" s="439"/>
      <c r="AO400" s="77"/>
      <c r="AP400" s="35"/>
      <c r="AQ400" s="35"/>
    </row>
    <row r="401" spans="1:43" ht="15" customHeight="1" x14ac:dyDescent="0.15">
      <c r="A401" s="384" t="s">
        <v>2828</v>
      </c>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c r="AA401" s="229"/>
      <c r="AB401" s="229"/>
      <c r="AC401" s="229"/>
      <c r="AD401" s="229"/>
      <c r="AE401" s="228"/>
      <c r="AF401" s="82"/>
      <c r="AH401" s="54"/>
      <c r="AI401" s="54"/>
      <c r="AN401" s="439"/>
      <c r="AO401" s="77"/>
      <c r="AP401" s="35"/>
      <c r="AQ401" s="35"/>
    </row>
    <row r="402" spans="1:43" ht="5.0999999999999996" customHeight="1" x14ac:dyDescent="0.15">
      <c r="A402" s="226"/>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c r="AB402" s="229"/>
      <c r="AC402" s="229"/>
      <c r="AD402" s="229"/>
      <c r="AE402" s="228"/>
      <c r="AF402" s="82"/>
      <c r="AH402" s="54"/>
      <c r="AI402" s="54"/>
      <c r="AN402" s="439"/>
      <c r="AO402" s="77"/>
      <c r="AP402" s="35"/>
      <c r="AQ402" s="35"/>
    </row>
    <row r="403" spans="1:43" ht="26.25" customHeight="1" x14ac:dyDescent="0.15">
      <c r="A403" s="1786" t="s">
        <v>4786</v>
      </c>
      <c r="B403" s="1786"/>
      <c r="C403" s="1786"/>
      <c r="D403" s="1786"/>
      <c r="E403" s="1786"/>
      <c r="F403" s="1786"/>
      <c r="G403" s="1786"/>
      <c r="H403" s="1786"/>
      <c r="I403" s="1786"/>
      <c r="J403" s="1786"/>
      <c r="K403" s="1786"/>
      <c r="L403" s="1786"/>
      <c r="M403" s="1786"/>
      <c r="N403" s="1786"/>
      <c r="O403" s="1786"/>
      <c r="P403" s="1786"/>
      <c r="Q403" s="1786"/>
      <c r="R403" s="1786"/>
      <c r="S403" s="1786"/>
      <c r="T403" s="1786"/>
      <c r="U403" s="1786"/>
      <c r="V403" s="1786"/>
      <c r="W403" s="1786"/>
      <c r="X403" s="1786"/>
      <c r="Y403" s="1786"/>
      <c r="Z403" s="1786"/>
      <c r="AA403" s="1786"/>
      <c r="AB403" s="1786"/>
      <c r="AC403" s="1786"/>
      <c r="AD403" s="1786"/>
      <c r="AE403" s="1786"/>
      <c r="AF403" s="82"/>
      <c r="AH403" s="54"/>
      <c r="AI403" s="54"/>
      <c r="AN403" s="439"/>
      <c r="AO403" s="77"/>
      <c r="AP403" s="35"/>
      <c r="AQ403" s="35"/>
    </row>
    <row r="404" spans="1:43" ht="5.0999999999999996" customHeight="1" x14ac:dyDescent="0.15">
      <c r="A404" s="259"/>
      <c r="B404" s="259"/>
      <c r="C404" s="259"/>
      <c r="D404" s="259"/>
      <c r="E404" s="259"/>
      <c r="F404" s="259"/>
      <c r="G404" s="259"/>
      <c r="H404" s="259"/>
      <c r="I404" s="259"/>
      <c r="J404" s="259"/>
      <c r="K404" s="259"/>
      <c r="L404" s="259"/>
      <c r="M404" s="259"/>
      <c r="N404" s="259"/>
      <c r="O404" s="259"/>
      <c r="P404" s="259"/>
      <c r="Q404" s="259"/>
      <c r="R404" s="259"/>
      <c r="S404" s="259"/>
      <c r="T404" s="259"/>
      <c r="U404" s="259"/>
      <c r="V404" s="259"/>
      <c r="W404" s="259"/>
      <c r="X404" s="259"/>
      <c r="Y404" s="259"/>
      <c r="Z404" s="259"/>
      <c r="AA404" s="259"/>
      <c r="AB404" s="259"/>
      <c r="AC404" s="259"/>
      <c r="AD404" s="259"/>
      <c r="AE404" s="259"/>
      <c r="AF404" s="82"/>
      <c r="AH404" s="54"/>
      <c r="AI404" s="54"/>
      <c r="AN404" s="439"/>
      <c r="AO404" s="77"/>
      <c r="AP404" s="35"/>
      <c r="AQ404" s="35"/>
    </row>
    <row r="405" spans="1:43" ht="30" customHeight="1" thickBot="1" x14ac:dyDescent="0.2">
      <c r="A405" s="170"/>
      <c r="B405" s="171"/>
      <c r="C405" s="172"/>
      <c r="D405" s="171"/>
      <c r="E405" s="171"/>
      <c r="F405" s="171"/>
      <c r="G405" s="171"/>
      <c r="H405" s="171"/>
      <c r="I405" s="171"/>
      <c r="J405" s="171"/>
      <c r="K405" s="171"/>
      <c r="L405" s="171"/>
      <c r="M405" s="171"/>
      <c r="N405" s="171"/>
      <c r="O405" s="214"/>
      <c r="P405" s="214"/>
      <c r="Q405" s="214"/>
      <c r="R405" s="214"/>
      <c r="S405" s="214"/>
      <c r="T405" s="214"/>
      <c r="U405" s="1735" t="s">
        <v>3025</v>
      </c>
      <c r="V405" s="1735"/>
      <c r="W405" s="1735"/>
      <c r="X405" s="1735"/>
      <c r="Y405" s="1735"/>
      <c r="Z405" s="1735" t="s">
        <v>3026</v>
      </c>
      <c r="AA405" s="1735"/>
      <c r="AB405" s="1735"/>
      <c r="AC405" s="1735"/>
      <c r="AD405" s="1735"/>
      <c r="AF405" s="54" t="str">
        <f>IF(AND(A395="○",F395="○"),"",IF(AND(F395="○",COUNTA(U406:U412)=0),"←未導入の理由を回答してください",""))</f>
        <v/>
      </c>
      <c r="AH405" s="54"/>
      <c r="AI405" s="54"/>
      <c r="AN405" s="439"/>
      <c r="AO405" s="77"/>
      <c r="AP405" s="35"/>
      <c r="AQ405" s="35"/>
    </row>
    <row r="406" spans="1:43" ht="15" customHeight="1" x14ac:dyDescent="0.15">
      <c r="A406" s="1759" t="s">
        <v>2839</v>
      </c>
      <c r="B406" s="1759"/>
      <c r="C406" s="1759"/>
      <c r="D406" s="1759"/>
      <c r="E406" s="1759"/>
      <c r="F406" s="1759"/>
      <c r="G406" s="1759"/>
      <c r="H406" s="1759"/>
      <c r="I406" s="1759"/>
      <c r="J406" s="1759"/>
      <c r="K406" s="1759"/>
      <c r="L406" s="1759"/>
      <c r="M406" s="1759"/>
      <c r="N406" s="1759"/>
      <c r="O406" s="1759"/>
      <c r="P406" s="1759"/>
      <c r="Q406" s="1759"/>
      <c r="R406" s="1759"/>
      <c r="S406" s="1759"/>
      <c r="T406" s="1760"/>
      <c r="U406" s="1765"/>
      <c r="V406" s="1766"/>
      <c r="W406" s="1766"/>
      <c r="X406" s="1766"/>
      <c r="Y406" s="1767"/>
      <c r="Z406" s="1776"/>
      <c r="AA406" s="1777"/>
      <c r="AB406" s="1777"/>
      <c r="AC406" s="1777"/>
      <c r="AD406" s="1778"/>
      <c r="AE406" s="82"/>
      <c r="AF406" s="54" t="str">
        <f>IF(AND(A395="",F395="",COUNTA(U406:U412)=0),"←未導入の理由を回答してください。",
IF(AND(U411="○", COUNTA(U406:U412)&gt;1),"←未導入の理由が矛盾しています",""))</f>
        <v>←未導入の理由を回答してください。</v>
      </c>
      <c r="AH406" s="54"/>
      <c r="AI406" s="54"/>
      <c r="AN406" s="439"/>
      <c r="AO406" s="77"/>
      <c r="AP406" s="35"/>
      <c r="AQ406" s="35"/>
    </row>
    <row r="407" spans="1:43" ht="15" customHeight="1" x14ac:dyDescent="0.15">
      <c r="A407" s="1759" t="s">
        <v>2856</v>
      </c>
      <c r="B407" s="1759"/>
      <c r="C407" s="1759"/>
      <c r="D407" s="1759"/>
      <c r="E407" s="1759"/>
      <c r="F407" s="1759"/>
      <c r="G407" s="1759"/>
      <c r="H407" s="1759"/>
      <c r="I407" s="1759"/>
      <c r="J407" s="1759"/>
      <c r="K407" s="1759"/>
      <c r="L407" s="1759"/>
      <c r="M407" s="1759"/>
      <c r="N407" s="1759"/>
      <c r="O407" s="1759"/>
      <c r="P407" s="1759"/>
      <c r="Q407" s="1759"/>
      <c r="R407" s="1759"/>
      <c r="S407" s="1759"/>
      <c r="T407" s="1760"/>
      <c r="U407" s="1761"/>
      <c r="V407" s="1762"/>
      <c r="W407" s="1762"/>
      <c r="X407" s="1762"/>
      <c r="Y407" s="1763"/>
      <c r="Z407" s="1761"/>
      <c r="AA407" s="1762"/>
      <c r="AB407" s="1762"/>
      <c r="AC407" s="1762"/>
      <c r="AD407" s="1763"/>
      <c r="AE407" s="82"/>
      <c r="AF407" s="54" t="str">
        <f>IF(AND(F395="",COUNTA(Z406:Z412)=0),"←導入後の課題を回答してください",
IF(AND(Z411="○",COUNTA(Z406:Z412)&gt;1),"←導入後の理由が矛盾しています",""))</f>
        <v>←導入後の課題を回答してください</v>
      </c>
      <c r="AH407" s="54"/>
      <c r="AI407" s="54"/>
      <c r="AN407" s="439"/>
      <c r="AO407" s="77"/>
      <c r="AP407" s="35"/>
      <c r="AQ407" s="35"/>
    </row>
    <row r="408" spans="1:43" ht="15" customHeight="1" x14ac:dyDescent="0.15">
      <c r="A408" s="1759" t="s">
        <v>2849</v>
      </c>
      <c r="B408" s="1759"/>
      <c r="C408" s="1759"/>
      <c r="D408" s="1759"/>
      <c r="E408" s="1759"/>
      <c r="F408" s="1759"/>
      <c r="G408" s="1759"/>
      <c r="H408" s="1759"/>
      <c r="I408" s="1759"/>
      <c r="J408" s="1759"/>
      <c r="K408" s="1759"/>
      <c r="L408" s="1759"/>
      <c r="M408" s="1759"/>
      <c r="N408" s="1759"/>
      <c r="O408" s="1759"/>
      <c r="P408" s="1759"/>
      <c r="Q408" s="1759"/>
      <c r="R408" s="1759"/>
      <c r="S408" s="1759"/>
      <c r="T408" s="1760"/>
      <c r="U408" s="1761"/>
      <c r="V408" s="1762"/>
      <c r="W408" s="1762"/>
      <c r="X408" s="1762"/>
      <c r="Y408" s="1763"/>
      <c r="Z408" s="1761"/>
      <c r="AA408" s="1762"/>
      <c r="AB408" s="1762"/>
      <c r="AC408" s="1762"/>
      <c r="AD408" s="1763"/>
      <c r="AE408" s="82"/>
      <c r="AF408" s="82"/>
      <c r="AH408" s="54"/>
      <c r="AI408" s="54"/>
      <c r="AN408" s="439"/>
      <c r="AO408" s="77"/>
      <c r="AP408" s="35"/>
      <c r="AQ408" s="35"/>
    </row>
    <row r="409" spans="1:43" ht="15" customHeight="1" x14ac:dyDescent="0.15">
      <c r="A409" s="1748" t="s">
        <v>2848</v>
      </c>
      <c r="B409" s="1749"/>
      <c r="C409" s="1749"/>
      <c r="D409" s="1749"/>
      <c r="E409" s="1749"/>
      <c r="F409" s="1749"/>
      <c r="G409" s="1749"/>
      <c r="H409" s="1749"/>
      <c r="I409" s="1749"/>
      <c r="J409" s="1749"/>
      <c r="K409" s="1749"/>
      <c r="L409" s="1749"/>
      <c r="M409" s="1749"/>
      <c r="N409" s="1749"/>
      <c r="O409" s="1749"/>
      <c r="P409" s="1749"/>
      <c r="Q409" s="1749"/>
      <c r="R409" s="1749"/>
      <c r="S409" s="1749"/>
      <c r="T409" s="1750"/>
      <c r="U409" s="1761"/>
      <c r="V409" s="1762"/>
      <c r="W409" s="1762"/>
      <c r="X409" s="1762"/>
      <c r="Y409" s="1763"/>
      <c r="Z409" s="1761"/>
      <c r="AA409" s="1762"/>
      <c r="AB409" s="1762"/>
      <c r="AC409" s="1762"/>
      <c r="AD409" s="1763"/>
      <c r="AE409" s="82"/>
      <c r="AF409" s="82"/>
      <c r="AH409" s="54"/>
      <c r="AI409" s="54"/>
      <c r="AN409" s="439"/>
      <c r="AO409" s="77"/>
      <c r="AP409" s="35"/>
      <c r="AQ409" s="35"/>
    </row>
    <row r="410" spans="1:43" ht="15" customHeight="1" x14ac:dyDescent="0.15">
      <c r="A410" s="1748" t="s">
        <v>2840</v>
      </c>
      <c r="B410" s="1749"/>
      <c r="C410" s="1749"/>
      <c r="D410" s="1749"/>
      <c r="E410" s="1749"/>
      <c r="F410" s="1749"/>
      <c r="G410" s="1749"/>
      <c r="H410" s="1749"/>
      <c r="I410" s="1749"/>
      <c r="J410" s="1749"/>
      <c r="K410" s="1749"/>
      <c r="L410" s="1749"/>
      <c r="M410" s="1749"/>
      <c r="N410" s="1749"/>
      <c r="O410" s="1749"/>
      <c r="P410" s="1749"/>
      <c r="Q410" s="1749"/>
      <c r="R410" s="1749"/>
      <c r="S410" s="1749"/>
      <c r="T410" s="1750"/>
      <c r="U410" s="1761"/>
      <c r="V410" s="1762"/>
      <c r="W410" s="1762"/>
      <c r="X410" s="1762"/>
      <c r="Y410" s="1763"/>
      <c r="Z410" s="1761"/>
      <c r="AA410" s="1762"/>
      <c r="AB410" s="1762"/>
      <c r="AC410" s="1762"/>
      <c r="AD410" s="1763"/>
      <c r="AE410" s="82"/>
      <c r="AF410" s="85"/>
      <c r="AH410" s="54"/>
      <c r="AI410" s="54"/>
      <c r="AN410" s="439"/>
      <c r="AO410" s="77"/>
      <c r="AP410" s="35"/>
      <c r="AQ410" s="35"/>
    </row>
    <row r="411" spans="1:43" ht="15" customHeight="1" x14ac:dyDescent="0.15">
      <c r="A411" s="1748" t="s">
        <v>3033</v>
      </c>
      <c r="B411" s="1749"/>
      <c r="C411" s="1749"/>
      <c r="D411" s="1749"/>
      <c r="E411" s="1749"/>
      <c r="F411" s="1749"/>
      <c r="G411" s="1749"/>
      <c r="H411" s="1749"/>
      <c r="I411" s="1749"/>
      <c r="J411" s="1749"/>
      <c r="K411" s="1749"/>
      <c r="L411" s="1749"/>
      <c r="M411" s="1749"/>
      <c r="N411" s="1749"/>
      <c r="O411" s="1749"/>
      <c r="P411" s="1749"/>
      <c r="Q411" s="1749"/>
      <c r="R411" s="1749"/>
      <c r="S411" s="1749"/>
      <c r="T411" s="1750"/>
      <c r="U411" s="1761"/>
      <c r="V411" s="1762"/>
      <c r="W411" s="1762"/>
      <c r="X411" s="1762"/>
      <c r="Y411" s="1763"/>
      <c r="Z411" s="1761"/>
      <c r="AA411" s="1762"/>
      <c r="AB411" s="1762"/>
      <c r="AC411" s="1762"/>
      <c r="AD411" s="1763"/>
      <c r="AE411" s="82"/>
      <c r="AF411" s="82"/>
      <c r="AH411" s="54"/>
      <c r="AI411" s="54"/>
      <c r="AN411" s="439"/>
      <c r="AO411" s="77"/>
      <c r="AP411" s="35"/>
      <c r="AQ411" s="35"/>
    </row>
    <row r="412" spans="1:43" ht="30" customHeight="1" thickBot="1" x14ac:dyDescent="0.2">
      <c r="A412" s="2070" t="s">
        <v>105</v>
      </c>
      <c r="B412" s="2071"/>
      <c r="C412" s="2071"/>
      <c r="D412" s="2071"/>
      <c r="E412" s="2071"/>
      <c r="F412" s="2071"/>
      <c r="G412" s="2071"/>
      <c r="H412" s="2071"/>
      <c r="I412" s="2071"/>
      <c r="J412" s="2071"/>
      <c r="K412" s="2071"/>
      <c r="L412" s="2071"/>
      <c r="M412" s="2071"/>
      <c r="N412" s="2071"/>
      <c r="O412" s="2071"/>
      <c r="P412" s="2071"/>
      <c r="Q412" s="2071"/>
      <c r="R412" s="2071"/>
      <c r="S412" s="2071"/>
      <c r="T412" s="2072"/>
      <c r="U412" s="1753"/>
      <c r="V412" s="1754"/>
      <c r="W412" s="1754"/>
      <c r="X412" s="1754"/>
      <c r="Y412" s="1755"/>
      <c r="Z412" s="1753"/>
      <c r="AA412" s="1754"/>
      <c r="AB412" s="1754"/>
      <c r="AC412" s="1754"/>
      <c r="AD412" s="1755"/>
      <c r="AE412" s="82"/>
      <c r="AH412" s="54"/>
      <c r="AI412" s="54"/>
      <c r="AN412" s="439"/>
      <c r="AO412" s="77"/>
      <c r="AP412" s="35"/>
      <c r="AQ412" s="35"/>
    </row>
    <row r="413" spans="1:43" ht="5.0999999999999996" customHeight="1" x14ac:dyDescent="0.15">
      <c r="A413" s="247"/>
      <c r="B413" s="247"/>
      <c r="C413" s="247"/>
      <c r="D413" s="247"/>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82"/>
      <c r="AF413" s="82"/>
      <c r="AH413" s="54"/>
      <c r="AI413" s="54"/>
      <c r="AN413" s="439"/>
      <c r="AO413" s="77"/>
      <c r="AP413" s="35"/>
      <c r="AQ413" s="35"/>
    </row>
    <row r="414" spans="1:43" ht="5.0999999999999996" customHeight="1" x14ac:dyDescent="0.15">
      <c r="A414" s="247"/>
      <c r="B414" s="247"/>
      <c r="C414" s="247"/>
      <c r="D414" s="247"/>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82"/>
      <c r="AF414" s="82"/>
      <c r="AH414" s="54"/>
      <c r="AI414" s="54"/>
      <c r="AN414" s="439"/>
      <c r="AO414" s="77"/>
      <c r="AP414" s="35"/>
      <c r="AQ414" s="35"/>
    </row>
    <row r="415" spans="1:43" ht="1.5" customHeight="1" x14ac:dyDescent="0.15">
      <c r="A415" s="259"/>
      <c r="B415" s="259"/>
      <c r="C415" s="259"/>
      <c r="D415" s="259"/>
      <c r="E415" s="259"/>
      <c r="F415" s="259"/>
      <c r="G415" s="259"/>
      <c r="H415" s="259"/>
      <c r="I415" s="259"/>
      <c r="J415" s="259"/>
      <c r="K415" s="259"/>
      <c r="L415" s="259"/>
      <c r="M415" s="259"/>
      <c r="N415" s="259"/>
      <c r="O415" s="259"/>
      <c r="P415" s="259"/>
      <c r="Q415" s="1795"/>
      <c r="R415" s="1795"/>
      <c r="S415" s="1795"/>
      <c r="T415" s="1795"/>
      <c r="U415" s="1795"/>
      <c r="V415" s="1795"/>
      <c r="W415" s="1795"/>
      <c r="X415" s="1795"/>
      <c r="Y415" s="1795"/>
      <c r="Z415" s="1795"/>
      <c r="AA415" s="1795"/>
      <c r="AB415" s="1795"/>
      <c r="AC415" s="1795"/>
      <c r="AD415" s="1795"/>
      <c r="AE415" s="1795"/>
      <c r="AF415" s="82"/>
      <c r="AH415" s="54"/>
      <c r="AI415" s="54"/>
      <c r="AN415" s="439"/>
      <c r="AO415" s="77"/>
      <c r="AP415" s="35"/>
      <c r="AQ415" s="35"/>
    </row>
    <row r="416" spans="1:43" ht="3" customHeight="1" x14ac:dyDescent="0.15">
      <c r="A416" s="212"/>
      <c r="B416" s="138"/>
      <c r="C416" s="138"/>
      <c r="D416" s="138"/>
      <c r="E416" s="138"/>
      <c r="F416" s="138"/>
      <c r="G416" s="138"/>
      <c r="H416" s="138"/>
      <c r="I416" s="138"/>
      <c r="J416" s="138"/>
      <c r="K416" s="138"/>
      <c r="L416" s="138"/>
      <c r="M416" s="138"/>
      <c r="N416" s="138"/>
      <c r="O416" s="138"/>
      <c r="P416" s="138"/>
      <c r="Q416" s="1795"/>
      <c r="R416" s="1795"/>
      <c r="S416" s="1795"/>
      <c r="T416" s="1795"/>
      <c r="U416" s="1795"/>
      <c r="V416" s="1795"/>
      <c r="W416" s="1795"/>
      <c r="X416" s="1795"/>
      <c r="Y416" s="1795"/>
      <c r="Z416" s="1795"/>
      <c r="AA416" s="1795"/>
      <c r="AB416" s="1795"/>
      <c r="AC416" s="1795"/>
      <c r="AD416" s="1795"/>
      <c r="AE416" s="1795"/>
    </row>
    <row r="417" spans="1:65" ht="13.5" x14ac:dyDescent="0.15">
      <c r="A417" s="212"/>
      <c r="B417" s="138"/>
      <c r="C417" s="138"/>
      <c r="D417" s="138"/>
      <c r="E417" s="138"/>
      <c r="F417" s="138"/>
      <c r="G417" s="138"/>
      <c r="H417" s="138"/>
      <c r="I417" s="138"/>
      <c r="J417" s="138"/>
      <c r="K417" s="138"/>
      <c r="L417" s="138"/>
      <c r="M417" s="138"/>
      <c r="N417" s="138"/>
      <c r="O417" s="197" t="s">
        <v>106</v>
      </c>
      <c r="P417" s="197"/>
      <c r="Q417" s="1814" t="s">
        <v>227</v>
      </c>
      <c r="R417" s="1814"/>
      <c r="S417" s="1814"/>
      <c r="T417" s="1814"/>
      <c r="U417" s="1814"/>
      <c r="V417" s="1814"/>
      <c r="W417" s="1814"/>
      <c r="X417" s="1814"/>
      <c r="Y417" s="1814"/>
      <c r="Z417" s="1814"/>
      <c r="AA417" s="1814"/>
      <c r="AB417" s="1814"/>
      <c r="AC417" s="1814"/>
      <c r="AD417" s="1814"/>
      <c r="AE417" s="1814"/>
    </row>
    <row r="418" spans="1:65" s="77" customFormat="1" ht="13.5" customHeight="1" x14ac:dyDescent="0.15">
      <c r="A418" s="1796" t="s">
        <v>2979</v>
      </c>
      <c r="B418" s="1796"/>
      <c r="C418" s="1796"/>
      <c r="D418" s="1796"/>
      <c r="E418" s="1796"/>
      <c r="F418" s="1796"/>
      <c r="G418" s="1796"/>
      <c r="H418" s="1796"/>
      <c r="I418" s="1796"/>
      <c r="J418" s="1796"/>
      <c r="K418" s="1796"/>
      <c r="L418" s="1796"/>
      <c r="M418" s="1796"/>
      <c r="N418" s="1796"/>
      <c r="O418" s="1796"/>
      <c r="P418" s="1796"/>
      <c r="Q418" s="1814"/>
      <c r="R418" s="1814"/>
      <c r="S418" s="1814"/>
      <c r="T418" s="1814"/>
      <c r="U418" s="1814"/>
      <c r="V418" s="1814"/>
      <c r="W418" s="1814"/>
      <c r="X418" s="1814"/>
      <c r="Y418" s="1814"/>
      <c r="Z418" s="1814"/>
      <c r="AA418" s="1814"/>
      <c r="AB418" s="1814"/>
      <c r="AC418" s="1814"/>
      <c r="AD418" s="1814"/>
      <c r="AE418" s="1814"/>
      <c r="AF418" s="54"/>
      <c r="AG418" s="82"/>
      <c r="AH418" s="82"/>
      <c r="AI418" s="82"/>
      <c r="AJ418" s="54"/>
      <c r="AK418" s="54"/>
      <c r="AL418" s="54"/>
      <c r="AM418" s="54"/>
      <c r="AN418" s="437"/>
      <c r="AO418" s="54"/>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row>
    <row r="419" spans="1:65" s="77" customFormat="1" ht="5.0999999999999996" customHeight="1" x14ac:dyDescent="0.15">
      <c r="A419" s="357"/>
      <c r="B419" s="357"/>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Y419" s="357"/>
      <c r="Z419" s="357"/>
      <c r="AA419" s="357"/>
      <c r="AB419" s="357"/>
      <c r="AC419" s="357"/>
      <c r="AD419" s="357"/>
      <c r="AE419" s="357"/>
      <c r="AF419" s="54"/>
      <c r="AG419" s="82"/>
      <c r="AH419" s="82"/>
      <c r="AI419" s="82"/>
      <c r="AJ419" s="54"/>
      <c r="AK419" s="54"/>
      <c r="AL419" s="54"/>
      <c r="AM419" s="54"/>
      <c r="AN419" s="437"/>
      <c r="AO419" s="54"/>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row>
    <row r="420" spans="1:65" s="77" customFormat="1" ht="52.5" customHeight="1" x14ac:dyDescent="0.15">
      <c r="A420" s="1080" t="s">
        <v>3015</v>
      </c>
      <c r="B420" s="1797"/>
      <c r="C420" s="1797"/>
      <c r="D420" s="1797"/>
      <c r="E420" s="1797"/>
      <c r="F420" s="1797"/>
      <c r="G420" s="1797"/>
      <c r="H420" s="1797"/>
      <c r="I420" s="1797"/>
      <c r="J420" s="1797"/>
      <c r="K420" s="1797"/>
      <c r="L420" s="1797"/>
      <c r="M420" s="1797"/>
      <c r="N420" s="1797"/>
      <c r="O420" s="1797"/>
      <c r="P420" s="1797"/>
      <c r="Q420" s="1797"/>
      <c r="R420" s="1797"/>
      <c r="S420" s="1797"/>
      <c r="T420" s="1797"/>
      <c r="U420" s="1797"/>
      <c r="V420" s="1797"/>
      <c r="W420" s="1797"/>
      <c r="X420" s="1797"/>
      <c r="Y420" s="1797"/>
      <c r="Z420" s="1797"/>
      <c r="AA420" s="1797"/>
      <c r="AB420" s="1797"/>
      <c r="AC420" s="1797"/>
      <c r="AD420" s="1797"/>
      <c r="AE420" s="1797"/>
      <c r="AF420" s="54"/>
      <c r="AG420" s="82"/>
      <c r="AH420" s="82"/>
      <c r="AI420" s="82"/>
      <c r="AJ420" s="54"/>
      <c r="AK420" s="54"/>
      <c r="AL420" s="54"/>
      <c r="AM420" s="54"/>
      <c r="AN420" s="437"/>
      <c r="AO420" s="54"/>
      <c r="AR420" s="35"/>
      <c r="AS420" s="35"/>
      <c r="AT420" s="35"/>
      <c r="AU420" s="35"/>
      <c r="AV420" s="35"/>
      <c r="AW420" s="35"/>
      <c r="AX420" s="35"/>
      <c r="AY420" s="35"/>
      <c r="AZ420" s="35"/>
      <c r="BA420" s="35"/>
      <c r="BB420" s="35"/>
      <c r="BC420" s="35"/>
      <c r="BD420" s="35"/>
      <c r="BE420" s="35"/>
      <c r="BF420" s="35"/>
      <c r="BG420" s="35"/>
      <c r="BH420" s="35"/>
      <c r="BI420" s="35"/>
      <c r="BJ420" s="35"/>
      <c r="BK420" s="35"/>
      <c r="BL420" s="35"/>
      <c r="BM420" s="35"/>
    </row>
    <row r="421" spans="1:65" s="77" customFormat="1" ht="5.0999999999999996" customHeight="1" x14ac:dyDescent="0.15">
      <c r="A421" s="124"/>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54"/>
      <c r="AG421" s="82"/>
      <c r="AH421" s="82"/>
      <c r="AI421" s="82"/>
      <c r="AJ421" s="54"/>
      <c r="AK421" s="54"/>
      <c r="AL421" s="54"/>
      <c r="AM421" s="54"/>
      <c r="AN421" s="437"/>
      <c r="AO421" s="54"/>
      <c r="AR421" s="35"/>
      <c r="AS421" s="35"/>
      <c r="AT421" s="35"/>
      <c r="AU421" s="35"/>
      <c r="AV421" s="35"/>
      <c r="AW421" s="35"/>
      <c r="AX421" s="35"/>
      <c r="AY421" s="35"/>
      <c r="AZ421" s="35"/>
      <c r="BA421" s="35"/>
      <c r="BB421" s="35"/>
      <c r="BC421" s="35"/>
      <c r="BD421" s="35"/>
      <c r="BE421" s="35"/>
      <c r="BF421" s="35"/>
      <c r="BG421" s="35"/>
      <c r="BH421" s="35"/>
      <c r="BI421" s="35"/>
      <c r="BJ421" s="35"/>
      <c r="BK421" s="35"/>
      <c r="BL421" s="35"/>
      <c r="BM421" s="35"/>
    </row>
    <row r="422" spans="1:65" s="77" customFormat="1" ht="13.5" x14ac:dyDescent="0.15">
      <c r="A422" s="385" t="s">
        <v>2980</v>
      </c>
      <c r="B422" s="125"/>
      <c r="C422" s="125"/>
      <c r="D422" s="125"/>
      <c r="E422" s="125"/>
      <c r="F422" s="125"/>
      <c r="G422" s="125"/>
      <c r="H422" s="125"/>
      <c r="I422" s="125"/>
      <c r="J422" s="125"/>
      <c r="K422" s="125"/>
      <c r="L422" s="125"/>
      <c r="M422" s="125"/>
      <c r="N422" s="125"/>
      <c r="O422" s="125"/>
      <c r="P422" s="125"/>
      <c r="Q422" s="54"/>
      <c r="R422" s="54"/>
      <c r="S422" s="82"/>
      <c r="T422" s="82"/>
      <c r="U422" s="82"/>
      <c r="V422" s="54"/>
      <c r="W422" s="54"/>
      <c r="X422" s="54"/>
      <c r="Y422" s="54"/>
      <c r="Z422" s="54"/>
      <c r="AA422" s="54"/>
      <c r="AD422" s="35"/>
      <c r="AE422" s="35"/>
      <c r="AF422" s="35"/>
      <c r="AG422" s="35"/>
      <c r="AH422" s="35"/>
      <c r="AI422" s="35"/>
      <c r="AJ422" s="35"/>
      <c r="AK422" s="35"/>
      <c r="AL422" s="35"/>
      <c r="AM422" s="35"/>
      <c r="AN422" s="439"/>
      <c r="AO422" s="35"/>
      <c r="AP422" s="35"/>
      <c r="AQ422" s="35"/>
      <c r="AR422" s="35"/>
      <c r="AS422" s="35"/>
      <c r="AT422" s="35"/>
      <c r="AU422" s="35"/>
      <c r="AV422" s="35"/>
      <c r="AW422" s="35"/>
      <c r="AX422" s="35"/>
    </row>
    <row r="423" spans="1:65" s="77" customFormat="1" ht="5.0999999999999996" customHeight="1" thickBot="1" x14ac:dyDescent="0.2">
      <c r="A423" s="202"/>
      <c r="B423" s="125"/>
      <c r="C423" s="125"/>
      <c r="D423" s="125"/>
      <c r="E423" s="125"/>
      <c r="F423" s="125"/>
      <c r="G423" s="125"/>
      <c r="H423" s="125"/>
      <c r="I423" s="125"/>
      <c r="J423" s="125"/>
      <c r="K423" s="125"/>
      <c r="L423" s="125"/>
      <c r="M423" s="125"/>
      <c r="N423" s="125"/>
      <c r="O423" s="125"/>
      <c r="P423" s="125"/>
      <c r="Q423" s="54"/>
      <c r="R423" s="54"/>
      <c r="S423" s="82"/>
      <c r="T423" s="82"/>
      <c r="U423" s="82"/>
      <c r="V423" s="54"/>
      <c r="W423" s="54"/>
      <c r="X423" s="54"/>
      <c r="Y423" s="54"/>
      <c r="Z423" s="54"/>
      <c r="AA423" s="54"/>
      <c r="AD423" s="35"/>
      <c r="AE423" s="35"/>
      <c r="AF423" s="35"/>
      <c r="AG423" s="35"/>
      <c r="AH423" s="35"/>
      <c r="AI423" s="35"/>
      <c r="AJ423" s="35"/>
      <c r="AK423" s="35"/>
      <c r="AL423" s="35"/>
      <c r="AM423" s="35"/>
      <c r="AN423" s="439"/>
      <c r="AO423" s="35"/>
      <c r="AP423" s="35"/>
      <c r="AQ423" s="35"/>
      <c r="AR423" s="35"/>
      <c r="AS423" s="35"/>
      <c r="AT423" s="35"/>
      <c r="AU423" s="35"/>
      <c r="AV423" s="35"/>
      <c r="AW423" s="35"/>
      <c r="AX423" s="35"/>
    </row>
    <row r="424" spans="1:65" s="77" customFormat="1" ht="15" customHeight="1" x14ac:dyDescent="0.15">
      <c r="A424" s="1798"/>
      <c r="B424" s="1799"/>
      <c r="C424" s="1804" t="s">
        <v>108</v>
      </c>
      <c r="D424" s="1804"/>
      <c r="E424" s="1804"/>
      <c r="F424" s="1804"/>
      <c r="G424" s="1804"/>
      <c r="H424" s="1804"/>
      <c r="I424" s="1804"/>
      <c r="J424" s="1804"/>
      <c r="K424" s="1804"/>
      <c r="L424" s="1805"/>
      <c r="M424" s="146" t="s">
        <v>107</v>
      </c>
      <c r="N424" s="1806" t="s">
        <v>3090</v>
      </c>
      <c r="O424" s="1806"/>
      <c r="P424" s="1806"/>
      <c r="Q424" s="1806"/>
      <c r="R424" s="1806"/>
      <c r="S424" s="1806"/>
      <c r="T424" s="1806"/>
      <c r="U424" s="1806"/>
      <c r="V424" s="1806"/>
      <c r="W424" s="1806"/>
      <c r="X424" s="1806"/>
      <c r="Y424" s="1806"/>
      <c r="Z424" s="1806"/>
      <c r="AA424" s="1806"/>
      <c r="AB424" s="1806"/>
      <c r="AC424" s="1806"/>
      <c r="AD424" s="1806"/>
      <c r="AE424" s="1806"/>
      <c r="AF424" s="1702" t="str">
        <f>IF(A424="","←(1)現時点の耐震化状況についてお答えください。",IF(AND(OR(A424=2,A424=3),A432=""),"←(2)耐震化未実施の建物に対する耐震化予定についてお答えください。",IF(AND(A424&lt;&gt;1,A432&lt;&gt;1,N432&lt;&gt;"○",N433&lt;&gt;"○",N434&lt;&gt;"○",N435&lt;&gt;"○"),"←(3)耐震化未定の理由についてお答えください。",IF(AND(N435="○",P436=""),"(3)の「その他」の内容を回答してください",""))))</f>
        <v>←(1)現時点の耐震化状況についてお答えください。</v>
      </c>
      <c r="AG424" s="35"/>
      <c r="AH424" s="35"/>
      <c r="AI424" s="35"/>
      <c r="AJ424" s="35"/>
      <c r="AK424" s="35"/>
      <c r="AL424" s="35"/>
      <c r="AM424" s="35"/>
      <c r="AN424" s="439"/>
      <c r="AO424" s="35"/>
      <c r="AP424" s="35"/>
      <c r="AQ424" s="35"/>
      <c r="AR424" s="35"/>
      <c r="AS424" s="35"/>
      <c r="AT424" s="35"/>
      <c r="AU424" s="35"/>
      <c r="AV424" s="35"/>
      <c r="AW424" s="35"/>
      <c r="AX424" s="35"/>
    </row>
    <row r="425" spans="1:65" s="77" customFormat="1" ht="15" customHeight="1" x14ac:dyDescent="0.15">
      <c r="A425" s="1800"/>
      <c r="B425" s="1801"/>
      <c r="C425" s="1807" t="s">
        <v>109</v>
      </c>
      <c r="D425" s="1807"/>
      <c r="E425" s="1807"/>
      <c r="F425" s="1807"/>
      <c r="G425" s="1807"/>
      <c r="H425" s="1807"/>
      <c r="I425" s="1807"/>
      <c r="J425" s="1807"/>
      <c r="K425" s="1807"/>
      <c r="L425" s="1808"/>
      <c r="M425" s="125"/>
      <c r="N425" s="1806"/>
      <c r="O425" s="1806"/>
      <c r="P425" s="1806"/>
      <c r="Q425" s="1806"/>
      <c r="R425" s="1806"/>
      <c r="S425" s="1806"/>
      <c r="T425" s="1806"/>
      <c r="U425" s="1806"/>
      <c r="V425" s="1806"/>
      <c r="W425" s="1806"/>
      <c r="X425" s="1806"/>
      <c r="Y425" s="1806"/>
      <c r="Z425" s="1806"/>
      <c r="AA425" s="1806"/>
      <c r="AB425" s="1806"/>
      <c r="AC425" s="1806"/>
      <c r="AD425" s="1806"/>
      <c r="AE425" s="1806"/>
      <c r="AF425" s="1702"/>
      <c r="AG425" s="35"/>
      <c r="AH425" s="35"/>
      <c r="AI425" s="35"/>
      <c r="AJ425" s="35"/>
      <c r="AK425" s="35"/>
      <c r="AL425" s="35"/>
      <c r="AM425" s="35"/>
      <c r="AN425" s="439"/>
      <c r="AO425" s="35"/>
      <c r="AP425" s="35"/>
      <c r="AQ425" s="35"/>
      <c r="AR425" s="35"/>
      <c r="AS425" s="35"/>
      <c r="AT425" s="35"/>
      <c r="AU425" s="35"/>
      <c r="AV425" s="35"/>
      <c r="AW425" s="35"/>
      <c r="AX425" s="35"/>
    </row>
    <row r="426" spans="1:65" s="77" customFormat="1" ht="15" customHeight="1" thickBot="1" x14ac:dyDescent="0.2">
      <c r="A426" s="1802"/>
      <c r="B426" s="1803"/>
      <c r="C426" s="1815" t="s">
        <v>110</v>
      </c>
      <c r="D426" s="1815"/>
      <c r="E426" s="1815"/>
      <c r="F426" s="1815"/>
      <c r="G426" s="1815"/>
      <c r="H426" s="1815"/>
      <c r="I426" s="1815"/>
      <c r="J426" s="1815"/>
      <c r="K426" s="1815"/>
      <c r="L426" s="1816"/>
      <c r="M426" s="125"/>
      <c r="N426" s="1806"/>
      <c r="O426" s="1806"/>
      <c r="P426" s="1806"/>
      <c r="Q426" s="1806"/>
      <c r="R426" s="1806"/>
      <c r="S426" s="1806"/>
      <c r="T426" s="1806"/>
      <c r="U426" s="1806"/>
      <c r="V426" s="1806"/>
      <c r="W426" s="1806"/>
      <c r="X426" s="1806"/>
      <c r="Y426" s="1806"/>
      <c r="Z426" s="1806"/>
      <c r="AA426" s="1806"/>
      <c r="AB426" s="1806"/>
      <c r="AC426" s="1806"/>
      <c r="AD426" s="1806"/>
      <c r="AE426" s="1806"/>
      <c r="AF426" s="35"/>
      <c r="AG426" s="35"/>
      <c r="AH426" s="35"/>
      <c r="AI426" s="35"/>
      <c r="AJ426" s="35"/>
      <c r="AK426" s="35"/>
      <c r="AL426" s="35"/>
      <c r="AM426" s="35"/>
      <c r="AN426" s="439"/>
      <c r="AO426" s="35"/>
      <c r="AP426" s="35"/>
      <c r="AQ426" s="35"/>
      <c r="AR426" s="35"/>
      <c r="AS426" s="35"/>
      <c r="AT426" s="35"/>
      <c r="AU426" s="35"/>
      <c r="AV426" s="35"/>
      <c r="AW426" s="35"/>
      <c r="AX426" s="35"/>
    </row>
    <row r="427" spans="1:65" s="77" customFormat="1" ht="5.0999999999999996" customHeight="1" x14ac:dyDescent="0.15">
      <c r="A427" s="124"/>
      <c r="B427" s="125"/>
      <c r="C427" s="125"/>
      <c r="D427" s="125"/>
      <c r="E427" s="125"/>
      <c r="F427" s="125"/>
      <c r="G427" s="125"/>
      <c r="H427" s="125"/>
      <c r="I427" s="125"/>
      <c r="J427" s="125"/>
      <c r="K427" s="125"/>
      <c r="L427" s="125"/>
      <c r="M427" s="125"/>
      <c r="N427" s="1806"/>
      <c r="O427" s="1806"/>
      <c r="P427" s="1806"/>
      <c r="Q427" s="1806"/>
      <c r="R427" s="1806"/>
      <c r="S427" s="1806"/>
      <c r="T427" s="1806"/>
      <c r="U427" s="1806"/>
      <c r="V427" s="1806"/>
      <c r="W427" s="1806"/>
      <c r="X427" s="1806"/>
      <c r="Y427" s="1806"/>
      <c r="Z427" s="1806"/>
      <c r="AA427" s="1806"/>
      <c r="AB427" s="1806"/>
      <c r="AC427" s="1806"/>
      <c r="AD427" s="1806"/>
      <c r="AE427" s="1806"/>
      <c r="AF427" s="35"/>
      <c r="AG427" s="35"/>
      <c r="AH427" s="35"/>
      <c r="AI427" s="35"/>
      <c r="AJ427" s="35"/>
      <c r="AK427" s="35"/>
      <c r="AL427" s="35"/>
      <c r="AM427" s="35"/>
      <c r="AN427" s="439"/>
      <c r="AO427" s="35"/>
      <c r="AP427" s="35"/>
      <c r="AQ427" s="35"/>
      <c r="AR427" s="35"/>
      <c r="AS427" s="35"/>
      <c r="AT427" s="35"/>
      <c r="AU427" s="35"/>
      <c r="AV427" s="35"/>
    </row>
    <row r="428" spans="1:65" s="77" customFormat="1" ht="5.0999999999999996" customHeight="1" x14ac:dyDescent="0.15">
      <c r="A428" s="124"/>
      <c r="B428" s="125"/>
      <c r="C428" s="125"/>
      <c r="D428" s="125"/>
      <c r="E428" s="125"/>
      <c r="F428" s="125"/>
      <c r="G428" s="125"/>
      <c r="H428" s="125"/>
      <c r="I428" s="125"/>
      <c r="J428" s="125"/>
      <c r="K428" s="125"/>
      <c r="L428" s="125"/>
      <c r="M428" s="125"/>
      <c r="N428" s="233"/>
      <c r="O428" s="233"/>
      <c r="P428" s="233"/>
      <c r="Q428" s="233"/>
      <c r="R428" s="233"/>
      <c r="S428" s="233"/>
      <c r="T428" s="233"/>
      <c r="U428" s="233"/>
      <c r="V428" s="233"/>
      <c r="W428" s="233"/>
      <c r="X428" s="233"/>
      <c r="Y428" s="233"/>
      <c r="Z428" s="233"/>
      <c r="AA428" s="233"/>
      <c r="AB428" s="233"/>
      <c r="AC428" s="233"/>
      <c r="AD428" s="233"/>
      <c r="AE428" s="233"/>
      <c r="AF428" s="35"/>
      <c r="AG428" s="35"/>
      <c r="AH428" s="35"/>
      <c r="AI428" s="35"/>
      <c r="AJ428" s="35"/>
      <c r="AK428" s="35"/>
      <c r="AL428" s="35"/>
      <c r="AM428" s="35"/>
      <c r="AN428" s="439"/>
      <c r="AO428" s="35"/>
      <c r="AP428" s="35"/>
      <c r="AQ428" s="35"/>
      <c r="AR428" s="35"/>
      <c r="AS428" s="35"/>
      <c r="AT428" s="35"/>
      <c r="AU428" s="35"/>
      <c r="AV428" s="35"/>
    </row>
    <row r="429" spans="1:65" s="77" customFormat="1" ht="5.0999999999999996" customHeight="1" x14ac:dyDescent="0.15">
      <c r="A429" s="124"/>
      <c r="B429" s="125"/>
      <c r="C429" s="125"/>
      <c r="D429" s="125"/>
      <c r="E429" s="125"/>
      <c r="F429" s="125"/>
      <c r="G429" s="125"/>
      <c r="H429" s="125"/>
      <c r="I429" s="125"/>
      <c r="J429" s="125"/>
      <c r="K429" s="125"/>
      <c r="L429" s="125"/>
      <c r="M429" s="125"/>
      <c r="N429" s="233"/>
      <c r="O429" s="233"/>
      <c r="P429" s="233"/>
      <c r="Q429" s="233"/>
      <c r="R429" s="233"/>
      <c r="S429" s="233"/>
      <c r="T429" s="233"/>
      <c r="U429" s="233"/>
      <c r="V429" s="233"/>
      <c r="W429" s="233"/>
      <c r="X429" s="233"/>
      <c r="Y429" s="233"/>
      <c r="Z429" s="233"/>
      <c r="AA429" s="233"/>
      <c r="AB429" s="233"/>
      <c r="AC429" s="233"/>
      <c r="AD429" s="233"/>
      <c r="AE429" s="233"/>
      <c r="AF429" s="35"/>
      <c r="AG429" s="35"/>
      <c r="AH429" s="35"/>
      <c r="AI429" s="35"/>
      <c r="AJ429" s="35"/>
      <c r="AK429" s="35"/>
      <c r="AL429" s="35"/>
      <c r="AM429" s="35"/>
      <c r="AN429" s="439"/>
      <c r="AO429" s="35"/>
      <c r="AP429" s="35"/>
      <c r="AQ429" s="35"/>
      <c r="AR429" s="35"/>
      <c r="AS429" s="35"/>
      <c r="AT429" s="35"/>
      <c r="AU429" s="35"/>
      <c r="AV429" s="35"/>
    </row>
    <row r="430" spans="1:65" s="77" customFormat="1" ht="15" customHeight="1" x14ac:dyDescent="0.15">
      <c r="A430" s="130" t="s">
        <v>111</v>
      </c>
      <c r="B430" s="129"/>
      <c r="C430" s="129"/>
      <c r="D430" s="129"/>
      <c r="E430" s="129"/>
      <c r="F430" s="129"/>
      <c r="G430" s="129"/>
      <c r="H430" s="129"/>
      <c r="I430" s="129"/>
      <c r="J430" s="129"/>
      <c r="K430" s="129"/>
      <c r="L430" s="129"/>
      <c r="M430" s="129"/>
      <c r="N430" s="130" t="s">
        <v>112</v>
      </c>
      <c r="O430" s="130"/>
      <c r="P430" s="131"/>
      <c r="Q430" s="131"/>
      <c r="R430" s="131"/>
      <c r="S430" s="131"/>
      <c r="T430" s="131"/>
      <c r="U430" s="131"/>
      <c r="V430" s="131"/>
      <c r="W430" s="131"/>
      <c r="X430" s="131"/>
      <c r="Y430" s="131"/>
      <c r="Z430" s="131"/>
      <c r="AA430" s="131"/>
      <c r="AB430" s="131"/>
      <c r="AC430" s="131"/>
      <c r="AD430" s="131"/>
      <c r="AE430" s="412" t="s">
        <v>3016</v>
      </c>
      <c r="AF430" s="35"/>
      <c r="AG430" s="35"/>
      <c r="AH430" s="35"/>
      <c r="AI430" s="35"/>
      <c r="AJ430" s="35"/>
      <c r="AK430" s="35"/>
      <c r="AL430" s="35"/>
      <c r="AM430" s="35"/>
      <c r="AN430" s="439"/>
      <c r="AO430" s="35"/>
      <c r="AP430" s="35"/>
      <c r="AQ430" s="35"/>
      <c r="AR430" s="35"/>
      <c r="AS430" s="35"/>
      <c r="AT430" s="35"/>
      <c r="AU430" s="35"/>
      <c r="AV430" s="35"/>
    </row>
    <row r="431" spans="1:65" s="77" customFormat="1" ht="5.0999999999999996" customHeight="1" thickBot="1" x14ac:dyDescent="0.2">
      <c r="A431" s="130"/>
      <c r="B431" s="129"/>
      <c r="C431" s="129"/>
      <c r="D431" s="129"/>
      <c r="E431" s="129"/>
      <c r="F431" s="129"/>
      <c r="G431" s="129"/>
      <c r="H431" s="129"/>
      <c r="I431" s="129"/>
      <c r="J431" s="129"/>
      <c r="K431" s="129"/>
      <c r="L431" s="129"/>
      <c r="M431" s="129"/>
      <c r="N431" s="130"/>
      <c r="O431" s="130"/>
      <c r="P431" s="131"/>
      <c r="Q431" s="131"/>
      <c r="R431" s="131"/>
      <c r="S431" s="131"/>
      <c r="T431" s="131"/>
      <c r="U431" s="131"/>
      <c r="V431" s="131"/>
      <c r="W431" s="131"/>
      <c r="X431" s="131"/>
      <c r="Y431" s="131"/>
      <c r="Z431" s="131"/>
      <c r="AA431" s="131"/>
      <c r="AB431" s="131"/>
      <c r="AC431" s="131"/>
      <c r="AD431" s="131"/>
      <c r="AE431" s="206"/>
      <c r="AF431" s="35"/>
      <c r="AG431" s="35"/>
      <c r="AH431" s="35"/>
      <c r="AI431" s="35"/>
      <c r="AJ431" s="35"/>
      <c r="AK431" s="35"/>
      <c r="AL431" s="35"/>
      <c r="AM431" s="35"/>
      <c r="AN431" s="439"/>
      <c r="AO431" s="35"/>
      <c r="AP431" s="35"/>
      <c r="AQ431" s="35"/>
      <c r="AR431" s="35"/>
      <c r="AS431" s="35"/>
      <c r="AT431" s="35"/>
      <c r="AU431" s="35"/>
      <c r="AV431" s="35"/>
    </row>
    <row r="432" spans="1:65" s="77" customFormat="1" ht="15" customHeight="1" x14ac:dyDescent="0.15">
      <c r="A432" s="1817"/>
      <c r="B432" s="1818"/>
      <c r="C432" s="1804" t="s">
        <v>113</v>
      </c>
      <c r="D432" s="1804"/>
      <c r="E432" s="1804"/>
      <c r="F432" s="1804"/>
      <c r="G432" s="1804"/>
      <c r="H432" s="1804"/>
      <c r="I432" s="1804"/>
      <c r="J432" s="1804"/>
      <c r="K432" s="1804"/>
      <c r="L432" s="1805"/>
      <c r="M432" s="125"/>
      <c r="N432" s="1823"/>
      <c r="O432" s="1824"/>
      <c r="P432" s="1825" t="s">
        <v>2813</v>
      </c>
      <c r="Q432" s="1826"/>
      <c r="R432" s="1826"/>
      <c r="S432" s="1826"/>
      <c r="T432" s="1826"/>
      <c r="U432" s="1826"/>
      <c r="V432" s="1826"/>
      <c r="W432" s="1826"/>
      <c r="X432" s="1826"/>
      <c r="Y432" s="1826"/>
      <c r="Z432" s="1826"/>
      <c r="AA432" s="1826"/>
      <c r="AB432" s="1826"/>
      <c r="AC432" s="1826"/>
      <c r="AD432" s="1826"/>
      <c r="AE432" s="1827"/>
      <c r="AF432" s="35"/>
      <c r="AG432" s="35"/>
      <c r="AH432" s="35"/>
      <c r="AI432" s="35"/>
      <c r="AJ432" s="35"/>
      <c r="AK432" s="35"/>
      <c r="AL432" s="35"/>
      <c r="AM432" s="35"/>
      <c r="AN432" s="439"/>
      <c r="AO432" s="35"/>
      <c r="AP432" s="35"/>
      <c r="AQ432" s="35"/>
      <c r="AR432" s="35"/>
      <c r="AS432" s="35"/>
      <c r="AT432" s="35"/>
      <c r="AU432" s="35"/>
      <c r="AV432" s="35"/>
    </row>
    <row r="433" spans="1:65" s="77" customFormat="1" ht="15" customHeight="1" x14ac:dyDescent="0.15">
      <c r="A433" s="1819"/>
      <c r="B433" s="1820"/>
      <c r="C433" s="1807" t="s">
        <v>114</v>
      </c>
      <c r="D433" s="1807"/>
      <c r="E433" s="1807"/>
      <c r="F433" s="1807"/>
      <c r="G433" s="1807"/>
      <c r="H433" s="1807"/>
      <c r="I433" s="1807"/>
      <c r="J433" s="1807"/>
      <c r="K433" s="1807"/>
      <c r="L433" s="1808"/>
      <c r="M433" s="125"/>
      <c r="N433" s="1809" t="s">
        <v>124</v>
      </c>
      <c r="O433" s="1810"/>
      <c r="P433" s="1811" t="s">
        <v>115</v>
      </c>
      <c r="Q433" s="1812"/>
      <c r="R433" s="1812"/>
      <c r="S433" s="1812"/>
      <c r="T433" s="1812"/>
      <c r="U433" s="1812"/>
      <c r="V433" s="1812"/>
      <c r="W433" s="1812"/>
      <c r="X433" s="1812"/>
      <c r="Y433" s="1812"/>
      <c r="Z433" s="1812"/>
      <c r="AA433" s="1812"/>
      <c r="AB433" s="1812"/>
      <c r="AC433" s="1812"/>
      <c r="AD433" s="1812"/>
      <c r="AE433" s="1813"/>
      <c r="AF433" s="35"/>
      <c r="AG433" s="35"/>
      <c r="AH433" s="35"/>
      <c r="AI433" s="35"/>
      <c r="AJ433" s="35"/>
      <c r="AK433" s="35"/>
      <c r="AL433" s="35"/>
      <c r="AM433" s="35"/>
      <c r="AN433" s="439"/>
      <c r="AO433" s="35"/>
      <c r="AP433" s="35"/>
      <c r="AQ433" s="35"/>
      <c r="AR433" s="35"/>
      <c r="AS433" s="35"/>
      <c r="AT433" s="35"/>
      <c r="AU433" s="35"/>
      <c r="AV433" s="35"/>
    </row>
    <row r="434" spans="1:65" s="77" customFormat="1" ht="15" customHeight="1" x14ac:dyDescent="0.15">
      <c r="A434" s="1819"/>
      <c r="B434" s="1820"/>
      <c r="C434" s="1807" t="s">
        <v>116</v>
      </c>
      <c r="D434" s="1807"/>
      <c r="E434" s="1807"/>
      <c r="F434" s="1807"/>
      <c r="G434" s="1807"/>
      <c r="H434" s="1807"/>
      <c r="I434" s="1807"/>
      <c r="J434" s="1807"/>
      <c r="K434" s="1807"/>
      <c r="L434" s="1808"/>
      <c r="M434" s="125"/>
      <c r="N434" s="1809"/>
      <c r="O434" s="1810"/>
      <c r="P434" s="1811" t="s">
        <v>117</v>
      </c>
      <c r="Q434" s="1812"/>
      <c r="R434" s="1812"/>
      <c r="S434" s="1812"/>
      <c r="T434" s="1812"/>
      <c r="U434" s="1812"/>
      <c r="V434" s="1812"/>
      <c r="W434" s="1812"/>
      <c r="X434" s="1812"/>
      <c r="Y434" s="1812"/>
      <c r="Z434" s="1812"/>
      <c r="AA434" s="1812"/>
      <c r="AB434" s="1812"/>
      <c r="AC434" s="1812"/>
      <c r="AD434" s="1812"/>
      <c r="AE434" s="1813"/>
      <c r="AF434" s="35"/>
      <c r="AG434" s="35"/>
      <c r="AH434" s="35"/>
      <c r="AI434" s="35"/>
      <c r="AJ434" s="35"/>
      <c r="AK434" s="35"/>
      <c r="AL434" s="35"/>
      <c r="AM434" s="35"/>
      <c r="AN434" s="439"/>
      <c r="AO434" s="35"/>
      <c r="AP434" s="35"/>
      <c r="AQ434" s="35"/>
      <c r="AR434" s="35"/>
      <c r="AS434" s="35"/>
      <c r="AT434" s="35"/>
      <c r="AU434" s="35"/>
      <c r="AV434" s="35"/>
    </row>
    <row r="435" spans="1:65" s="77" customFormat="1" ht="15" customHeight="1" thickBot="1" x14ac:dyDescent="0.2">
      <c r="A435" s="1821"/>
      <c r="B435" s="1822"/>
      <c r="C435" s="1815" t="s">
        <v>3001</v>
      </c>
      <c r="D435" s="1815"/>
      <c r="E435" s="1815"/>
      <c r="F435" s="1815"/>
      <c r="G435" s="1815"/>
      <c r="H435" s="1815"/>
      <c r="I435" s="1815"/>
      <c r="J435" s="1815"/>
      <c r="K435" s="1815"/>
      <c r="L435" s="1816"/>
      <c r="M435" s="125"/>
      <c r="N435" s="2060"/>
      <c r="O435" s="2061"/>
      <c r="P435" s="2064" t="s">
        <v>118</v>
      </c>
      <c r="Q435" s="2065"/>
      <c r="R435" s="2065"/>
      <c r="S435" s="2065"/>
      <c r="T435" s="2065"/>
      <c r="U435" s="2065"/>
      <c r="V435" s="2065"/>
      <c r="W435" s="2065"/>
      <c r="X435" s="2065"/>
      <c r="Y435" s="2065"/>
      <c r="Z435" s="2065"/>
      <c r="AA435" s="2065"/>
      <c r="AB435" s="2065"/>
      <c r="AC435" s="2065"/>
      <c r="AD435" s="2065"/>
      <c r="AE435" s="2066"/>
      <c r="AF435" s="35"/>
      <c r="AG435" s="35"/>
      <c r="AH435" s="35"/>
      <c r="AI435" s="35"/>
      <c r="AJ435" s="35"/>
      <c r="AK435" s="35"/>
      <c r="AL435" s="35"/>
      <c r="AM435" s="35"/>
      <c r="AN435" s="439"/>
      <c r="AO435" s="35"/>
      <c r="AP435" s="35"/>
      <c r="AQ435" s="35"/>
      <c r="AR435" s="35"/>
      <c r="AS435" s="35"/>
      <c r="AT435" s="35"/>
      <c r="AU435" s="35"/>
      <c r="AV435" s="35"/>
    </row>
    <row r="436" spans="1:65" s="77" customFormat="1" ht="15" customHeight="1" thickBot="1" x14ac:dyDescent="0.2">
      <c r="A436" s="128" t="s">
        <v>119</v>
      </c>
      <c r="B436" s="125"/>
      <c r="C436" s="125"/>
      <c r="D436" s="125"/>
      <c r="E436" s="125"/>
      <c r="F436" s="125"/>
      <c r="G436" s="125"/>
      <c r="H436" s="125"/>
      <c r="I436" s="125"/>
      <c r="J436" s="125"/>
      <c r="K436" s="125"/>
      <c r="L436" s="125"/>
      <c r="M436" s="125"/>
      <c r="N436" s="2062"/>
      <c r="O436" s="2063"/>
      <c r="P436" s="2067"/>
      <c r="Q436" s="2068"/>
      <c r="R436" s="2068"/>
      <c r="S436" s="2068"/>
      <c r="T436" s="2068"/>
      <c r="U436" s="2068"/>
      <c r="V436" s="2068"/>
      <c r="W436" s="2068"/>
      <c r="X436" s="2068"/>
      <c r="Y436" s="2068"/>
      <c r="Z436" s="2068"/>
      <c r="AA436" s="2068"/>
      <c r="AB436" s="2068"/>
      <c r="AC436" s="2068"/>
      <c r="AD436" s="2068"/>
      <c r="AE436" s="2069"/>
      <c r="AF436" s="35"/>
      <c r="AG436" s="35"/>
      <c r="AH436" s="35"/>
      <c r="AI436" s="35"/>
      <c r="AJ436" s="35"/>
      <c r="AK436" s="35"/>
      <c r="AL436" s="35"/>
      <c r="AM436" s="35"/>
      <c r="AN436" s="439"/>
      <c r="AO436" s="35"/>
      <c r="AP436" s="35"/>
      <c r="AQ436" s="35"/>
      <c r="AR436" s="35"/>
      <c r="AS436" s="35"/>
      <c r="AT436" s="35"/>
      <c r="AU436" s="35"/>
      <c r="AV436" s="35"/>
    </row>
    <row r="437" spans="1:65" s="77" customFormat="1" ht="5.0999999999999996" customHeight="1" x14ac:dyDescent="0.15">
      <c r="A437" s="124"/>
      <c r="B437" s="125"/>
      <c r="C437" s="125"/>
      <c r="D437" s="125"/>
      <c r="E437" s="125"/>
      <c r="F437" s="125"/>
      <c r="G437" s="125"/>
      <c r="H437" s="125"/>
      <c r="I437" s="125"/>
      <c r="J437" s="125"/>
      <c r="K437" s="125"/>
      <c r="L437" s="125"/>
      <c r="M437" s="125"/>
      <c r="N437" s="233"/>
      <c r="O437" s="233"/>
      <c r="P437" s="233"/>
      <c r="Q437" s="233"/>
      <c r="R437" s="233"/>
      <c r="S437" s="233"/>
      <c r="T437" s="233"/>
      <c r="U437" s="233"/>
      <c r="V437" s="233"/>
      <c r="W437" s="233"/>
      <c r="X437" s="233"/>
      <c r="Y437" s="233"/>
      <c r="Z437" s="233"/>
      <c r="AA437" s="233"/>
      <c r="AB437" s="233"/>
      <c r="AC437" s="233"/>
      <c r="AD437" s="233"/>
      <c r="AE437" s="233"/>
      <c r="AF437" s="35"/>
      <c r="AG437" s="35"/>
      <c r="AH437" s="35"/>
      <c r="AI437" s="35"/>
      <c r="AJ437" s="35"/>
      <c r="AK437" s="35"/>
      <c r="AL437" s="35"/>
      <c r="AM437" s="35"/>
      <c r="AN437" s="439"/>
      <c r="AO437" s="35"/>
      <c r="AP437" s="35"/>
      <c r="AQ437" s="35"/>
      <c r="AR437" s="35"/>
      <c r="AS437" s="35"/>
      <c r="AT437" s="35"/>
      <c r="AU437" s="35"/>
      <c r="AV437" s="35"/>
    </row>
    <row r="438" spans="1:65" s="77" customFormat="1" ht="5.0999999999999996" customHeight="1" x14ac:dyDescent="0.15">
      <c r="A438" s="124"/>
      <c r="B438" s="125"/>
      <c r="C438" s="125"/>
      <c r="D438" s="125"/>
      <c r="E438" s="125"/>
      <c r="F438" s="125"/>
      <c r="G438" s="125"/>
      <c r="H438" s="125"/>
      <c r="I438" s="125"/>
      <c r="J438" s="125"/>
      <c r="K438" s="125"/>
      <c r="L438" s="125"/>
      <c r="M438" s="125"/>
      <c r="N438" s="413"/>
      <c r="O438" s="413"/>
      <c r="AF438" s="35"/>
      <c r="AG438" s="35"/>
      <c r="AH438" s="35"/>
      <c r="AI438" s="35"/>
      <c r="AJ438" s="35"/>
      <c r="AK438" s="35"/>
      <c r="AL438" s="35"/>
      <c r="AM438" s="35"/>
      <c r="AN438" s="439"/>
      <c r="AO438" s="35"/>
      <c r="AP438" s="35"/>
      <c r="AQ438" s="35"/>
      <c r="AR438" s="35"/>
      <c r="AS438" s="35"/>
      <c r="AT438" s="35"/>
      <c r="AU438" s="35"/>
      <c r="AV438" s="35"/>
    </row>
    <row r="439" spans="1:65" s="77" customFormat="1" ht="5.0999999999999996" customHeight="1" x14ac:dyDescent="0.15">
      <c r="A439" s="128"/>
      <c r="B439" s="125"/>
      <c r="C439" s="125"/>
      <c r="D439" s="125"/>
      <c r="E439" s="125"/>
      <c r="F439" s="125"/>
      <c r="G439" s="125"/>
      <c r="H439" s="125"/>
      <c r="I439" s="125"/>
      <c r="J439" s="125"/>
      <c r="K439" s="125"/>
      <c r="L439" s="125"/>
      <c r="M439" s="125"/>
      <c r="N439" s="90"/>
      <c r="O439" s="90"/>
      <c r="P439" s="1859"/>
      <c r="Q439" s="1859"/>
      <c r="R439" s="1859"/>
      <c r="S439" s="1859"/>
      <c r="T439" s="1859"/>
      <c r="U439" s="1859"/>
      <c r="V439" s="1859"/>
      <c r="W439" s="1859"/>
      <c r="X439" s="1859"/>
      <c r="Y439" s="1859"/>
      <c r="Z439" s="1859"/>
      <c r="AA439" s="1859"/>
      <c r="AB439" s="1859"/>
      <c r="AC439" s="1859"/>
      <c r="AD439" s="1859"/>
      <c r="AE439" s="1859"/>
      <c r="AF439" s="82"/>
      <c r="AG439" s="82"/>
      <c r="AH439" s="54"/>
      <c r="AI439" s="54"/>
      <c r="AJ439" s="54"/>
      <c r="AK439" s="54"/>
      <c r="AL439" s="54"/>
      <c r="AM439" s="54"/>
      <c r="AN439" s="439"/>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row>
    <row r="440" spans="1:65" s="77" customFormat="1" ht="18.75" customHeight="1" x14ac:dyDescent="0.15">
      <c r="A440" s="1796" t="s">
        <v>2925</v>
      </c>
      <c r="B440" s="1796"/>
      <c r="C440" s="1796"/>
      <c r="D440" s="1796"/>
      <c r="E440" s="1796"/>
      <c r="F440" s="1796"/>
      <c r="G440" s="1796"/>
      <c r="H440" s="1796"/>
      <c r="I440" s="1796"/>
      <c r="J440" s="1796"/>
      <c r="K440" s="1796"/>
      <c r="L440" s="1796"/>
      <c r="M440" s="1796"/>
      <c r="N440" s="1796"/>
      <c r="O440" s="1796"/>
      <c r="P440" s="1796"/>
      <c r="Q440" s="176"/>
      <c r="R440" s="106"/>
      <c r="S440" s="106"/>
      <c r="T440" s="106"/>
      <c r="U440" s="106"/>
      <c r="V440" s="106"/>
      <c r="W440" s="106"/>
      <c r="X440" s="106"/>
      <c r="Y440" s="106"/>
      <c r="Z440" s="106"/>
      <c r="AA440" s="106"/>
      <c r="AB440" s="106"/>
      <c r="AC440" s="106"/>
      <c r="AD440" s="106"/>
      <c r="AE440" s="106"/>
      <c r="AF440" s="54"/>
      <c r="AG440" s="82"/>
      <c r="AH440" s="82"/>
      <c r="AI440" s="82"/>
      <c r="AJ440" s="54"/>
      <c r="AK440" s="54"/>
      <c r="AL440" s="54"/>
      <c r="AM440" s="54"/>
      <c r="AN440" s="437"/>
      <c r="AO440" s="54"/>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row>
    <row r="441" spans="1:65" s="77" customFormat="1" ht="5.0999999999999996" customHeight="1" x14ac:dyDescent="0.15">
      <c r="A441" s="357"/>
      <c r="B441" s="357"/>
      <c r="C441" s="357"/>
      <c r="D441" s="357"/>
      <c r="E441" s="357"/>
      <c r="F441" s="357"/>
      <c r="G441" s="357"/>
      <c r="H441" s="357"/>
      <c r="I441" s="357"/>
      <c r="J441" s="357"/>
      <c r="K441" s="357"/>
      <c r="L441" s="357"/>
      <c r="M441" s="357"/>
      <c r="N441" s="357"/>
      <c r="O441" s="357"/>
      <c r="P441" s="357"/>
      <c r="Q441" s="176"/>
      <c r="R441" s="106"/>
      <c r="S441" s="106"/>
      <c r="T441" s="106"/>
      <c r="U441" s="106"/>
      <c r="V441" s="106"/>
      <c r="W441" s="106"/>
      <c r="X441" s="106"/>
      <c r="Y441" s="106"/>
      <c r="Z441" s="106"/>
      <c r="AA441" s="106"/>
      <c r="AB441" s="106"/>
      <c r="AC441" s="106"/>
      <c r="AD441" s="106"/>
      <c r="AE441" s="106"/>
      <c r="AF441" s="54"/>
      <c r="AG441" s="82"/>
      <c r="AH441" s="82"/>
      <c r="AI441" s="82"/>
      <c r="AJ441" s="54"/>
      <c r="AK441" s="54"/>
      <c r="AL441" s="54"/>
      <c r="AM441" s="54"/>
      <c r="AN441" s="437"/>
      <c r="AO441" s="54"/>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row>
    <row r="442" spans="1:65" s="77" customFormat="1" ht="9.75" customHeight="1" x14ac:dyDescent="0.15">
      <c r="A442" s="357"/>
      <c r="B442" s="357"/>
      <c r="C442" s="357"/>
      <c r="D442" s="357"/>
      <c r="E442" s="357"/>
      <c r="F442" s="357"/>
      <c r="G442" s="357"/>
      <c r="H442" s="357"/>
      <c r="I442" s="357"/>
      <c r="J442" s="357"/>
      <c r="K442" s="357"/>
      <c r="L442" s="357"/>
      <c r="M442" s="357"/>
      <c r="N442" s="357"/>
      <c r="O442" s="357"/>
      <c r="P442" s="357"/>
      <c r="Q442" s="176"/>
      <c r="R442" s="106"/>
      <c r="S442" s="106"/>
      <c r="T442" s="106"/>
      <c r="U442" s="106"/>
      <c r="V442" s="106"/>
      <c r="W442" s="106"/>
      <c r="X442" s="106"/>
      <c r="Y442" s="106"/>
      <c r="Z442" s="106"/>
      <c r="AA442" s="106"/>
      <c r="AB442" s="106"/>
      <c r="AC442" s="106"/>
      <c r="AD442" s="106"/>
      <c r="AE442" s="106"/>
      <c r="AF442" s="54"/>
      <c r="AG442" s="82"/>
      <c r="AH442" s="82"/>
      <c r="AI442" s="82"/>
      <c r="AJ442" s="54"/>
      <c r="AK442" s="54"/>
      <c r="AL442" s="54"/>
      <c r="AM442" s="54"/>
      <c r="AN442" s="437"/>
      <c r="AO442" s="54"/>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row>
    <row r="443" spans="1:65" s="77" customFormat="1" ht="15" customHeight="1" x14ac:dyDescent="0.15">
      <c r="A443" s="1860" t="s">
        <v>120</v>
      </c>
      <c r="B443" s="1860"/>
      <c r="C443" s="1860"/>
      <c r="D443" s="1860"/>
      <c r="E443" s="1860"/>
      <c r="F443" s="1860"/>
      <c r="G443" s="1860"/>
      <c r="H443" s="1860"/>
      <c r="I443" s="1860"/>
      <c r="J443" s="1860"/>
      <c r="K443" s="1860"/>
      <c r="L443" s="1860"/>
      <c r="M443" s="1860"/>
      <c r="N443" s="1860"/>
      <c r="O443" s="106"/>
      <c r="P443" s="106"/>
      <c r="Q443" s="222"/>
      <c r="R443" s="222"/>
      <c r="S443" s="222"/>
      <c r="T443" s="222"/>
      <c r="U443" s="222"/>
      <c r="V443" s="222"/>
      <c r="W443" s="222"/>
      <c r="X443" s="222"/>
      <c r="Y443" s="222"/>
      <c r="Z443" s="222"/>
      <c r="AA443" s="222"/>
      <c r="AB443" s="222"/>
      <c r="AC443" s="222"/>
      <c r="AD443" s="222"/>
      <c r="AE443" s="222"/>
      <c r="AF443" s="54"/>
      <c r="AG443" s="82"/>
      <c r="AH443" s="82"/>
      <c r="AI443" s="82"/>
      <c r="AJ443" s="54"/>
      <c r="AK443" s="54"/>
      <c r="AL443" s="54"/>
      <c r="AM443" s="54"/>
      <c r="AN443" s="437"/>
      <c r="AO443" s="54"/>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row>
    <row r="444" spans="1:65" s="77" customFormat="1" ht="5.0999999999999996" customHeight="1" x14ac:dyDescent="0.15">
      <c r="A444" s="368"/>
      <c r="B444" s="368"/>
      <c r="C444" s="368"/>
      <c r="D444" s="368"/>
      <c r="E444" s="368"/>
      <c r="F444" s="368"/>
      <c r="G444" s="368"/>
      <c r="H444" s="368"/>
      <c r="I444" s="368"/>
      <c r="J444" s="368"/>
      <c r="K444" s="368"/>
      <c r="L444" s="368"/>
      <c r="M444" s="368"/>
      <c r="N444" s="368"/>
      <c r="O444" s="106"/>
      <c r="P444" s="106"/>
      <c r="Q444" s="222"/>
      <c r="R444" s="222"/>
      <c r="S444" s="222"/>
      <c r="T444" s="392"/>
      <c r="U444" s="222"/>
      <c r="V444" s="222"/>
      <c r="W444" s="222"/>
      <c r="X444" s="222"/>
      <c r="Y444" s="222"/>
      <c r="Z444" s="222"/>
      <c r="AA444" s="222"/>
      <c r="AB444" s="222"/>
      <c r="AC444" s="222"/>
      <c r="AD444" s="222"/>
      <c r="AE444" s="222"/>
      <c r="AF444" s="54"/>
      <c r="AG444" s="82"/>
      <c r="AH444" s="82"/>
      <c r="AI444" s="82"/>
      <c r="AJ444" s="54"/>
      <c r="AK444" s="54"/>
      <c r="AL444" s="54"/>
      <c r="AM444" s="54"/>
      <c r="AN444" s="437"/>
      <c r="AO444" s="54"/>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row>
    <row r="445" spans="1:65" s="77" customFormat="1" ht="25.5" customHeight="1" x14ac:dyDescent="0.15">
      <c r="A445" s="1861"/>
      <c r="B445" s="1862"/>
      <c r="C445" s="1863"/>
      <c r="D445" s="1867" t="s">
        <v>121</v>
      </c>
      <c r="E445" s="1867"/>
      <c r="F445" s="1867"/>
      <c r="G445" s="1868"/>
      <c r="H445" s="1871" t="s">
        <v>122</v>
      </c>
      <c r="I445" s="1867"/>
      <c r="J445" s="1867"/>
      <c r="K445" s="1872"/>
      <c r="L445" s="1875" t="s">
        <v>123</v>
      </c>
      <c r="M445" s="1876"/>
      <c r="N445" s="1876"/>
      <c r="O445" s="1877"/>
      <c r="P445" s="167"/>
      <c r="Q445" s="1881"/>
      <c r="R445" s="1881"/>
      <c r="S445" s="1881"/>
      <c r="T445" s="1881"/>
      <c r="U445" s="1881"/>
      <c r="V445" s="1881"/>
      <c r="W445" s="1881"/>
      <c r="X445" s="1881"/>
      <c r="Y445" s="1881"/>
      <c r="Z445" s="1881"/>
      <c r="AA445" s="1881"/>
      <c r="AB445" s="1881"/>
      <c r="AC445" s="1881"/>
      <c r="AD445" s="1881"/>
      <c r="AE445" s="1881"/>
      <c r="AG445" s="82"/>
      <c r="AH445" s="82"/>
      <c r="AI445" s="54"/>
      <c r="AJ445" s="54"/>
      <c r="AK445" s="54"/>
      <c r="AN445" s="439"/>
      <c r="AO445" s="35"/>
      <c r="AP445" s="35"/>
      <c r="AQ445" s="35"/>
      <c r="AR445" s="35"/>
      <c r="AS445" s="35"/>
      <c r="AT445" s="35"/>
      <c r="AU445" s="35"/>
      <c r="AV445" s="35"/>
      <c r="AW445" s="35"/>
      <c r="AX445" s="35"/>
      <c r="AY445" s="35"/>
      <c r="AZ445" s="35"/>
      <c r="BA445" s="35"/>
      <c r="BB445" s="35"/>
      <c r="BC445" s="35"/>
      <c r="BD445" s="35"/>
      <c r="BE445" s="35"/>
      <c r="BF445" s="35"/>
      <c r="BG445" s="35"/>
      <c r="BH445" s="35"/>
      <c r="BI445" s="35"/>
    </row>
    <row r="446" spans="1:65" s="77" customFormat="1" ht="14.25" customHeight="1" thickBot="1" x14ac:dyDescent="0.2">
      <c r="A446" s="1864"/>
      <c r="B446" s="1865"/>
      <c r="C446" s="1866"/>
      <c r="D446" s="1869"/>
      <c r="E446" s="1869"/>
      <c r="F446" s="1869"/>
      <c r="G446" s="1870"/>
      <c r="H446" s="1873"/>
      <c r="I446" s="1869"/>
      <c r="J446" s="1869"/>
      <c r="K446" s="1874"/>
      <c r="L446" s="1878"/>
      <c r="M446" s="1879"/>
      <c r="N446" s="1879"/>
      <c r="O446" s="1880"/>
      <c r="P446" s="167"/>
      <c r="Q446" s="1881"/>
      <c r="R446" s="1881"/>
      <c r="S446" s="1881"/>
      <c r="T446" s="1881"/>
      <c r="U446" s="1881"/>
      <c r="V446" s="1881"/>
      <c r="W446" s="1881"/>
      <c r="X446" s="1881"/>
      <c r="Y446" s="1881"/>
      <c r="Z446" s="1881"/>
      <c r="AA446" s="1881"/>
      <c r="AB446" s="1881"/>
      <c r="AC446" s="1881"/>
      <c r="AD446" s="1881"/>
      <c r="AE446" s="1881"/>
      <c r="AG446" s="82"/>
      <c r="AH446" s="82"/>
      <c r="AI446" s="54"/>
      <c r="AJ446" s="54"/>
      <c r="AK446" s="54"/>
      <c r="AN446" s="439"/>
      <c r="AO446" s="35"/>
      <c r="AP446" s="35"/>
      <c r="AQ446" s="35"/>
      <c r="AR446" s="35"/>
      <c r="AS446" s="35"/>
      <c r="AT446" s="35"/>
      <c r="AU446" s="35"/>
      <c r="AV446" s="35"/>
      <c r="AW446" s="35"/>
      <c r="AX446" s="35"/>
      <c r="AY446" s="35"/>
      <c r="AZ446" s="35"/>
      <c r="BA446" s="35"/>
      <c r="BB446" s="35"/>
      <c r="BC446" s="35"/>
      <c r="BD446" s="35"/>
      <c r="BE446" s="35"/>
      <c r="BF446" s="35"/>
      <c r="BG446" s="35"/>
      <c r="BH446" s="35"/>
      <c r="BI446" s="35"/>
    </row>
    <row r="447" spans="1:65" ht="13.5" customHeight="1" x14ac:dyDescent="0.15">
      <c r="A447" s="1828" t="s">
        <v>125</v>
      </c>
      <c r="B447" s="1828"/>
      <c r="C447" s="1829"/>
      <c r="D447" s="1834"/>
      <c r="E447" s="1835"/>
      <c r="F447" s="1835"/>
      <c r="G447" s="1836"/>
      <c r="H447" s="1843"/>
      <c r="I447" s="1843"/>
      <c r="J447" s="1843"/>
      <c r="K447" s="1844"/>
      <c r="L447" s="1849"/>
      <c r="M447" s="1850"/>
      <c r="N447" s="1850"/>
      <c r="O447" s="1851"/>
      <c r="Q447" s="1858" t="s">
        <v>2949</v>
      </c>
      <c r="R447" s="1858"/>
      <c r="S447" s="1858"/>
      <c r="T447" s="1858"/>
      <c r="U447" s="1858"/>
      <c r="V447" s="1858"/>
      <c r="W447" s="1858"/>
      <c r="X447" s="1858"/>
      <c r="Y447" s="1858"/>
      <c r="Z447" s="1858"/>
      <c r="AA447" s="1858"/>
      <c r="AB447" s="1858"/>
      <c r="AC447" s="1858"/>
      <c r="AD447" s="1858"/>
      <c r="AE447" s="1858"/>
      <c r="AF447" s="77"/>
      <c r="AG447" s="77"/>
      <c r="AH447" s="35"/>
      <c r="AI447" s="35"/>
      <c r="AJ447" s="35"/>
      <c r="AK447" s="35"/>
      <c r="AL447" s="35"/>
      <c r="AM447" s="35"/>
      <c r="AN447" s="439"/>
      <c r="AO447" s="35"/>
      <c r="AP447" s="35"/>
      <c r="AQ447" s="35"/>
    </row>
    <row r="448" spans="1:65" ht="13.5" customHeight="1" x14ac:dyDescent="0.15">
      <c r="A448" s="1830"/>
      <c r="B448" s="1830"/>
      <c r="C448" s="1831"/>
      <c r="D448" s="1837"/>
      <c r="E448" s="1838"/>
      <c r="F448" s="1838"/>
      <c r="G448" s="1839"/>
      <c r="H448" s="1845"/>
      <c r="I448" s="1845"/>
      <c r="J448" s="1845"/>
      <c r="K448" s="1846"/>
      <c r="L448" s="1852"/>
      <c r="M448" s="1853"/>
      <c r="N448" s="1853"/>
      <c r="O448" s="1854"/>
      <c r="Q448" s="1858"/>
      <c r="R448" s="1858"/>
      <c r="S448" s="1858"/>
      <c r="T448" s="1858"/>
      <c r="U448" s="1858"/>
      <c r="V448" s="1858"/>
      <c r="W448" s="1858"/>
      <c r="X448" s="1858"/>
      <c r="Y448" s="1858"/>
      <c r="Z448" s="1858"/>
      <c r="AA448" s="1858"/>
      <c r="AB448" s="1858"/>
      <c r="AC448" s="1858"/>
      <c r="AD448" s="1858"/>
      <c r="AE448" s="1858"/>
      <c r="AF448" s="1631" t="str">
        <f>IF(D447="","←普通教室の「総数」が未記入です。",IF(H447="","←「冷房整備済教室数」が未記入です。（０の場合は「０」を記入してください。）",IF(D447&lt;H447,"←「総数」が「冷房整備済教室数」を下回っています。",IF(L447&gt;D447,"←「総数」が「無線LAN整備済教室数」を下回っています。",IF(L447="","←「無線ＬＡＮ整備済教室数」が未記入です。（０の場合は「０」を記入してください。）","")))))</f>
        <v>←普通教室の「総数」が未記入です。</v>
      </c>
      <c r="AG448" s="77"/>
      <c r="AH448" s="35"/>
      <c r="AI448" s="35"/>
      <c r="AJ448" s="35"/>
      <c r="AK448" s="35"/>
      <c r="AL448" s="35"/>
      <c r="AM448" s="35"/>
      <c r="AN448" s="439"/>
      <c r="AO448" s="35"/>
      <c r="AP448" s="35"/>
      <c r="AQ448" s="35"/>
    </row>
    <row r="449" spans="1:43" ht="14.25" customHeight="1" thickBot="1" x14ac:dyDescent="0.2">
      <c r="A449" s="1832"/>
      <c r="B449" s="1832"/>
      <c r="C449" s="1833"/>
      <c r="D449" s="1840"/>
      <c r="E449" s="1841"/>
      <c r="F449" s="1841"/>
      <c r="G449" s="1842"/>
      <c r="H449" s="1847"/>
      <c r="I449" s="1847"/>
      <c r="J449" s="1847"/>
      <c r="K449" s="1848"/>
      <c r="L449" s="1855"/>
      <c r="M449" s="1856"/>
      <c r="N449" s="1856"/>
      <c r="O449" s="1857"/>
      <c r="Q449" s="1858"/>
      <c r="R449" s="1858"/>
      <c r="S449" s="1858"/>
      <c r="T449" s="1858"/>
      <c r="U449" s="1858"/>
      <c r="V449" s="1858"/>
      <c r="W449" s="1858"/>
      <c r="X449" s="1858"/>
      <c r="Y449" s="1858"/>
      <c r="Z449" s="1858"/>
      <c r="AA449" s="1858"/>
      <c r="AB449" s="1858"/>
      <c r="AC449" s="1858"/>
      <c r="AD449" s="1858"/>
      <c r="AE449" s="1858"/>
      <c r="AF449" s="1631"/>
      <c r="AG449" s="77"/>
      <c r="AH449" s="35"/>
      <c r="AI449" s="35"/>
      <c r="AJ449" s="35"/>
      <c r="AK449" s="35"/>
      <c r="AL449" s="35"/>
      <c r="AM449" s="35"/>
      <c r="AN449" s="439"/>
      <c r="AO449" s="35"/>
      <c r="AP449" s="35"/>
      <c r="AQ449" s="35"/>
    </row>
    <row r="450" spans="1:43" ht="21.75" customHeight="1" x14ac:dyDescent="0.15">
      <c r="A450" s="168" t="s">
        <v>107</v>
      </c>
      <c r="B450" s="2040" t="s">
        <v>126</v>
      </c>
      <c r="C450" s="2040"/>
      <c r="D450" s="2040"/>
      <c r="E450" s="2040"/>
      <c r="F450" s="2040"/>
      <c r="G450" s="2040"/>
      <c r="H450" s="2040"/>
      <c r="I450" s="2040"/>
      <c r="J450" s="2040"/>
      <c r="K450" s="2040"/>
      <c r="L450" s="2040"/>
      <c r="M450" s="2040"/>
      <c r="N450" s="2040"/>
      <c r="O450" s="2040"/>
      <c r="P450" s="2040"/>
      <c r="Q450" s="2040"/>
      <c r="R450" s="2040"/>
      <c r="S450" s="2040"/>
      <c r="T450" s="2040"/>
      <c r="U450" s="2040"/>
      <c r="V450" s="2040"/>
      <c r="W450" s="2040"/>
      <c r="X450" s="2040"/>
      <c r="Y450" s="2040"/>
      <c r="Z450" s="2040"/>
      <c r="AA450" s="2040"/>
      <c r="AB450" s="2040"/>
      <c r="AC450" s="2040"/>
      <c r="AD450" s="2040"/>
      <c r="AE450" s="2040"/>
      <c r="AG450" s="54"/>
      <c r="AH450" s="54"/>
      <c r="AI450" s="77"/>
      <c r="AJ450" s="77"/>
      <c r="AK450" s="35"/>
      <c r="AL450" s="35"/>
      <c r="AM450" s="35"/>
      <c r="AN450" s="439"/>
      <c r="AO450" s="35"/>
      <c r="AP450" s="35"/>
      <c r="AQ450" s="35"/>
    </row>
    <row r="451" spans="1:43" ht="5.0999999999999996" customHeight="1" x14ac:dyDescent="0.15">
      <c r="A451" s="168"/>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G451" s="54"/>
      <c r="AH451" s="54"/>
      <c r="AI451" s="77"/>
      <c r="AJ451" s="77"/>
      <c r="AK451" s="35"/>
      <c r="AL451" s="35"/>
      <c r="AM451" s="35"/>
      <c r="AN451" s="439"/>
      <c r="AO451" s="35"/>
      <c r="AP451" s="35"/>
      <c r="AQ451" s="35"/>
    </row>
    <row r="452" spans="1:43" ht="5.0999999999999996" customHeight="1" x14ac:dyDescent="0.15">
      <c r="A452" s="168"/>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G452" s="54"/>
      <c r="AH452" s="54"/>
      <c r="AI452" s="77"/>
      <c r="AJ452" s="77"/>
      <c r="AK452" s="35"/>
      <c r="AL452" s="35"/>
      <c r="AM452" s="35"/>
      <c r="AN452" s="439"/>
      <c r="AO452" s="35"/>
      <c r="AP452" s="35"/>
      <c r="AQ452" s="35"/>
    </row>
    <row r="453" spans="1:43" ht="5.0999999999999996" customHeight="1" x14ac:dyDescent="0.15">
      <c r="A453" s="168"/>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G453" s="54"/>
      <c r="AH453" s="54"/>
      <c r="AI453" s="77"/>
      <c r="AJ453" s="77"/>
      <c r="AK453" s="35"/>
      <c r="AL453" s="35"/>
      <c r="AM453" s="35"/>
      <c r="AN453" s="439"/>
      <c r="AO453" s="35"/>
      <c r="AP453" s="35"/>
      <c r="AQ453" s="35"/>
    </row>
    <row r="454" spans="1:43" ht="15" customHeight="1" x14ac:dyDescent="0.15">
      <c r="A454" s="386" t="s">
        <v>2814</v>
      </c>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253"/>
      <c r="Z454" s="253"/>
      <c r="AA454" s="253"/>
      <c r="AB454" s="253"/>
      <c r="AC454" s="253"/>
      <c r="AD454" s="253"/>
      <c r="AE454" s="253"/>
      <c r="AG454" s="54"/>
      <c r="AH454" s="54"/>
      <c r="AI454" s="77"/>
      <c r="AJ454" s="77"/>
      <c r="AK454" s="35"/>
      <c r="AL454" s="35"/>
      <c r="AM454" s="35"/>
      <c r="AN454" s="439"/>
      <c r="AO454" s="35"/>
      <c r="AP454" s="35"/>
      <c r="AQ454" s="35"/>
    </row>
    <row r="455" spans="1:43" ht="5.0999999999999996" customHeight="1" x14ac:dyDescent="0.15">
      <c r="A455" s="2041"/>
      <c r="B455" s="2041"/>
      <c r="C455" s="2041"/>
      <c r="D455" s="2041"/>
      <c r="E455" s="2041"/>
      <c r="F455" s="2041"/>
      <c r="G455" s="2041"/>
      <c r="H455" s="2041"/>
      <c r="I455" s="2041"/>
      <c r="J455" s="2041"/>
      <c r="K455" s="2041"/>
      <c r="L455" s="2041"/>
      <c r="M455" s="2041"/>
      <c r="N455" s="2041"/>
      <c r="O455" s="2041"/>
      <c r="P455" s="2041"/>
      <c r="Q455" s="2041"/>
      <c r="R455" s="2041"/>
      <c r="S455" s="2041"/>
      <c r="T455" s="2041"/>
      <c r="U455" s="2041"/>
      <c r="V455" s="2041"/>
      <c r="W455" s="2041"/>
      <c r="X455" s="2041"/>
      <c r="Y455" s="2041"/>
      <c r="Z455" s="2041"/>
      <c r="AA455" s="2041"/>
      <c r="AB455" s="2041"/>
      <c r="AC455" s="2041"/>
      <c r="AD455" s="2041"/>
      <c r="AE455" s="2041"/>
      <c r="AG455" s="54"/>
      <c r="AH455" s="54"/>
      <c r="AI455" s="77"/>
      <c r="AJ455" s="77"/>
      <c r="AK455" s="35"/>
      <c r="AL455" s="35"/>
      <c r="AM455" s="35"/>
      <c r="AN455" s="439"/>
      <c r="AO455" s="35"/>
      <c r="AP455" s="35"/>
      <c r="AQ455" s="35"/>
    </row>
    <row r="456" spans="1:43" ht="20.100000000000001" customHeight="1" thickBot="1" x14ac:dyDescent="0.2">
      <c r="A456" s="258"/>
      <c r="D456" s="228"/>
      <c r="E456" s="228"/>
      <c r="F456" s="228"/>
      <c r="G456" s="228"/>
      <c r="H456" s="258"/>
      <c r="I456" s="258"/>
      <c r="J456" s="258"/>
      <c r="K456" s="258"/>
      <c r="S456" s="1"/>
      <c r="T456" s="227"/>
      <c r="U456" s="2042" t="s">
        <v>2850</v>
      </c>
      <c r="V456" s="2042"/>
      <c r="W456" s="2042"/>
      <c r="X456" s="2042"/>
      <c r="Y456" s="2042" t="s">
        <v>2851</v>
      </c>
      <c r="Z456" s="2042"/>
      <c r="AA456" s="2042"/>
      <c r="AB456" s="2042"/>
      <c r="AD456" s="258"/>
      <c r="AE456" s="258"/>
      <c r="AG456" s="54"/>
      <c r="AH456" s="54"/>
      <c r="AI456" s="77"/>
      <c r="AJ456" s="77"/>
      <c r="AK456" s="35"/>
      <c r="AL456" s="35"/>
      <c r="AM456" s="35"/>
      <c r="AN456" s="439"/>
      <c r="AO456" s="35"/>
      <c r="AP456" s="35"/>
      <c r="AQ456" s="35"/>
    </row>
    <row r="457" spans="1:43" ht="20.100000000000001" customHeight="1" x14ac:dyDescent="0.15">
      <c r="A457" s="2043" t="s">
        <v>2855</v>
      </c>
      <c r="B457" s="2043"/>
      <c r="C457" s="2043"/>
      <c r="D457" s="2043"/>
      <c r="E457" s="2043"/>
      <c r="F457" s="2043"/>
      <c r="G457" s="2043"/>
      <c r="H457" s="2043"/>
      <c r="I457" s="2043"/>
      <c r="J457" s="2043"/>
      <c r="K457" s="2044" t="s">
        <v>2903</v>
      </c>
      <c r="L457" s="2044"/>
      <c r="M457" s="2044"/>
      <c r="N457" s="2044"/>
      <c r="O457" s="2044"/>
      <c r="P457" s="2044"/>
      <c r="Q457" s="2044"/>
      <c r="R457" s="2044"/>
      <c r="S457" s="2044"/>
      <c r="T457" s="2045"/>
      <c r="U457" s="2046"/>
      <c r="V457" s="2047"/>
      <c r="W457" s="2047"/>
      <c r="X457" s="2048"/>
      <c r="Y457" s="2049"/>
      <c r="Z457" s="2047"/>
      <c r="AA457" s="2047"/>
      <c r="AB457" s="2050"/>
      <c r="AC457" s="2043" t="s">
        <v>2854</v>
      </c>
      <c r="AD457" s="2043"/>
      <c r="AE457" s="2043"/>
      <c r="AF457" s="54" t="str">
        <f>IF(AND($L$447&gt;0,U457="",Y457=""),"←現在の利用に対する状況を回答してください",
IF(AND(U457="○",Y457="○"),"←回答が矛盾しています",""))</f>
        <v/>
      </c>
      <c r="AG457" s="54"/>
      <c r="AH457" s="54"/>
      <c r="AI457" s="77"/>
      <c r="AJ457" s="77"/>
      <c r="AK457" s="35"/>
      <c r="AL457" s="35"/>
      <c r="AM457" s="35"/>
      <c r="AN457" s="439"/>
      <c r="AO457" s="35"/>
      <c r="AP457" s="35"/>
      <c r="AQ457" s="35"/>
    </row>
    <row r="458" spans="1:43" ht="20.100000000000001" customHeight="1" thickBot="1" x14ac:dyDescent="0.2">
      <c r="A458" s="2043"/>
      <c r="B458" s="2043"/>
      <c r="C458" s="2043"/>
      <c r="D458" s="2043"/>
      <c r="E458" s="2043"/>
      <c r="F458" s="2043"/>
      <c r="G458" s="2043"/>
      <c r="H458" s="2043"/>
      <c r="I458" s="2043"/>
      <c r="J458" s="2043"/>
      <c r="K458" s="2044" t="s">
        <v>2904</v>
      </c>
      <c r="L458" s="2044"/>
      <c r="M458" s="2044"/>
      <c r="N458" s="2044"/>
      <c r="O458" s="2044"/>
      <c r="P458" s="2044"/>
      <c r="Q458" s="2044"/>
      <c r="R458" s="2044"/>
      <c r="S458" s="2044"/>
      <c r="T458" s="2045"/>
      <c r="U458" s="2032"/>
      <c r="V458" s="2033"/>
      <c r="W458" s="2033"/>
      <c r="X458" s="2034"/>
      <c r="Y458" s="2035"/>
      <c r="Z458" s="2033"/>
      <c r="AA458" s="2033"/>
      <c r="AB458" s="2036"/>
      <c r="AC458" s="2043"/>
      <c r="AD458" s="2043"/>
      <c r="AE458" s="2043"/>
      <c r="AF458" s="54" t="str">
        <f>IF(AND($L$447&gt;0,U458="",Y458=""),"←将来想定される利用に対する状況を回答してください",
IF(AND(U458="○",Y458="○"),"←回答が矛盾しています",""))</f>
        <v/>
      </c>
      <c r="AG458" s="54"/>
      <c r="AH458" s="54"/>
      <c r="AI458" s="77"/>
      <c r="AJ458" s="77"/>
      <c r="AK458" s="35"/>
      <c r="AL458" s="35"/>
      <c r="AM458" s="35"/>
      <c r="AN458" s="439"/>
      <c r="AO458" s="35"/>
      <c r="AP458" s="35"/>
      <c r="AQ458" s="35"/>
    </row>
    <row r="459" spans="1:43" ht="5.0999999999999996" customHeight="1" x14ac:dyDescent="0.15">
      <c r="A459" s="302"/>
      <c r="B459" s="302"/>
      <c r="C459" s="302"/>
      <c r="D459" s="302"/>
      <c r="E459" s="302"/>
      <c r="F459" s="302"/>
      <c r="G459" s="302"/>
      <c r="H459" s="302"/>
      <c r="I459" s="302"/>
      <c r="J459" s="302"/>
      <c r="K459" s="303"/>
      <c r="L459" s="303"/>
      <c r="M459" s="303"/>
      <c r="N459" s="303"/>
      <c r="O459" s="303"/>
      <c r="P459" s="303"/>
      <c r="Q459" s="303"/>
      <c r="R459" s="303"/>
      <c r="S459" s="303"/>
      <c r="T459" s="303"/>
      <c r="U459" s="304"/>
      <c r="V459" s="304"/>
      <c r="W459" s="304"/>
      <c r="X459" s="304"/>
      <c r="Y459" s="304"/>
      <c r="Z459" s="304"/>
      <c r="AA459" s="304"/>
      <c r="AB459" s="304"/>
      <c r="AC459" s="302"/>
      <c r="AD459" s="302"/>
      <c r="AE459" s="302"/>
      <c r="AG459" s="54"/>
      <c r="AH459" s="54"/>
      <c r="AI459" s="77"/>
      <c r="AJ459" s="77"/>
      <c r="AK459" s="35"/>
      <c r="AL459" s="35"/>
      <c r="AM459" s="35"/>
      <c r="AN459" s="439"/>
      <c r="AO459" s="35"/>
      <c r="AP459" s="35"/>
      <c r="AQ459" s="35"/>
    </row>
    <row r="460" spans="1:43" ht="15" customHeight="1" x14ac:dyDescent="0.15">
      <c r="A460" s="302"/>
      <c r="B460" s="302"/>
      <c r="C460" s="302"/>
      <c r="D460" s="302"/>
      <c r="E460" s="302"/>
      <c r="F460" s="302"/>
      <c r="G460" s="302"/>
      <c r="H460" s="302"/>
      <c r="I460" s="302"/>
      <c r="J460" s="302"/>
      <c r="K460" s="303"/>
      <c r="L460" s="303"/>
      <c r="M460" s="387" t="s">
        <v>2900</v>
      </c>
      <c r="N460" s="148"/>
      <c r="O460" s="148"/>
      <c r="P460" s="303"/>
      <c r="Q460" s="303"/>
      <c r="R460" s="303"/>
      <c r="S460" s="303"/>
      <c r="T460" s="303"/>
      <c r="U460" s="304"/>
      <c r="V460" s="304"/>
      <c r="W460" s="304"/>
      <c r="X460" s="304"/>
      <c r="Y460" s="304"/>
      <c r="Z460" s="304"/>
      <c r="AA460" s="304"/>
      <c r="AB460" s="304"/>
      <c r="AC460" s="302"/>
      <c r="AD460" s="302"/>
      <c r="AE460" s="302"/>
      <c r="AG460" s="54"/>
      <c r="AH460" s="54"/>
      <c r="AI460" s="77"/>
      <c r="AJ460" s="77"/>
      <c r="AK460" s="35"/>
      <c r="AL460" s="35"/>
      <c r="AM460" s="35"/>
      <c r="AN460" s="439"/>
      <c r="AO460" s="35"/>
      <c r="AP460" s="35"/>
      <c r="AQ460" s="35"/>
    </row>
    <row r="461" spans="1:43" ht="5.0999999999999996" customHeight="1" thickBot="1" x14ac:dyDescent="0.2">
      <c r="A461" s="302"/>
      <c r="B461" s="302"/>
      <c r="C461" s="302"/>
      <c r="D461" s="302"/>
      <c r="E461" s="302"/>
      <c r="F461" s="302"/>
      <c r="G461" s="302"/>
      <c r="H461" s="302"/>
      <c r="I461" s="302"/>
      <c r="J461" s="302"/>
      <c r="K461" s="303"/>
      <c r="L461" s="303"/>
      <c r="M461" s="260"/>
      <c r="N461" s="303"/>
      <c r="O461" s="303"/>
      <c r="P461" s="303"/>
      <c r="Q461" s="303"/>
      <c r="R461" s="303"/>
      <c r="S461" s="303"/>
      <c r="T461" s="303"/>
      <c r="U461" s="304"/>
      <c r="V461" s="304"/>
      <c r="W461" s="304"/>
      <c r="X461" s="304"/>
      <c r="Y461" s="304"/>
      <c r="Z461" s="304"/>
      <c r="AA461" s="304"/>
      <c r="AB461" s="304"/>
      <c r="AC461" s="302"/>
      <c r="AD461" s="302"/>
      <c r="AE461" s="302"/>
      <c r="AG461" s="54"/>
      <c r="AH461" s="54"/>
      <c r="AI461" s="77"/>
      <c r="AJ461" s="77"/>
      <c r="AK461" s="35"/>
      <c r="AL461" s="35"/>
      <c r="AM461" s="35"/>
      <c r="AN461" s="439"/>
      <c r="AO461" s="35"/>
      <c r="AP461" s="35"/>
      <c r="AQ461" s="35"/>
    </row>
    <row r="462" spans="1:43" ht="20.100000000000001" customHeight="1" thickBot="1" x14ac:dyDescent="0.2">
      <c r="A462" s="302"/>
      <c r="B462" s="2051"/>
      <c r="C462" s="2052"/>
      <c r="D462" s="2052"/>
      <c r="E462" s="2052"/>
      <c r="F462" s="2052"/>
      <c r="G462" s="2052"/>
      <c r="H462" s="2052"/>
      <c r="I462" s="2052"/>
      <c r="J462" s="2052"/>
      <c r="K462" s="2052"/>
      <c r="L462" s="2052"/>
      <c r="M462" s="2052"/>
      <c r="N462" s="2052"/>
      <c r="O462" s="2052"/>
      <c r="P462" s="2052"/>
      <c r="Q462" s="2052"/>
      <c r="R462" s="2052"/>
      <c r="S462" s="2052"/>
      <c r="T462" s="2052"/>
      <c r="U462" s="2052"/>
      <c r="V462" s="2052"/>
      <c r="W462" s="2052"/>
      <c r="X462" s="2052"/>
      <c r="Y462" s="2052"/>
      <c r="Z462" s="2052"/>
      <c r="AA462" s="2052"/>
      <c r="AB462" s="2052"/>
      <c r="AC462" s="2052"/>
      <c r="AD462" s="2053"/>
      <c r="AE462" s="302"/>
      <c r="AF462" s="54" t="str">
        <f>IF(L447=0,"",IF(B462="","←（任意）将来の想定があればご記入ください",""))</f>
        <v/>
      </c>
      <c r="AG462" s="54"/>
      <c r="AH462" s="54"/>
      <c r="AI462" s="77"/>
      <c r="AJ462" s="77"/>
      <c r="AK462" s="35"/>
      <c r="AL462" s="35"/>
      <c r="AM462" s="35"/>
      <c r="AN462" s="439"/>
      <c r="AO462" s="35"/>
      <c r="AP462" s="35"/>
      <c r="AQ462" s="35"/>
    </row>
    <row r="463" spans="1:43" ht="39.950000000000003" customHeight="1" x14ac:dyDescent="0.15">
      <c r="A463" s="2037" t="s">
        <v>2902</v>
      </c>
      <c r="B463" s="2038"/>
      <c r="C463" s="2039" t="s">
        <v>2901</v>
      </c>
      <c r="D463" s="1103"/>
      <c r="E463" s="1103"/>
      <c r="F463" s="1103"/>
      <c r="G463" s="1103"/>
      <c r="H463" s="1103"/>
      <c r="I463" s="1103"/>
      <c r="J463" s="1103"/>
      <c r="K463" s="1103"/>
      <c r="L463" s="1103"/>
      <c r="M463" s="1103"/>
      <c r="N463" s="1103"/>
      <c r="O463" s="1103"/>
      <c r="P463" s="1103"/>
      <c r="Q463" s="1103"/>
      <c r="R463" s="1103"/>
      <c r="S463" s="1103"/>
      <c r="T463" s="1103"/>
      <c r="U463" s="1103"/>
      <c r="V463" s="1103"/>
      <c r="W463" s="1103"/>
      <c r="X463" s="1103"/>
      <c r="Y463" s="1103"/>
      <c r="Z463" s="1103"/>
      <c r="AA463" s="1103"/>
      <c r="AB463" s="1103"/>
      <c r="AC463" s="1103"/>
      <c r="AD463" s="1103"/>
      <c r="AE463" s="1103"/>
      <c r="AG463" s="54"/>
      <c r="AH463" s="54"/>
      <c r="AI463" s="77"/>
      <c r="AJ463" s="77"/>
      <c r="AK463" s="35"/>
      <c r="AL463" s="35"/>
      <c r="AM463" s="35"/>
      <c r="AN463" s="439"/>
      <c r="AO463" s="35"/>
      <c r="AP463" s="35"/>
      <c r="AQ463" s="35"/>
    </row>
    <row r="464" spans="1:43" ht="5.0999999999999996" customHeight="1" x14ac:dyDescent="0.15">
      <c r="A464" s="358"/>
      <c r="B464" s="288"/>
      <c r="C464" s="359"/>
      <c r="D464" s="287"/>
      <c r="E464" s="287"/>
      <c r="F464" s="287"/>
      <c r="G464" s="287"/>
      <c r="H464" s="287"/>
      <c r="I464" s="287"/>
      <c r="J464" s="287"/>
      <c r="K464" s="287"/>
      <c r="L464" s="287"/>
      <c r="M464" s="287"/>
      <c r="N464" s="287"/>
      <c r="O464" s="287"/>
      <c r="P464" s="287"/>
      <c r="Q464" s="287"/>
      <c r="R464" s="287"/>
      <c r="S464" s="287"/>
      <c r="T464" s="287"/>
      <c r="U464" s="287"/>
      <c r="V464" s="287"/>
      <c r="W464" s="287"/>
      <c r="X464" s="287"/>
      <c r="Y464" s="287"/>
      <c r="Z464" s="287"/>
      <c r="AA464" s="287"/>
      <c r="AB464" s="287"/>
      <c r="AC464" s="287"/>
      <c r="AD464" s="287"/>
      <c r="AE464" s="287"/>
      <c r="AG464" s="54"/>
      <c r="AH464" s="54"/>
      <c r="AI464" s="77"/>
      <c r="AJ464" s="77"/>
      <c r="AK464" s="35"/>
      <c r="AL464" s="35"/>
      <c r="AM464" s="35"/>
      <c r="AN464" s="439"/>
      <c r="AO464" s="35"/>
      <c r="AP464" s="35"/>
      <c r="AQ464" s="35"/>
    </row>
    <row r="465" spans="1:43" ht="5.0999999999999996" customHeight="1" x14ac:dyDescent="0.15">
      <c r="A465" s="168"/>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G465" s="54"/>
      <c r="AH465" s="54"/>
      <c r="AI465" s="77"/>
      <c r="AJ465" s="77"/>
      <c r="AK465" s="35"/>
      <c r="AL465" s="35"/>
      <c r="AM465" s="35"/>
      <c r="AN465" s="439"/>
      <c r="AO465" s="35"/>
      <c r="AP465" s="35"/>
      <c r="AQ465" s="35"/>
    </row>
    <row r="466" spans="1:43" ht="5.0999999999999996" customHeight="1" x14ac:dyDescent="0.15">
      <c r="A466" s="168"/>
      <c r="B466" s="220"/>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150"/>
      <c r="AE466" s="150"/>
      <c r="AG466" s="54"/>
      <c r="AH466" s="54"/>
      <c r="AI466" s="77"/>
      <c r="AJ466" s="77"/>
      <c r="AK466" s="35"/>
      <c r="AL466" s="35"/>
      <c r="AM466" s="35"/>
      <c r="AN466" s="439"/>
      <c r="AO466" s="35"/>
      <c r="AP466" s="35"/>
      <c r="AQ466" s="35"/>
    </row>
    <row r="467" spans="1:43" ht="13.5" x14ac:dyDescent="0.15">
      <c r="A467" s="386" t="s">
        <v>2981</v>
      </c>
      <c r="B467" s="392"/>
      <c r="C467" s="392"/>
      <c r="D467" s="392"/>
      <c r="E467" s="392"/>
      <c r="F467" s="392"/>
      <c r="G467" s="392"/>
      <c r="H467" s="392"/>
      <c r="I467" s="392"/>
      <c r="J467" s="392"/>
      <c r="K467" s="392"/>
      <c r="L467" s="392"/>
      <c r="M467" s="392"/>
      <c r="N467" s="392"/>
      <c r="O467" s="392"/>
      <c r="P467" s="150"/>
      <c r="Q467" s="150"/>
      <c r="R467" s="150"/>
      <c r="S467" s="150"/>
      <c r="T467" s="150"/>
      <c r="U467" s="150"/>
      <c r="V467" s="150"/>
      <c r="W467" s="150"/>
      <c r="X467" s="150"/>
      <c r="Y467" s="150"/>
      <c r="Z467" s="150"/>
      <c r="AA467" s="150"/>
      <c r="AB467" s="150"/>
      <c r="AC467" s="150"/>
      <c r="AD467" s="150"/>
      <c r="AE467" s="150"/>
      <c r="AG467" s="54"/>
      <c r="AH467" s="54"/>
      <c r="AI467" s="77"/>
      <c r="AJ467" s="77"/>
      <c r="AK467" s="35"/>
      <c r="AL467" s="35"/>
      <c r="AM467" s="35"/>
      <c r="AN467" s="439"/>
      <c r="AO467" s="35"/>
      <c r="AP467" s="35"/>
      <c r="AQ467" s="35"/>
    </row>
    <row r="468" spans="1:43" ht="5.0999999999999996" customHeight="1" x14ac:dyDescent="0.15">
      <c r="A468" s="386"/>
      <c r="B468" s="392"/>
      <c r="C468" s="392"/>
      <c r="D468" s="392"/>
      <c r="E468" s="392"/>
      <c r="F468" s="392"/>
      <c r="G468" s="392"/>
      <c r="H468" s="392"/>
      <c r="I468" s="392"/>
      <c r="J468" s="392"/>
      <c r="K468" s="392"/>
      <c r="L468" s="392"/>
      <c r="M468" s="392"/>
      <c r="N468" s="392"/>
      <c r="O468" s="392"/>
      <c r="P468" s="150"/>
      <c r="Q468" s="150"/>
      <c r="R468" s="150"/>
      <c r="S468" s="150"/>
      <c r="T468" s="150"/>
      <c r="U468" s="150"/>
      <c r="V468" s="150"/>
      <c r="W468" s="150"/>
      <c r="X468" s="150"/>
      <c r="Y468" s="150"/>
      <c r="Z468" s="150"/>
      <c r="AA468" s="150"/>
      <c r="AB468" s="150"/>
      <c r="AC468" s="150"/>
      <c r="AD468" s="150"/>
      <c r="AE468" s="150"/>
      <c r="AG468" s="54"/>
      <c r="AH468" s="54"/>
      <c r="AI468" s="77"/>
      <c r="AJ468" s="77"/>
      <c r="AK468" s="35"/>
      <c r="AL468" s="35"/>
      <c r="AM468" s="35"/>
      <c r="AN468" s="439"/>
      <c r="AO468" s="35"/>
      <c r="AP468" s="35"/>
      <c r="AQ468" s="35"/>
    </row>
    <row r="469" spans="1:43" ht="25.5" customHeight="1" x14ac:dyDescent="0.15">
      <c r="A469" s="958" t="s">
        <v>2982</v>
      </c>
      <c r="B469" s="2025"/>
      <c r="C469" s="2025"/>
      <c r="D469" s="2025"/>
      <c r="E469" s="2025"/>
      <c r="F469" s="2025"/>
      <c r="G469" s="2025"/>
      <c r="H469" s="2025"/>
      <c r="I469" s="2025"/>
      <c r="J469" s="2025"/>
      <c r="K469" s="2025"/>
      <c r="L469" s="2025"/>
      <c r="M469" s="2025"/>
      <c r="N469" s="2025"/>
      <c r="O469" s="2025"/>
      <c r="P469" s="2025"/>
      <c r="Q469" s="2025"/>
      <c r="R469" s="2025"/>
      <c r="S469" s="2025"/>
      <c r="T469" s="2025"/>
      <c r="U469" s="2025"/>
      <c r="V469" s="2025"/>
      <c r="W469" s="2025"/>
      <c r="X469" s="2025"/>
      <c r="Y469" s="2025"/>
      <c r="Z469" s="2025"/>
      <c r="AA469" s="2025"/>
      <c r="AB469" s="2025"/>
      <c r="AC469" s="2025"/>
      <c r="AD469" s="2025"/>
      <c r="AE469" s="2025"/>
      <c r="AG469" s="54"/>
      <c r="AH469" s="54"/>
      <c r="AI469" s="77"/>
      <c r="AJ469" s="77"/>
      <c r="AK469" s="35"/>
      <c r="AL469" s="35"/>
      <c r="AM469" s="35"/>
      <c r="AN469" s="439"/>
      <c r="AO469" s="35"/>
      <c r="AP469" s="35"/>
      <c r="AQ469" s="35"/>
    </row>
    <row r="470" spans="1:43" ht="5.0999999999999996" customHeight="1" thickBot="1" x14ac:dyDescent="0.2">
      <c r="A470" s="393"/>
      <c r="B470" s="392"/>
      <c r="C470" s="392"/>
      <c r="D470" s="392"/>
      <c r="E470" s="392"/>
      <c r="F470" s="392"/>
      <c r="G470" s="392"/>
      <c r="H470" s="392"/>
      <c r="I470" s="392"/>
      <c r="J470" s="392"/>
      <c r="K470" s="392"/>
      <c r="L470" s="392"/>
      <c r="M470" s="392"/>
      <c r="N470" s="392"/>
      <c r="O470" s="392"/>
      <c r="P470" s="150"/>
      <c r="Q470" s="150"/>
      <c r="R470" s="150"/>
      <c r="S470" s="150"/>
      <c r="T470" s="150"/>
      <c r="U470" s="150"/>
      <c r="V470" s="150"/>
      <c r="W470" s="150"/>
      <c r="X470" s="150"/>
      <c r="Y470" s="150"/>
      <c r="Z470" s="150"/>
      <c r="AA470" s="150"/>
      <c r="AB470" s="150"/>
      <c r="AC470" s="150"/>
      <c r="AD470" s="150"/>
      <c r="AE470" s="150"/>
      <c r="AG470" s="54"/>
      <c r="AH470" s="54"/>
      <c r="AI470" s="77"/>
      <c r="AJ470" s="77"/>
      <c r="AK470" s="35"/>
      <c r="AL470" s="35"/>
      <c r="AM470" s="35"/>
      <c r="AN470" s="439"/>
      <c r="AO470" s="35"/>
      <c r="AP470" s="35"/>
      <c r="AQ470" s="35"/>
    </row>
    <row r="471" spans="1:43" ht="18" customHeight="1" x14ac:dyDescent="0.15">
      <c r="A471" s="2026"/>
      <c r="B471" s="2027"/>
      <c r="C471" s="2015" t="s">
        <v>2852</v>
      </c>
      <c r="D471" s="2016"/>
      <c r="E471" s="2016"/>
      <c r="F471" s="2016"/>
      <c r="G471" s="2016"/>
      <c r="H471" s="2016"/>
      <c r="I471" s="2016"/>
      <c r="J471" s="2016"/>
      <c r="K471" s="2016"/>
      <c r="L471" s="2016"/>
      <c r="M471" s="2016"/>
      <c r="N471" s="2016"/>
      <c r="O471" s="2016"/>
      <c r="P471" s="2016"/>
      <c r="Q471" s="2016"/>
      <c r="R471" s="2016"/>
      <c r="S471" s="2016"/>
      <c r="T471" s="2016"/>
      <c r="U471" s="2016"/>
      <c r="V471" s="2016"/>
      <c r="W471" s="2016"/>
      <c r="X471" s="2016"/>
      <c r="Y471" s="2016"/>
      <c r="Z471" s="2016"/>
      <c r="AA471" s="2016"/>
      <c r="AB471" s="2016"/>
      <c r="AC471" s="2016"/>
      <c r="AD471" s="2016"/>
      <c r="AE471" s="150"/>
      <c r="AF471" s="54" t="str">
        <f>IF(L447=0,"",IF(COUNTA(A471:A474)=0,"←無線LAN環境の課題を回答してください",IF(AND(COUNTA(A471:A474)&gt;1,A473="○"),"←回答が矛盾しています","")))</f>
        <v/>
      </c>
      <c r="AG471" s="54"/>
      <c r="AH471" s="54"/>
      <c r="AI471" s="77"/>
      <c r="AJ471" s="77"/>
      <c r="AK471" s="35"/>
      <c r="AL471" s="35"/>
      <c r="AM471" s="35"/>
      <c r="AN471" s="439"/>
      <c r="AO471" s="35"/>
      <c r="AP471" s="35"/>
      <c r="AQ471" s="35"/>
    </row>
    <row r="472" spans="1:43" ht="18" customHeight="1" x14ac:dyDescent="0.15">
      <c r="A472" s="2013"/>
      <c r="B472" s="2014"/>
      <c r="C472" s="2015" t="s">
        <v>2853</v>
      </c>
      <c r="D472" s="2016"/>
      <c r="E472" s="2016"/>
      <c r="F472" s="2016"/>
      <c r="G472" s="2016"/>
      <c r="H472" s="2016"/>
      <c r="I472" s="2016"/>
      <c r="J472" s="2016"/>
      <c r="K472" s="2016"/>
      <c r="L472" s="2016"/>
      <c r="M472" s="2016"/>
      <c r="N472" s="2016"/>
      <c r="O472" s="2016"/>
      <c r="P472" s="2016"/>
      <c r="Q472" s="2016"/>
      <c r="R472" s="2016"/>
      <c r="S472" s="2016"/>
      <c r="T472" s="2016"/>
      <c r="U472" s="2016"/>
      <c r="V472" s="2016"/>
      <c r="W472" s="2016"/>
      <c r="X472" s="2016"/>
      <c r="Y472" s="2016"/>
      <c r="Z472" s="2016"/>
      <c r="AA472" s="2016"/>
      <c r="AB472" s="2016"/>
      <c r="AC472" s="2016"/>
      <c r="AD472" s="2016"/>
      <c r="AE472" s="150"/>
      <c r="AG472" s="54"/>
      <c r="AH472" s="54"/>
      <c r="AI472" s="77"/>
      <c r="AJ472" s="77"/>
      <c r="AK472" s="35"/>
      <c r="AL472" s="35"/>
      <c r="AM472" s="35"/>
      <c r="AN472" s="439"/>
      <c r="AO472" s="35"/>
      <c r="AP472" s="35"/>
      <c r="AQ472" s="35"/>
    </row>
    <row r="473" spans="1:43" ht="18" customHeight="1" x14ac:dyDescent="0.15">
      <c r="A473" s="2013"/>
      <c r="B473" s="2014"/>
      <c r="C473" s="2015" t="s">
        <v>3005</v>
      </c>
      <c r="D473" s="2016"/>
      <c r="E473" s="2016"/>
      <c r="F473" s="2016"/>
      <c r="G473" s="2016"/>
      <c r="H473" s="2016"/>
      <c r="I473" s="2016"/>
      <c r="J473" s="2016"/>
      <c r="K473" s="2016"/>
      <c r="L473" s="2016"/>
      <c r="M473" s="2016"/>
      <c r="N473" s="2016"/>
      <c r="O473" s="2016"/>
      <c r="P473" s="2016"/>
      <c r="Q473" s="2016"/>
      <c r="R473" s="2016"/>
      <c r="S473" s="2016"/>
      <c r="T473" s="2016"/>
      <c r="U473" s="2016"/>
      <c r="V473" s="2016"/>
      <c r="W473" s="2016"/>
      <c r="X473" s="2016"/>
      <c r="Y473" s="2016"/>
      <c r="Z473" s="2016"/>
      <c r="AA473" s="2016"/>
      <c r="AB473" s="2016"/>
      <c r="AC473" s="2016"/>
      <c r="AD473" s="2016"/>
      <c r="AE473" s="150"/>
      <c r="AG473" s="54"/>
      <c r="AH473" s="54"/>
      <c r="AI473" s="77"/>
      <c r="AJ473" s="77"/>
      <c r="AK473" s="35"/>
      <c r="AL473" s="35"/>
      <c r="AM473" s="35"/>
      <c r="AN473" s="439"/>
      <c r="AO473" s="35"/>
      <c r="AP473" s="35"/>
      <c r="AQ473" s="35"/>
    </row>
    <row r="474" spans="1:43" ht="18" customHeight="1" thickBot="1" x14ac:dyDescent="0.2">
      <c r="A474" s="2017"/>
      <c r="B474" s="2018"/>
      <c r="C474" s="2020" t="s">
        <v>2954</v>
      </c>
      <c r="D474" s="2021"/>
      <c r="E474" s="2021"/>
      <c r="F474" s="2021"/>
      <c r="G474" s="2021"/>
      <c r="H474" s="2021"/>
      <c r="I474" s="2022"/>
      <c r="J474" s="2023"/>
      <c r="K474" s="2023"/>
      <c r="L474" s="2023"/>
      <c r="M474" s="2023"/>
      <c r="N474" s="2023"/>
      <c r="O474" s="2023"/>
      <c r="P474" s="2023"/>
      <c r="Q474" s="2023"/>
      <c r="R474" s="2023"/>
      <c r="S474" s="2023"/>
      <c r="T474" s="2023"/>
      <c r="U474" s="2023"/>
      <c r="V474" s="2023"/>
      <c r="W474" s="2023"/>
      <c r="X474" s="2023"/>
      <c r="Y474" s="2023"/>
      <c r="Z474" s="2023"/>
      <c r="AA474" s="2023"/>
      <c r="AB474" s="2023"/>
      <c r="AC474" s="2023"/>
      <c r="AD474" s="2024"/>
      <c r="AE474" s="150"/>
      <c r="AF474" s="54" t="str">
        <f>IF(AND(A474="○",I474=""),"←「その他の課題」の内容を記入してください","")</f>
        <v/>
      </c>
      <c r="AG474" s="54"/>
      <c r="AH474" s="54"/>
      <c r="AI474" s="77"/>
      <c r="AJ474" s="77"/>
      <c r="AK474" s="35"/>
      <c r="AL474" s="35"/>
      <c r="AM474" s="35"/>
      <c r="AN474" s="439"/>
      <c r="AO474" s="35"/>
      <c r="AP474" s="35"/>
      <c r="AQ474" s="35"/>
    </row>
    <row r="475" spans="1:43" ht="5.0999999999999996" customHeight="1" x14ac:dyDescent="0.15">
      <c r="A475" s="2019"/>
      <c r="B475" s="2019"/>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G475" s="54"/>
      <c r="AH475" s="54"/>
      <c r="AI475" s="77"/>
      <c r="AJ475" s="77"/>
      <c r="AK475" s="35"/>
      <c r="AL475" s="35"/>
      <c r="AM475" s="35"/>
      <c r="AN475" s="439"/>
      <c r="AO475" s="35"/>
      <c r="AP475" s="35"/>
      <c r="AQ475" s="35"/>
    </row>
    <row r="476" spans="1:43" ht="5.0999999999999996" customHeight="1" x14ac:dyDescent="0.15">
      <c r="A476" s="360"/>
      <c r="B476" s="36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G476" s="54"/>
      <c r="AH476" s="54"/>
      <c r="AI476" s="77"/>
      <c r="AJ476" s="77"/>
      <c r="AK476" s="35"/>
      <c r="AL476" s="35"/>
      <c r="AM476" s="35"/>
      <c r="AN476" s="439"/>
      <c r="AO476" s="35"/>
      <c r="AP476" s="35"/>
      <c r="AQ476" s="35"/>
    </row>
    <row r="477" spans="1:43" ht="5.0999999999999996" customHeight="1" x14ac:dyDescent="0.15">
      <c r="A477" s="360"/>
      <c r="B477" s="36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G477" s="54"/>
      <c r="AH477" s="54"/>
      <c r="AI477" s="77"/>
      <c r="AJ477" s="77"/>
      <c r="AK477" s="35"/>
      <c r="AL477" s="35"/>
      <c r="AM477" s="35"/>
      <c r="AN477" s="439"/>
      <c r="AO477" s="35"/>
      <c r="AP477" s="35"/>
      <c r="AQ477" s="35"/>
    </row>
    <row r="478" spans="1:43" ht="18" customHeight="1" x14ac:dyDescent="0.15">
      <c r="A478" s="1796" t="s">
        <v>228</v>
      </c>
      <c r="B478" s="1796"/>
      <c r="C478" s="1796"/>
      <c r="D478" s="1796"/>
      <c r="E478" s="1796"/>
      <c r="F478" s="1796"/>
      <c r="G478" s="1796"/>
      <c r="H478" s="1796"/>
      <c r="I478" s="1796"/>
      <c r="J478" s="1796"/>
      <c r="K478" s="1796"/>
      <c r="L478" s="1796"/>
      <c r="M478" s="1796"/>
      <c r="N478" s="1796"/>
      <c r="O478" s="148"/>
      <c r="P478" s="148"/>
      <c r="Q478" s="148"/>
      <c r="R478" s="148"/>
      <c r="S478" s="148"/>
      <c r="T478" s="148"/>
      <c r="U478" s="148"/>
      <c r="V478" s="148"/>
      <c r="W478" s="148"/>
      <c r="X478" s="148"/>
      <c r="Y478" s="148"/>
      <c r="Z478" s="148"/>
      <c r="AA478" s="148"/>
      <c r="AB478" s="148"/>
      <c r="AC478" s="148"/>
      <c r="AD478" s="148"/>
      <c r="AE478" s="54"/>
      <c r="AG478" s="54"/>
      <c r="AH478" s="54"/>
      <c r="AI478" s="77"/>
      <c r="AJ478" s="77"/>
      <c r="AK478" s="35"/>
      <c r="AL478" s="35"/>
      <c r="AM478" s="35"/>
      <c r="AN478" s="439"/>
      <c r="AO478" s="35"/>
      <c r="AP478" s="35"/>
      <c r="AQ478" s="35"/>
    </row>
    <row r="479" spans="1:43" ht="5.0999999999999996" customHeight="1" thickBot="1" x14ac:dyDescent="0.2">
      <c r="A479" s="357"/>
      <c r="B479" s="357"/>
      <c r="C479" s="357"/>
      <c r="D479" s="357"/>
      <c r="E479" s="357"/>
      <c r="F479" s="357"/>
      <c r="G479" s="357"/>
      <c r="H479" s="357"/>
      <c r="I479" s="357"/>
      <c r="J479" s="357"/>
      <c r="K479" s="357"/>
      <c r="L479" s="357"/>
      <c r="M479" s="357"/>
      <c r="N479" s="357"/>
      <c r="O479" s="148"/>
      <c r="P479" s="148"/>
      <c r="Q479" s="148"/>
      <c r="R479" s="148"/>
      <c r="S479" s="148"/>
      <c r="T479" s="148"/>
      <c r="U479" s="148"/>
      <c r="V479" s="148"/>
      <c r="W479" s="148"/>
      <c r="X479" s="148"/>
      <c r="Y479" s="148"/>
      <c r="Z479" s="148"/>
      <c r="AA479" s="148"/>
      <c r="AB479" s="148"/>
      <c r="AC479" s="148"/>
      <c r="AD479" s="148"/>
      <c r="AE479" s="54"/>
      <c r="AG479" s="54"/>
      <c r="AH479" s="54"/>
      <c r="AI479" s="77"/>
      <c r="AJ479" s="77"/>
      <c r="AK479" s="35"/>
      <c r="AL479" s="35"/>
      <c r="AM479" s="35"/>
      <c r="AN479" s="439"/>
      <c r="AO479" s="35"/>
      <c r="AP479" s="35"/>
      <c r="AQ479" s="35"/>
    </row>
    <row r="480" spans="1:43" ht="24" customHeight="1" thickBot="1" x14ac:dyDescent="0.2">
      <c r="A480" s="1902"/>
      <c r="B480" s="1903"/>
      <c r="C480" s="1904" t="s">
        <v>229</v>
      </c>
      <c r="D480" s="1905"/>
      <c r="E480" s="1905"/>
      <c r="F480" s="1905"/>
      <c r="G480" s="1905"/>
      <c r="H480" s="1905"/>
      <c r="I480" s="1905"/>
      <c r="J480" s="1905"/>
      <c r="K480" s="1905"/>
      <c r="L480" s="1905"/>
      <c r="M480" s="1905"/>
      <c r="N480" s="1905"/>
      <c r="O480" s="1905"/>
      <c r="P480" s="1905"/>
      <c r="Q480" s="1905"/>
      <c r="R480" s="1905"/>
      <c r="S480" s="1905"/>
      <c r="T480" s="1905"/>
      <c r="U480" s="1905"/>
      <c r="V480" s="1905"/>
      <c r="W480" s="1905"/>
      <c r="X480" s="1905"/>
      <c r="Y480" s="1905"/>
      <c r="Z480" s="1905"/>
      <c r="AA480" s="1905"/>
      <c r="AB480" s="1905"/>
      <c r="AC480" s="1905"/>
      <c r="AD480" s="1905"/>
      <c r="AF480" s="35"/>
      <c r="AG480" s="35"/>
      <c r="AH480" s="35"/>
      <c r="AI480" s="35"/>
      <c r="AJ480" s="35"/>
      <c r="AK480" s="35"/>
      <c r="AL480" s="35"/>
      <c r="AM480" s="35"/>
      <c r="AN480" s="439"/>
      <c r="AO480" s="35"/>
      <c r="AP480" s="35"/>
      <c r="AQ480" s="35"/>
    </row>
    <row r="481" spans="1:63" ht="5.0999999999999996" customHeight="1" x14ac:dyDescent="0.15">
      <c r="A481" s="149"/>
      <c r="B481" s="149"/>
      <c r="C481" s="224"/>
      <c r="D481" s="224"/>
      <c r="E481" s="224"/>
      <c r="F481" s="224"/>
      <c r="G481" s="224"/>
      <c r="H481" s="224"/>
      <c r="I481" s="224"/>
      <c r="J481" s="224"/>
      <c r="K481" s="224"/>
      <c r="AF481" s="1702" t="str">
        <f>IF(OR(I483="",I484="",I485=""),"←体育館・講堂・ホールの「総数」が未記入です。（０の場合は「０」を記入してください。）",
IF(OR(AND(I483&lt;&gt;0,N483=""),AND(I484&lt;&gt;0,N484=""),AND(I485&lt;&gt;0,N485="")),"←「冷房整備済空間数」が未記入です。（０の場合は「０」を記入してください。）",
IF(I483&lt;N483,"←【体育館（スポーツ専用）】冷房整備済空間数が「総数」を上回っているので修正してください。",
IF(I484&lt;N484,"←【講堂・ホールを兼ねる体育館】冷房整備済空間数が「総数」を上回っているので修正してください。",
IF(I485&lt;N485,"←【講堂・ホール】冷房整備済空間数が「総数」を上回っているので修正してください。","")))))</f>
        <v>←体育館・講堂・ホールの「総数」が未記入です。（０の場合は「０」を記入してください。）</v>
      </c>
      <c r="AG481" s="35"/>
      <c r="AH481" s="35"/>
      <c r="AI481" s="35"/>
      <c r="AJ481" s="35"/>
      <c r="AK481" s="35"/>
      <c r="AL481" s="35"/>
      <c r="AM481" s="35"/>
      <c r="AN481" s="439"/>
      <c r="AO481" s="35"/>
      <c r="AP481" s="35"/>
      <c r="AQ481" s="35"/>
    </row>
    <row r="482" spans="1:63" ht="30" customHeight="1" thickBot="1" x14ac:dyDescent="0.2">
      <c r="A482" s="1906" t="s">
        <v>230</v>
      </c>
      <c r="B482" s="1907"/>
      <c r="C482" s="1907"/>
      <c r="D482" s="1907"/>
      <c r="E482" s="1907"/>
      <c r="F482" s="1907"/>
      <c r="G482" s="1907"/>
      <c r="H482" s="1908"/>
      <c r="I482" s="1909" t="s">
        <v>127</v>
      </c>
      <c r="J482" s="1900"/>
      <c r="K482" s="1900"/>
      <c r="L482" s="1900"/>
      <c r="M482" s="1900"/>
      <c r="N482" s="1871" t="s">
        <v>231</v>
      </c>
      <c r="O482" s="1867"/>
      <c r="P482" s="1867"/>
      <c r="Q482" s="1867"/>
      <c r="R482" s="1867"/>
      <c r="S482" s="1872"/>
      <c r="T482" s="271"/>
      <c r="U482" s="271"/>
      <c r="V482" s="271"/>
      <c r="W482" s="271"/>
      <c r="X482" s="271"/>
      <c r="Y482" s="271"/>
      <c r="Z482" s="271"/>
      <c r="AA482" s="271"/>
      <c r="AB482" s="271"/>
      <c r="AC482" s="271"/>
      <c r="AD482" s="271"/>
      <c r="AE482" s="271"/>
      <c r="AF482" s="1702"/>
      <c r="AG482" s="35"/>
      <c r="AH482" s="35"/>
      <c r="AI482" s="35"/>
      <c r="AJ482" s="35"/>
      <c r="AK482" s="35"/>
      <c r="AL482" s="35"/>
      <c r="AM482" s="35"/>
      <c r="AN482" s="439"/>
      <c r="AO482" s="35"/>
      <c r="AP482" s="35"/>
      <c r="AQ482" s="35"/>
    </row>
    <row r="483" spans="1:63" ht="18" customHeight="1" x14ac:dyDescent="0.15">
      <c r="A483" s="1887" t="s">
        <v>128</v>
      </c>
      <c r="B483" s="1888"/>
      <c r="C483" s="1888"/>
      <c r="D483" s="1888"/>
      <c r="E483" s="1888"/>
      <c r="F483" s="1888"/>
      <c r="G483" s="1888"/>
      <c r="H483" s="1889"/>
      <c r="I483" s="1910"/>
      <c r="J483" s="1911"/>
      <c r="K483" s="1911"/>
      <c r="L483" s="1911"/>
      <c r="M483" s="1912"/>
      <c r="N483" s="1913"/>
      <c r="O483" s="1914"/>
      <c r="P483" s="1914"/>
      <c r="Q483" s="1914"/>
      <c r="R483" s="1914"/>
      <c r="S483" s="1915"/>
      <c r="T483" s="270"/>
      <c r="U483" s="270"/>
      <c r="V483" s="270"/>
      <c r="W483" s="270"/>
      <c r="X483" s="270"/>
      <c r="Y483" s="270"/>
      <c r="Z483" s="270"/>
      <c r="AA483" s="270"/>
      <c r="AB483" s="270"/>
      <c r="AC483" s="270"/>
      <c r="AD483" s="270"/>
      <c r="AE483" s="270"/>
      <c r="AF483" s="1702"/>
      <c r="AG483" s="35"/>
      <c r="AH483" s="35"/>
      <c r="AI483" s="35"/>
      <c r="AJ483" s="35"/>
      <c r="AK483" s="35"/>
      <c r="AL483" s="35"/>
      <c r="AM483" s="35"/>
      <c r="AN483" s="439"/>
      <c r="AO483" s="35"/>
      <c r="AP483" s="35"/>
      <c r="AQ483" s="35"/>
    </row>
    <row r="484" spans="1:63" ht="18" customHeight="1" x14ac:dyDescent="0.15">
      <c r="A484" s="1887" t="s">
        <v>129</v>
      </c>
      <c r="B484" s="1888"/>
      <c r="C484" s="1888"/>
      <c r="D484" s="1888"/>
      <c r="E484" s="1888"/>
      <c r="F484" s="1888"/>
      <c r="G484" s="1888"/>
      <c r="H484" s="1889"/>
      <c r="I484" s="1890"/>
      <c r="J484" s="1891"/>
      <c r="K484" s="1891"/>
      <c r="L484" s="1891"/>
      <c r="M484" s="1892"/>
      <c r="N484" s="1893"/>
      <c r="O484" s="1894"/>
      <c r="P484" s="1894"/>
      <c r="Q484" s="1894"/>
      <c r="R484" s="1894"/>
      <c r="S484" s="1895"/>
      <c r="T484" s="270"/>
      <c r="U484" s="270"/>
      <c r="V484" s="270"/>
      <c r="W484" s="270"/>
      <c r="X484" s="270"/>
      <c r="Y484" s="270"/>
      <c r="Z484" s="270"/>
      <c r="AA484" s="270"/>
      <c r="AB484" s="270"/>
      <c r="AC484" s="270"/>
      <c r="AD484" s="270"/>
      <c r="AE484" s="270"/>
      <c r="AF484" s="1702"/>
      <c r="AG484" s="35"/>
      <c r="AH484" s="35"/>
      <c r="AI484" s="35"/>
      <c r="AJ484" s="35"/>
      <c r="AK484" s="35"/>
      <c r="AL484" s="35"/>
      <c r="AM484" s="35"/>
      <c r="AN484" s="439"/>
      <c r="AO484" s="35"/>
      <c r="AP484" s="35"/>
      <c r="AQ484" s="35"/>
    </row>
    <row r="485" spans="1:63" ht="18" customHeight="1" thickBot="1" x14ac:dyDescent="0.2">
      <c r="A485" s="1887" t="s">
        <v>130</v>
      </c>
      <c r="B485" s="1888"/>
      <c r="C485" s="1888"/>
      <c r="D485" s="1888"/>
      <c r="E485" s="1888"/>
      <c r="F485" s="1888"/>
      <c r="G485" s="1888"/>
      <c r="H485" s="1889"/>
      <c r="I485" s="1896"/>
      <c r="J485" s="1897"/>
      <c r="K485" s="1897"/>
      <c r="L485" s="1897"/>
      <c r="M485" s="1898"/>
      <c r="N485" s="1899"/>
      <c r="O485" s="1900"/>
      <c r="P485" s="1900"/>
      <c r="Q485" s="1900"/>
      <c r="R485" s="1900"/>
      <c r="S485" s="1901"/>
      <c r="T485" s="270"/>
      <c r="U485" s="270"/>
      <c r="V485" s="270"/>
      <c r="W485" s="270"/>
      <c r="X485" s="270"/>
      <c r="Y485" s="270"/>
      <c r="Z485" s="270"/>
      <c r="AA485" s="270"/>
      <c r="AB485" s="270"/>
      <c r="AC485" s="270"/>
      <c r="AD485" s="270"/>
      <c r="AE485" s="270"/>
      <c r="AF485" s="1702"/>
      <c r="AG485" s="35"/>
      <c r="AH485" s="35"/>
      <c r="AI485" s="35"/>
      <c r="AJ485" s="35"/>
      <c r="AK485" s="35"/>
      <c r="AL485" s="35"/>
      <c r="AM485" s="35"/>
      <c r="AN485" s="439"/>
      <c r="AO485" s="35"/>
      <c r="AP485" s="35"/>
      <c r="AQ485" s="35"/>
    </row>
    <row r="486" spans="1:63" ht="39.75" customHeight="1" x14ac:dyDescent="0.15">
      <c r="A486" s="1922" t="s">
        <v>232</v>
      </c>
      <c r="B486" s="1922"/>
      <c r="C486" s="1923" t="s">
        <v>3004</v>
      </c>
      <c r="D486" s="1923"/>
      <c r="E486" s="1923"/>
      <c r="F486" s="1923"/>
      <c r="G486" s="1923"/>
      <c r="H486" s="1923"/>
      <c r="I486" s="1923"/>
      <c r="J486" s="1923"/>
      <c r="K486" s="1923"/>
      <c r="L486" s="1923"/>
      <c r="M486" s="1923"/>
      <c r="N486" s="1923"/>
      <c r="O486" s="1923"/>
      <c r="P486" s="1923"/>
      <c r="Q486" s="1923"/>
      <c r="R486" s="1923"/>
      <c r="S486" s="1923"/>
      <c r="T486" s="1923"/>
      <c r="U486" s="1923"/>
      <c r="V486" s="1923"/>
      <c r="W486" s="1923"/>
      <c r="X486" s="1923"/>
      <c r="Y486" s="1923"/>
      <c r="Z486" s="1923"/>
      <c r="AA486" s="1923"/>
      <c r="AB486" s="1923"/>
      <c r="AC486" s="1923"/>
      <c r="AD486" s="1923"/>
      <c r="AE486" s="1923"/>
      <c r="AG486" s="54"/>
      <c r="AH486" s="54"/>
      <c r="AI486" s="54"/>
      <c r="AJ486" s="77"/>
      <c r="AK486" s="77"/>
      <c r="AL486" s="35"/>
      <c r="AM486" s="35"/>
      <c r="AN486" s="439"/>
      <c r="AO486" s="35"/>
      <c r="AP486" s="35"/>
      <c r="AQ486" s="35"/>
    </row>
    <row r="487" spans="1:63" ht="5.0999999999999996" customHeight="1" x14ac:dyDescent="0.15">
      <c r="A487" s="339"/>
      <c r="B487" s="339"/>
      <c r="C487" s="340"/>
      <c r="D487" s="340"/>
      <c r="E487" s="340"/>
      <c r="F487" s="340"/>
      <c r="G487" s="340"/>
      <c r="H487" s="340"/>
      <c r="I487" s="340"/>
      <c r="J487" s="340"/>
      <c r="K487" s="340"/>
      <c r="L487" s="340"/>
      <c r="M487" s="340"/>
      <c r="N487" s="340"/>
      <c r="O487" s="340"/>
      <c r="P487" s="340"/>
      <c r="Q487" s="340"/>
      <c r="R487" s="340"/>
      <c r="S487" s="340"/>
      <c r="T487" s="340"/>
      <c r="U487" s="340"/>
      <c r="V487" s="340"/>
      <c r="W487" s="340"/>
      <c r="X487" s="340"/>
      <c r="Y487" s="340"/>
      <c r="Z487" s="340"/>
      <c r="AA487" s="340"/>
      <c r="AB487" s="340"/>
      <c r="AC487" s="340"/>
      <c r="AD487" s="340"/>
      <c r="AE487" s="340"/>
      <c r="AG487" s="54"/>
      <c r="AH487" s="54"/>
      <c r="AI487" s="54"/>
      <c r="AJ487" s="77"/>
      <c r="AK487" s="77"/>
      <c r="AL487" s="35"/>
      <c r="AM487" s="35"/>
      <c r="AN487" s="439"/>
      <c r="AO487" s="35"/>
      <c r="AP487" s="35"/>
      <c r="AQ487" s="35"/>
    </row>
    <row r="488" spans="1:63" ht="5.0999999999999996" customHeight="1" x14ac:dyDescent="0.15">
      <c r="A488" s="339"/>
      <c r="B488" s="339"/>
      <c r="C488" s="340"/>
      <c r="D488" s="340"/>
      <c r="E488" s="340"/>
      <c r="F488" s="340"/>
      <c r="G488" s="340"/>
      <c r="H488" s="340"/>
      <c r="I488" s="340"/>
      <c r="J488" s="340"/>
      <c r="K488" s="340"/>
      <c r="L488" s="340"/>
      <c r="M488" s="340"/>
      <c r="N488" s="340"/>
      <c r="O488" s="340"/>
      <c r="P488" s="340"/>
      <c r="Q488" s="340"/>
      <c r="R488" s="340"/>
      <c r="S488" s="340"/>
      <c r="T488" s="340"/>
      <c r="U488" s="340"/>
      <c r="V488" s="340"/>
      <c r="W488" s="340"/>
      <c r="X488" s="340"/>
      <c r="Y488" s="340"/>
      <c r="Z488" s="340"/>
      <c r="AA488" s="340"/>
      <c r="AB488" s="340"/>
      <c r="AC488" s="340"/>
      <c r="AD488" s="340"/>
      <c r="AE488" s="340"/>
      <c r="AG488" s="54"/>
      <c r="AH488" s="54"/>
      <c r="AI488" s="54"/>
      <c r="AJ488" s="77"/>
      <c r="AK488" s="77"/>
      <c r="AL488" s="35"/>
      <c r="AM488" s="35"/>
      <c r="AN488" s="439"/>
      <c r="AO488" s="35"/>
      <c r="AP488" s="35"/>
      <c r="AQ488" s="35"/>
    </row>
    <row r="489" spans="1:63" ht="5.0999999999999996" customHeight="1" thickBot="1" x14ac:dyDescent="0.2">
      <c r="A489" s="339"/>
      <c r="B489" s="339"/>
      <c r="C489" s="340"/>
      <c r="D489" s="340"/>
      <c r="E489" s="340"/>
      <c r="F489" s="340"/>
      <c r="G489" s="340"/>
      <c r="H489" s="340"/>
      <c r="I489" s="340"/>
      <c r="J489" s="340"/>
      <c r="K489" s="340"/>
      <c r="L489" s="340"/>
      <c r="M489" s="340"/>
      <c r="N489" s="340"/>
      <c r="O489" s="340"/>
      <c r="P489" s="340"/>
      <c r="Q489" s="340"/>
      <c r="R489" s="340"/>
      <c r="S489" s="340"/>
      <c r="T489" s="340"/>
      <c r="U489" s="340"/>
      <c r="V489" s="340"/>
      <c r="W489" s="340"/>
      <c r="X489" s="340"/>
      <c r="Y489" s="340"/>
      <c r="Z489" s="340"/>
      <c r="AA489" s="340"/>
      <c r="AB489" s="340"/>
      <c r="AC489" s="340"/>
      <c r="AD489" s="340"/>
      <c r="AE489" s="340"/>
      <c r="AG489" s="54"/>
      <c r="AH489" s="54"/>
      <c r="AI489" s="54"/>
      <c r="AJ489" s="77"/>
      <c r="AK489" s="77"/>
      <c r="AL489" s="35"/>
      <c r="AM489" s="35"/>
      <c r="AN489" s="439"/>
      <c r="AO489" s="35"/>
      <c r="AP489" s="35"/>
      <c r="AQ489" s="35"/>
    </row>
    <row r="490" spans="1:63" s="77" customFormat="1" ht="27.75" customHeight="1" thickBot="1" x14ac:dyDescent="0.2">
      <c r="A490" s="1924" t="s">
        <v>2948</v>
      </c>
      <c r="B490" s="1924"/>
      <c r="C490" s="1924"/>
      <c r="D490" s="1924"/>
      <c r="E490" s="1924"/>
      <c r="F490" s="1924"/>
      <c r="G490" s="1924"/>
      <c r="H490" s="1924"/>
      <c r="I490" s="1924"/>
      <c r="J490" s="1924"/>
      <c r="K490" s="1924"/>
      <c r="L490" s="1924"/>
      <c r="M490" s="1924"/>
      <c r="N490" s="1924"/>
      <c r="O490" s="1924"/>
      <c r="P490" s="1924"/>
      <c r="Q490" s="1924"/>
      <c r="R490" s="1924"/>
      <c r="S490" s="1924"/>
      <c r="T490" s="1924"/>
      <c r="U490" s="1924"/>
      <c r="V490" s="1924"/>
      <c r="W490" s="1925"/>
      <c r="X490" s="1926"/>
      <c r="Y490" s="1927"/>
      <c r="Z490" s="2054" t="s">
        <v>131</v>
      </c>
      <c r="AA490" s="2055"/>
      <c r="AB490" s="2055"/>
      <c r="AC490" s="2055"/>
      <c r="AD490" s="2055"/>
      <c r="AE490" s="2056"/>
      <c r="AF490" s="50" t="str">
        <f>IF(X490="","←(5)が未記入です。指定・登録がない場合は、「2.いいえ」をご回答ください。","")</f>
        <v>←(5)が未記入です。指定・登録がない場合は、「2.いいえ」をご回答ください。</v>
      </c>
      <c r="AG490" s="82"/>
      <c r="AH490" s="54"/>
      <c r="AI490" s="54"/>
      <c r="AJ490" s="54"/>
      <c r="AK490" s="54"/>
      <c r="AL490" s="54"/>
      <c r="AM490" s="54"/>
      <c r="AN490" s="439"/>
      <c r="AP490" s="35"/>
      <c r="AQ490" s="35"/>
      <c r="AR490" s="35"/>
      <c r="AS490" s="35"/>
      <c r="AT490" s="35"/>
      <c r="AU490" s="35"/>
      <c r="AV490" s="35"/>
      <c r="AW490" s="35"/>
      <c r="AX490" s="35"/>
      <c r="AY490" s="35"/>
      <c r="AZ490" s="35"/>
      <c r="BA490" s="35"/>
      <c r="BB490" s="35"/>
      <c r="BC490" s="35"/>
      <c r="BD490" s="35"/>
      <c r="BE490" s="35"/>
      <c r="BF490" s="35"/>
      <c r="BG490" s="35"/>
      <c r="BH490" s="35"/>
      <c r="BI490" s="35"/>
      <c r="BJ490" s="35"/>
      <c r="BK490" s="35"/>
    </row>
    <row r="491" spans="1:63" s="77" customFormat="1" ht="19.5" customHeight="1" thickBot="1" x14ac:dyDescent="0.2">
      <c r="A491" s="2028" t="s">
        <v>3018</v>
      </c>
      <c r="B491" s="2028"/>
      <c r="C491" s="2028"/>
      <c r="D491" s="2028"/>
      <c r="E491" s="2028"/>
      <c r="F491" s="2028"/>
      <c r="G491" s="2028"/>
      <c r="H491" s="2028"/>
      <c r="I491" s="2028"/>
      <c r="J491" s="2028"/>
      <c r="K491" s="2028"/>
      <c r="L491" s="2028"/>
      <c r="M491" s="2028"/>
      <c r="N491" s="2028"/>
      <c r="O491" s="2028"/>
      <c r="P491" s="2028"/>
      <c r="Q491" s="2028"/>
      <c r="R491" s="2028"/>
      <c r="S491" s="2028"/>
      <c r="T491" s="2028"/>
      <c r="U491" s="2028"/>
      <c r="V491" s="2028"/>
      <c r="W491" s="2029"/>
      <c r="X491" s="2030"/>
      <c r="Y491" s="2031"/>
      <c r="Z491" s="1825" t="s">
        <v>132</v>
      </c>
      <c r="AA491" s="1826"/>
      <c r="AB491" s="1826"/>
      <c r="AC491" s="1826"/>
      <c r="AD491" s="1826"/>
      <c r="AE491" s="1827"/>
      <c r="AF491" s="54" t="str">
        <f>IF(AND(X490=1,X491=""),"←(6)に回答をお願いします。",IF(AND(X490=2,X491=""),"←(6)は回答不要です。",""))</f>
        <v/>
      </c>
      <c r="AG491" s="82"/>
      <c r="AH491" s="54"/>
      <c r="AI491" s="54"/>
      <c r="AJ491" s="54"/>
      <c r="AK491" s="54"/>
      <c r="AL491" s="54"/>
      <c r="AM491" s="54"/>
      <c r="AN491" s="439"/>
      <c r="AP491" s="35"/>
      <c r="AQ491" s="35"/>
      <c r="AR491" s="35"/>
      <c r="AS491" s="35"/>
      <c r="AT491" s="35"/>
      <c r="AU491" s="35"/>
      <c r="AV491" s="35"/>
      <c r="AW491" s="35"/>
      <c r="AX491" s="35"/>
      <c r="AY491" s="35"/>
      <c r="AZ491" s="35"/>
      <c r="BA491" s="35"/>
      <c r="BB491" s="35"/>
      <c r="BC491" s="35"/>
      <c r="BD491" s="35"/>
      <c r="BE491" s="35"/>
      <c r="BF491" s="35"/>
      <c r="BG491" s="35"/>
      <c r="BH491" s="35"/>
      <c r="BI491" s="35"/>
      <c r="BJ491" s="35"/>
      <c r="BK491" s="35"/>
    </row>
    <row r="492" spans="1:63" s="77" customFormat="1" ht="5.0999999999999996" customHeight="1" x14ac:dyDescent="0.15">
      <c r="A492" s="200"/>
      <c r="B492" s="200"/>
      <c r="C492" s="200"/>
      <c r="D492" s="200"/>
      <c r="E492" s="200"/>
      <c r="F492" s="200"/>
      <c r="G492" s="200"/>
      <c r="H492" s="200"/>
      <c r="I492" s="200"/>
      <c r="J492" s="200"/>
      <c r="K492" s="200"/>
      <c r="L492" s="200"/>
      <c r="M492" s="200"/>
      <c r="N492" s="200"/>
      <c r="O492" s="200"/>
      <c r="P492" s="200"/>
      <c r="Q492" s="200"/>
      <c r="R492" s="200"/>
      <c r="S492" s="200"/>
      <c r="T492" s="200"/>
      <c r="U492" s="200"/>
      <c r="V492" s="200"/>
      <c r="W492" s="200"/>
      <c r="X492" s="201"/>
      <c r="Y492" s="201"/>
      <c r="Z492" s="200"/>
      <c r="AA492" s="200"/>
      <c r="AB492" s="200"/>
      <c r="AC492" s="200"/>
      <c r="AD492" s="200"/>
      <c r="AE492" s="200"/>
      <c r="AF492" s="54"/>
      <c r="AG492" s="82"/>
      <c r="AH492" s="54"/>
      <c r="AI492" s="54"/>
      <c r="AJ492" s="54"/>
      <c r="AK492" s="54"/>
      <c r="AL492" s="54"/>
      <c r="AM492" s="54"/>
      <c r="AN492" s="439"/>
      <c r="AP492" s="35"/>
      <c r="AQ492" s="35"/>
      <c r="AR492" s="35"/>
      <c r="AS492" s="35"/>
      <c r="AT492" s="35"/>
      <c r="AU492" s="35"/>
      <c r="AV492" s="35"/>
      <c r="AW492" s="35"/>
      <c r="AX492" s="35"/>
      <c r="AY492" s="35"/>
      <c r="AZ492" s="35"/>
      <c r="BA492" s="35"/>
      <c r="BB492" s="35"/>
      <c r="BC492" s="35"/>
      <c r="BD492" s="35"/>
      <c r="BE492" s="35"/>
      <c r="BF492" s="35"/>
      <c r="BG492" s="35"/>
      <c r="BH492" s="35"/>
      <c r="BI492" s="35"/>
      <c r="BJ492" s="35"/>
      <c r="BK492" s="35"/>
    </row>
    <row r="493" spans="1:63" s="77" customFormat="1" ht="5.0999999999999996" customHeight="1" x14ac:dyDescent="0.15">
      <c r="A493" s="200"/>
      <c r="B493" s="200"/>
      <c r="C493" s="200"/>
      <c r="D493" s="200"/>
      <c r="E493" s="200"/>
      <c r="F493" s="200"/>
      <c r="G493" s="200"/>
      <c r="H493" s="200"/>
      <c r="I493" s="200"/>
      <c r="J493" s="200"/>
      <c r="K493" s="200"/>
      <c r="L493" s="200"/>
      <c r="M493" s="200"/>
      <c r="N493" s="200"/>
      <c r="O493" s="200"/>
      <c r="P493" s="200"/>
      <c r="Q493" s="200"/>
      <c r="R493" s="200"/>
      <c r="S493" s="200"/>
      <c r="T493" s="200"/>
      <c r="U493" s="200"/>
      <c r="V493" s="200"/>
      <c r="W493" s="200"/>
      <c r="X493" s="201"/>
      <c r="Y493" s="201"/>
      <c r="Z493" s="200"/>
      <c r="AA493" s="200"/>
      <c r="AB493" s="200"/>
      <c r="AC493" s="200"/>
      <c r="AD493" s="200"/>
      <c r="AE493" s="200"/>
      <c r="AF493" s="54"/>
      <c r="AG493" s="82"/>
      <c r="AH493" s="54"/>
      <c r="AI493" s="54"/>
      <c r="AJ493" s="54"/>
      <c r="AK493" s="54"/>
      <c r="AL493" s="54"/>
      <c r="AM493" s="54"/>
      <c r="AN493" s="439"/>
      <c r="AP493" s="35"/>
      <c r="AQ493" s="35"/>
      <c r="AR493" s="35"/>
      <c r="AS493" s="35"/>
      <c r="AT493" s="35"/>
      <c r="AU493" s="35"/>
      <c r="AV493" s="35"/>
      <c r="AW493" s="35"/>
      <c r="AX493" s="35"/>
      <c r="AY493" s="35"/>
      <c r="AZ493" s="35"/>
      <c r="BA493" s="35"/>
      <c r="BB493" s="35"/>
      <c r="BC493" s="35"/>
      <c r="BD493" s="35"/>
      <c r="BE493" s="35"/>
      <c r="BF493" s="35"/>
      <c r="BG493" s="35"/>
      <c r="BH493" s="35"/>
      <c r="BI493" s="35"/>
      <c r="BJ493" s="35"/>
      <c r="BK493" s="35"/>
    </row>
    <row r="494" spans="1:63" ht="5.0999999999999996" customHeight="1" x14ac:dyDescent="0.15">
      <c r="A494" s="1916"/>
      <c r="B494" s="1916"/>
      <c r="C494" s="1916"/>
      <c r="D494" s="1916"/>
      <c r="E494" s="1916"/>
      <c r="F494" s="1916"/>
      <c r="G494" s="1916"/>
      <c r="H494" s="1916"/>
      <c r="I494" s="1916"/>
      <c r="J494" s="1916"/>
      <c r="K494" s="1916"/>
      <c r="L494" s="1916"/>
      <c r="M494" s="1916"/>
      <c r="N494" s="1916"/>
      <c r="O494" s="1916"/>
      <c r="P494" s="1916"/>
      <c r="Q494" s="1916"/>
      <c r="R494" s="1916"/>
      <c r="S494" s="1916"/>
      <c r="T494" s="1916"/>
      <c r="U494" s="1916"/>
      <c r="V494" s="1916"/>
      <c r="W494" s="1916"/>
      <c r="X494" s="1916"/>
      <c r="Y494" s="1916"/>
      <c r="Z494" s="1916"/>
      <c r="AA494" s="1916"/>
      <c r="AB494" s="1916"/>
      <c r="AC494" s="1916"/>
      <c r="AD494" s="1916"/>
      <c r="AE494" s="1916"/>
    </row>
    <row r="495" spans="1:63" s="66" customFormat="1" ht="15" customHeight="1" x14ac:dyDescent="0.15">
      <c r="A495" s="67" t="s">
        <v>2926</v>
      </c>
      <c r="B495" s="67"/>
      <c r="C495" s="67"/>
      <c r="D495" s="67"/>
      <c r="E495" s="67"/>
      <c r="F495" s="67"/>
      <c r="G495" s="67"/>
      <c r="H495" s="67"/>
      <c r="I495" s="67"/>
      <c r="J495" s="67"/>
      <c r="K495" s="67"/>
      <c r="L495" s="67"/>
      <c r="M495" s="67"/>
      <c r="N495" s="67"/>
      <c r="O495" s="67"/>
      <c r="P495" s="67"/>
      <c r="Q495" s="67"/>
      <c r="R495" s="67"/>
      <c r="S495" s="203" t="str">
        <f>IF(AK1="学校法人項目回答不要","以下の項目は回答不要です。","")</f>
        <v/>
      </c>
      <c r="T495" s="67"/>
      <c r="U495" s="67"/>
      <c r="V495" s="67"/>
      <c r="W495" s="67"/>
      <c r="X495" s="67"/>
      <c r="Y495" s="67"/>
      <c r="Z495" s="67"/>
      <c r="AA495" s="67"/>
      <c r="AB495" s="67"/>
      <c r="AC495" s="67"/>
      <c r="AD495" s="67"/>
      <c r="AE495" s="67"/>
      <c r="AF495" s="54"/>
      <c r="AG495" s="82"/>
      <c r="AH495" s="82"/>
      <c r="AI495" s="82"/>
      <c r="AJ495" s="54"/>
      <c r="AK495" s="54"/>
      <c r="AL495" s="54"/>
      <c r="AM495" s="54"/>
      <c r="AN495" s="437"/>
      <c r="AO495" s="54"/>
      <c r="AP495" s="81"/>
      <c r="AQ495" s="81"/>
    </row>
    <row r="496" spans="1:63" s="66" customFormat="1" ht="5.0999999999999996" customHeight="1" x14ac:dyDescent="0.15">
      <c r="A496" s="67"/>
      <c r="B496" s="67"/>
      <c r="C496" s="67"/>
      <c r="D496" s="67"/>
      <c r="E496" s="67"/>
      <c r="F496" s="67"/>
      <c r="G496" s="67"/>
      <c r="H496" s="67"/>
      <c r="I496" s="67"/>
      <c r="J496" s="67"/>
      <c r="K496" s="67"/>
      <c r="L496" s="67"/>
      <c r="M496" s="67"/>
      <c r="N496" s="67"/>
      <c r="O496" s="67"/>
      <c r="P496" s="67"/>
      <c r="Q496" s="67"/>
      <c r="R496" s="67"/>
      <c r="S496" s="203"/>
      <c r="T496" s="67"/>
      <c r="U496" s="67"/>
      <c r="V496" s="67"/>
      <c r="W496" s="67"/>
      <c r="X496" s="67"/>
      <c r="Y496" s="67"/>
      <c r="Z496" s="67"/>
      <c r="AA496" s="67"/>
      <c r="AB496" s="67"/>
      <c r="AC496" s="67"/>
      <c r="AD496" s="67"/>
      <c r="AE496" s="67"/>
      <c r="AF496" s="54"/>
      <c r="AG496" s="82"/>
      <c r="AH496" s="82"/>
      <c r="AI496" s="82"/>
      <c r="AJ496" s="54"/>
      <c r="AK496" s="54"/>
      <c r="AL496" s="54"/>
      <c r="AM496" s="54"/>
      <c r="AN496" s="437"/>
      <c r="AO496" s="54"/>
      <c r="AP496" s="81"/>
      <c r="AQ496" s="81"/>
    </row>
    <row r="497" spans="1:43" s="66" customFormat="1" ht="5.0999999999999996" customHeight="1" x14ac:dyDescent="0.15">
      <c r="A497" s="67"/>
      <c r="B497" s="67"/>
      <c r="C497" s="67"/>
      <c r="D497" s="67"/>
      <c r="E497" s="67"/>
      <c r="F497" s="67"/>
      <c r="G497" s="67"/>
      <c r="H497" s="67"/>
      <c r="I497" s="67"/>
      <c r="J497" s="67"/>
      <c r="K497" s="67"/>
      <c r="L497" s="67"/>
      <c r="M497" s="67"/>
      <c r="N497" s="67"/>
      <c r="O497" s="67"/>
      <c r="P497" s="67"/>
      <c r="Q497" s="67"/>
      <c r="R497" s="67"/>
      <c r="S497" s="203"/>
      <c r="T497" s="67"/>
      <c r="U497" s="67"/>
      <c r="V497" s="67"/>
      <c r="W497" s="67"/>
      <c r="X497" s="67"/>
      <c r="Y497" s="67"/>
      <c r="Z497" s="67"/>
      <c r="AA497" s="67"/>
      <c r="AB497" s="67"/>
      <c r="AC497" s="67"/>
      <c r="AD497" s="67"/>
      <c r="AE497" s="67"/>
      <c r="AF497" s="54"/>
      <c r="AG497" s="82"/>
      <c r="AH497" s="82"/>
      <c r="AI497" s="82"/>
      <c r="AJ497" s="54"/>
      <c r="AK497" s="54"/>
      <c r="AL497" s="54"/>
      <c r="AM497" s="54"/>
      <c r="AN497" s="437"/>
      <c r="AO497" s="54"/>
      <c r="AP497" s="81"/>
      <c r="AQ497" s="81"/>
    </row>
    <row r="498" spans="1:43" s="66" customFormat="1" ht="27.95" customHeight="1" x14ac:dyDescent="0.15">
      <c r="A498" s="1646" t="s">
        <v>211</v>
      </c>
      <c r="B498" s="1646"/>
      <c r="C498" s="1647" t="s">
        <v>3017</v>
      </c>
      <c r="D498" s="1647"/>
      <c r="E498" s="1647"/>
      <c r="F498" s="1647"/>
      <c r="G498" s="1647"/>
      <c r="H498" s="1647"/>
      <c r="I498" s="1647"/>
      <c r="J498" s="1647"/>
      <c r="K498" s="1647"/>
      <c r="L498" s="1647"/>
      <c r="M498" s="1647"/>
      <c r="N498" s="1647"/>
      <c r="O498" s="1647"/>
      <c r="P498" s="1647"/>
      <c r="Q498" s="1647"/>
      <c r="R498" s="1647"/>
      <c r="S498" s="1647"/>
      <c r="T498" s="1647"/>
      <c r="U498" s="1647"/>
      <c r="V498" s="1647"/>
      <c r="W498" s="1647"/>
      <c r="X498" s="1647"/>
      <c r="Y498" s="1647"/>
      <c r="Z498" s="1647"/>
      <c r="AA498" s="1647"/>
      <c r="AB498" s="1647"/>
      <c r="AC498" s="1647"/>
      <c r="AD498" s="1647"/>
      <c r="AE498" s="1647"/>
      <c r="AF498" s="54"/>
      <c r="AG498" s="82"/>
      <c r="AH498" s="82"/>
      <c r="AI498" s="82"/>
      <c r="AJ498" s="54"/>
      <c r="AK498" s="54"/>
      <c r="AL498" s="54"/>
      <c r="AM498" s="54"/>
      <c r="AN498" s="437"/>
      <c r="AO498" s="54"/>
      <c r="AP498" s="81"/>
      <c r="AQ498" s="81"/>
    </row>
    <row r="499" spans="1:43" s="66" customFormat="1" ht="27.95" customHeight="1" x14ac:dyDescent="0.15">
      <c r="A499" s="1646">
        <v>2</v>
      </c>
      <c r="B499" s="1646"/>
      <c r="C499" s="1647" t="s">
        <v>2983</v>
      </c>
      <c r="D499" s="1647"/>
      <c r="E499" s="1647"/>
      <c r="F499" s="1647"/>
      <c r="G499" s="1647"/>
      <c r="H499" s="1647"/>
      <c r="I499" s="1647"/>
      <c r="J499" s="1647"/>
      <c r="K499" s="1647"/>
      <c r="L499" s="1647"/>
      <c r="M499" s="1647"/>
      <c r="N499" s="1647"/>
      <c r="O499" s="1647"/>
      <c r="P499" s="1647"/>
      <c r="Q499" s="1647"/>
      <c r="R499" s="1647"/>
      <c r="S499" s="1647"/>
      <c r="T499" s="1647"/>
      <c r="U499" s="1647"/>
      <c r="V499" s="1647"/>
      <c r="W499" s="1647"/>
      <c r="X499" s="1647"/>
      <c r="Y499" s="1647"/>
      <c r="Z499" s="1647"/>
      <c r="AA499" s="1647"/>
      <c r="AB499" s="1647"/>
      <c r="AC499" s="1647"/>
      <c r="AD499" s="1647"/>
      <c r="AE499" s="1647"/>
      <c r="AF499" s="54"/>
      <c r="AG499" s="82"/>
      <c r="AH499" s="82"/>
      <c r="AI499" s="82"/>
      <c r="AJ499" s="54"/>
      <c r="AK499" s="54"/>
      <c r="AL499" s="54"/>
      <c r="AM499" s="54"/>
      <c r="AN499" s="437"/>
      <c r="AO499" s="54"/>
      <c r="AP499" s="81"/>
      <c r="AQ499" s="81"/>
    </row>
    <row r="500" spans="1:43" s="66" customFormat="1" ht="5.0999999999999996" customHeight="1" x14ac:dyDescent="0.15">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54"/>
      <c r="AG500" s="82"/>
      <c r="AH500" s="82"/>
      <c r="AI500" s="82"/>
      <c r="AJ500" s="54"/>
      <c r="AK500" s="54"/>
      <c r="AL500" s="54"/>
      <c r="AM500" s="54"/>
      <c r="AN500" s="437"/>
      <c r="AO500" s="54"/>
      <c r="AP500" s="81"/>
      <c r="AQ500" s="81"/>
    </row>
    <row r="501" spans="1:43" s="66" customFormat="1" ht="5.0999999999999996" customHeight="1" x14ac:dyDescent="0.15">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54"/>
      <c r="AG501" s="82"/>
      <c r="AH501" s="82"/>
      <c r="AI501" s="82"/>
      <c r="AJ501" s="54"/>
      <c r="AK501" s="54"/>
      <c r="AL501" s="54"/>
      <c r="AM501" s="54"/>
      <c r="AN501" s="437"/>
      <c r="AO501" s="54"/>
      <c r="AP501" s="81"/>
      <c r="AQ501" s="81"/>
    </row>
    <row r="502" spans="1:43" s="66" customFormat="1" ht="15" customHeight="1" x14ac:dyDescent="0.15">
      <c r="A502" s="67" t="s">
        <v>2984</v>
      </c>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54"/>
      <c r="AG502" s="82"/>
      <c r="AH502" s="82"/>
      <c r="AI502" s="82"/>
      <c r="AJ502" s="54"/>
      <c r="AK502" s="54"/>
      <c r="AL502" s="54"/>
      <c r="AM502" s="54"/>
      <c r="AN502" s="437"/>
      <c r="AO502" s="54"/>
      <c r="AP502" s="81"/>
      <c r="AQ502" s="81"/>
    </row>
    <row r="503" spans="1:43" s="66" customFormat="1" ht="3.75" customHeight="1" thickBot="1" x14ac:dyDescent="0.2">
      <c r="A503" s="51"/>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54"/>
      <c r="AG503" s="82"/>
      <c r="AH503" s="82"/>
      <c r="AI503" s="82"/>
      <c r="AJ503" s="54"/>
      <c r="AK503" s="54"/>
      <c r="AL503" s="54"/>
      <c r="AM503" s="54"/>
      <c r="AN503" s="437"/>
      <c r="AO503" s="54"/>
      <c r="AP503" s="81"/>
      <c r="AQ503" s="81"/>
    </row>
    <row r="504" spans="1:43" s="66" customFormat="1" ht="15" customHeight="1" thickBot="1" x14ac:dyDescent="0.2">
      <c r="A504" s="1985"/>
      <c r="B504" s="1986"/>
      <c r="C504" s="928" t="s">
        <v>233</v>
      </c>
      <c r="D504" s="929"/>
      <c r="E504" s="929"/>
      <c r="F504" s="929"/>
      <c r="G504" s="225"/>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54" t="str">
        <f>IF($AK$1="学校法人項目回答不要","",IF(COUNTA(A504)=0,"←定時評議員会の実施の有無を回答してください",
IF(A504=1,"←（２）～（４）に回答してください","")))</f>
        <v>←定時評議員会の実施の有無を回答してください</v>
      </c>
      <c r="AG504" s="82"/>
      <c r="AH504" s="82"/>
      <c r="AI504" s="82"/>
      <c r="AJ504" s="54"/>
      <c r="AK504" s="54"/>
      <c r="AL504" s="54"/>
      <c r="AM504" s="54"/>
      <c r="AN504" s="437"/>
      <c r="AO504" s="54"/>
      <c r="AP504" s="81"/>
      <c r="AQ504" s="81"/>
    </row>
    <row r="505" spans="1:43" s="66" customFormat="1" ht="15" customHeight="1" thickBot="1" x14ac:dyDescent="0.2">
      <c r="A505" s="1987"/>
      <c r="B505" s="1988"/>
      <c r="C505" s="928" t="s">
        <v>234</v>
      </c>
      <c r="D505" s="929"/>
      <c r="E505" s="929"/>
      <c r="F505" s="929"/>
      <c r="G505" s="1917" t="s">
        <v>2961</v>
      </c>
      <c r="H505" s="1918"/>
      <c r="I505" s="1918"/>
      <c r="J505" s="1918"/>
      <c r="K505" s="1918"/>
      <c r="L505" s="1918"/>
      <c r="M505" s="1918"/>
      <c r="N505" s="1918"/>
      <c r="O505" s="1918"/>
      <c r="P505" s="1918"/>
      <c r="Q505" s="1919"/>
      <c r="R505" s="1920"/>
      <c r="S505" s="1920"/>
      <c r="T505" s="1920"/>
      <c r="U505" s="1920"/>
      <c r="V505" s="1920"/>
      <c r="W505" s="1921"/>
      <c r="Y505" s="234"/>
      <c r="Z505" s="234"/>
      <c r="AA505" s="234"/>
      <c r="AB505" s="234"/>
      <c r="AC505" s="234"/>
      <c r="AD505" s="234"/>
      <c r="AE505" s="234"/>
      <c r="AF505" s="54" t="str">
        <f>IF(AND(A504=2,Q505=""),"←実施予定日を回答してください","")</f>
        <v/>
      </c>
      <c r="AG505" s="82"/>
      <c r="AH505" s="82"/>
      <c r="AI505" s="82"/>
      <c r="AJ505" s="54"/>
      <c r="AK505" s="54"/>
      <c r="AL505" s="54"/>
      <c r="AM505" s="54"/>
      <c r="AN505" s="437"/>
      <c r="AO505" s="54"/>
      <c r="AP505" s="81"/>
      <c r="AQ505" s="81"/>
    </row>
    <row r="506" spans="1:43" s="66" customFormat="1" ht="15" customHeight="1" x14ac:dyDescent="0.15">
      <c r="A506" s="1972" t="s">
        <v>3165</v>
      </c>
      <c r="B506" s="1972"/>
      <c r="C506" s="1972"/>
      <c r="D506" s="1972"/>
      <c r="E506" s="1972"/>
      <c r="F506" s="1972"/>
      <c r="G506" s="1972"/>
      <c r="H506" s="1972"/>
      <c r="I506" s="1972"/>
      <c r="J506" s="1972"/>
      <c r="K506" s="1972"/>
      <c r="L506" s="1972"/>
      <c r="M506" s="1972"/>
      <c r="N506" s="1972"/>
      <c r="O506" s="1972"/>
      <c r="P506" s="1972"/>
      <c r="Q506" s="1972"/>
      <c r="R506" s="1972"/>
      <c r="S506" s="1972"/>
      <c r="T506" s="1972"/>
      <c r="U506" s="1972"/>
      <c r="V506" s="1972"/>
      <c r="W506" s="1972"/>
      <c r="X506" s="1972"/>
      <c r="Y506" s="1972"/>
      <c r="Z506" s="1972"/>
      <c r="AA506" s="1972"/>
      <c r="AB506" s="1972"/>
      <c r="AC506" s="1972"/>
      <c r="AD506" s="1972"/>
      <c r="AE506" s="1972"/>
      <c r="AF506" s="82"/>
      <c r="AG506" s="82"/>
      <c r="AH506" s="82"/>
      <c r="AI506" s="54"/>
      <c r="AJ506" s="54"/>
      <c r="AK506" s="54"/>
      <c r="AL506" s="54"/>
      <c r="AM506" s="54"/>
      <c r="AN506" s="437"/>
      <c r="AO506" s="81"/>
      <c r="AP506" s="81"/>
    </row>
    <row r="507" spans="1:43" s="66" customFormat="1" ht="5.0999999999999996" customHeight="1" x14ac:dyDescent="0.15">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82"/>
      <c r="AG507" s="82"/>
      <c r="AH507" s="82"/>
      <c r="AI507" s="54"/>
      <c r="AJ507" s="54"/>
      <c r="AK507" s="54"/>
      <c r="AL507" s="54"/>
      <c r="AM507" s="54"/>
      <c r="AN507" s="437"/>
      <c r="AO507" s="81"/>
      <c r="AP507" s="81"/>
    </row>
    <row r="508" spans="1:43" s="66" customFormat="1" ht="5.0999999999999996" customHeight="1" x14ac:dyDescent="0.15">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c r="AA508" s="235"/>
      <c r="AB508" s="235"/>
      <c r="AC508" s="235"/>
      <c r="AD508" s="235"/>
      <c r="AE508" s="235"/>
      <c r="AF508" s="82"/>
      <c r="AG508" s="82"/>
      <c r="AH508" s="82"/>
      <c r="AI508" s="54"/>
      <c r="AJ508" s="54"/>
      <c r="AK508" s="54"/>
      <c r="AL508" s="54"/>
      <c r="AM508" s="54"/>
      <c r="AN508" s="437"/>
      <c r="AO508" s="81"/>
      <c r="AP508" s="81"/>
    </row>
    <row r="509" spans="1:43" s="66" customFormat="1" ht="5.0999999999999996" customHeight="1" x14ac:dyDescent="0.15">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82"/>
      <c r="AG509" s="82"/>
      <c r="AH509" s="82"/>
      <c r="AI509" s="54"/>
      <c r="AJ509" s="54"/>
      <c r="AK509" s="54"/>
      <c r="AL509" s="54"/>
      <c r="AM509" s="54"/>
      <c r="AN509" s="437"/>
      <c r="AO509" s="81"/>
      <c r="AP509" s="81"/>
    </row>
    <row r="510" spans="1:43" ht="15" customHeight="1" x14ac:dyDescent="0.15">
      <c r="A510" s="67" t="s">
        <v>2985</v>
      </c>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54"/>
      <c r="AF510" s="82"/>
      <c r="AI510" s="54"/>
      <c r="AO510" s="77"/>
      <c r="AQ510" s="35"/>
    </row>
    <row r="511" spans="1:43" ht="5.0999999999999996" customHeight="1" x14ac:dyDescent="0.15">
      <c r="A511" s="6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54"/>
      <c r="AF511" s="82"/>
      <c r="AI511" s="54"/>
      <c r="AO511" s="77"/>
      <c r="AQ511" s="35"/>
    </row>
    <row r="512" spans="1:43" ht="12" customHeight="1" x14ac:dyDescent="0.15">
      <c r="A512" s="68"/>
      <c r="B512" s="69"/>
      <c r="C512" s="69"/>
      <c r="D512" s="69"/>
      <c r="E512" s="69"/>
      <c r="F512" s="69"/>
      <c r="G512" s="69"/>
      <c r="H512" s="69"/>
      <c r="I512" s="69"/>
      <c r="J512" s="69"/>
      <c r="K512" s="69"/>
      <c r="L512" s="69"/>
      <c r="M512" s="69"/>
      <c r="N512" s="69"/>
      <c r="O512" s="69"/>
      <c r="P512" s="69"/>
      <c r="Q512" s="69"/>
      <c r="R512" s="69"/>
      <c r="S512" s="69"/>
      <c r="T512" s="69"/>
      <c r="U512" s="69"/>
      <c r="V512" s="70"/>
      <c r="W512" s="70"/>
      <c r="X512" s="70"/>
      <c r="Y512" s="1882" t="s">
        <v>133</v>
      </c>
      <c r="Z512" s="1882"/>
      <c r="AA512" s="1882"/>
      <c r="AB512" s="1882"/>
      <c r="AC512" s="1882"/>
      <c r="AD512" s="1883"/>
      <c r="AE512" s="54"/>
      <c r="AF512" s="82"/>
      <c r="AI512" s="54"/>
      <c r="AO512" s="77"/>
      <c r="AQ512" s="35"/>
    </row>
    <row r="513" spans="1:43" ht="22.5" customHeight="1" thickBot="1" x14ac:dyDescent="0.2">
      <c r="A513" s="1886" t="s">
        <v>235</v>
      </c>
      <c r="B513" s="1886"/>
      <c r="C513" s="1886"/>
      <c r="D513" s="1886"/>
      <c r="E513" s="1886"/>
      <c r="F513" s="1886"/>
      <c r="G513" s="1886" t="s">
        <v>236</v>
      </c>
      <c r="H513" s="1886"/>
      <c r="I513" s="1886"/>
      <c r="J513" s="1886"/>
      <c r="K513" s="1886"/>
      <c r="L513" s="1886"/>
      <c r="M513" s="1886" t="s">
        <v>237</v>
      </c>
      <c r="N513" s="1886"/>
      <c r="O513" s="1886"/>
      <c r="P513" s="1886"/>
      <c r="Q513" s="1886"/>
      <c r="R513" s="1886"/>
      <c r="S513" s="1886" t="s">
        <v>238</v>
      </c>
      <c r="T513" s="1886"/>
      <c r="U513" s="1886"/>
      <c r="V513" s="1886"/>
      <c r="W513" s="1886"/>
      <c r="X513" s="1886"/>
      <c r="Y513" s="1884"/>
      <c r="Z513" s="1884"/>
      <c r="AA513" s="1884"/>
      <c r="AB513" s="1884"/>
      <c r="AC513" s="1884"/>
      <c r="AD513" s="1885"/>
      <c r="AE513" s="54"/>
      <c r="AF513" s="82"/>
      <c r="AI513" s="54"/>
      <c r="AO513" s="77"/>
      <c r="AQ513" s="35"/>
    </row>
    <row r="514" spans="1:43" ht="25.5" customHeight="1" thickBot="1" x14ac:dyDescent="0.2">
      <c r="A514" s="1969"/>
      <c r="B514" s="1970"/>
      <c r="C514" s="1970"/>
      <c r="D514" s="1970"/>
      <c r="E514" s="1970"/>
      <c r="F514" s="1971"/>
      <c r="G514" s="1969"/>
      <c r="H514" s="1970"/>
      <c r="I514" s="1970"/>
      <c r="J514" s="1970"/>
      <c r="K514" s="1970"/>
      <c r="L514" s="1971"/>
      <c r="M514" s="1969"/>
      <c r="N514" s="1970"/>
      <c r="O514" s="1970"/>
      <c r="P514" s="1970"/>
      <c r="Q514" s="1970"/>
      <c r="R514" s="1971"/>
      <c r="S514" s="1969"/>
      <c r="T514" s="1970"/>
      <c r="U514" s="1970"/>
      <c r="V514" s="1970"/>
      <c r="W514" s="1970"/>
      <c r="X514" s="1971"/>
      <c r="Y514" s="1967">
        <f>SUM(A514:X514)</f>
        <v>0</v>
      </c>
      <c r="Z514" s="1967"/>
      <c r="AA514" s="1967"/>
      <c r="AB514" s="1967"/>
      <c r="AC514" s="1967"/>
      <c r="AD514" s="1968"/>
      <c r="AE514" s="178"/>
      <c r="AF514" s="54" t="str">
        <f>IF(OR(A504=2,$AK$1="学校法人項目回答不要"),"",IF(COUNTA(A514:X514)=0,"←理事の人数構成を回答してください。該当者がいない項目は「0」と記入してください",""))</f>
        <v>←理事の人数構成を回答してください。該当者がいない項目は「0」と記入してください</v>
      </c>
    </row>
    <row r="515" spans="1:43" ht="15" customHeight="1" x14ac:dyDescent="0.15">
      <c r="A515" s="1983" t="s">
        <v>211</v>
      </c>
      <c r="B515" s="1983"/>
      <c r="C515" s="1647" t="s">
        <v>2986</v>
      </c>
      <c r="D515" s="1647"/>
      <c r="E515" s="1647"/>
      <c r="F515" s="1647"/>
      <c r="G515" s="1647"/>
      <c r="H515" s="1647"/>
      <c r="I515" s="1647"/>
      <c r="J515" s="1647"/>
      <c r="K515" s="1647"/>
      <c r="L515" s="1647"/>
      <c r="M515" s="1647"/>
      <c r="N515" s="1647"/>
      <c r="O515" s="1647"/>
      <c r="P515" s="1647"/>
      <c r="Q515" s="1647"/>
      <c r="R515" s="1647"/>
      <c r="S515" s="1647"/>
      <c r="T515" s="1647"/>
      <c r="U515" s="1647"/>
      <c r="V515" s="1647"/>
      <c r="W515" s="1647"/>
      <c r="X515" s="1647"/>
      <c r="Y515" s="1647"/>
      <c r="Z515" s="1647"/>
      <c r="AA515" s="1647"/>
      <c r="AB515" s="1647"/>
      <c r="AC515" s="1647"/>
      <c r="AD515" s="1647"/>
      <c r="AE515" s="1647"/>
    </row>
    <row r="516" spans="1:43" ht="15" customHeight="1" x14ac:dyDescent="0.15">
      <c r="A516" s="1975" t="s">
        <v>2989</v>
      </c>
      <c r="B516" s="1975"/>
      <c r="C516" s="1647" t="s">
        <v>2987</v>
      </c>
      <c r="D516" s="1647"/>
      <c r="E516" s="1647"/>
      <c r="F516" s="1647"/>
      <c r="G516" s="1647"/>
      <c r="H516" s="1647"/>
      <c r="I516" s="1647"/>
      <c r="J516" s="1647"/>
      <c r="K516" s="1647"/>
      <c r="L516" s="1647"/>
      <c r="M516" s="1647"/>
      <c r="N516" s="1647"/>
      <c r="O516" s="1647"/>
      <c r="P516" s="1647"/>
      <c r="Q516" s="1647"/>
      <c r="R516" s="1647"/>
      <c r="S516" s="1647"/>
      <c r="T516" s="1647"/>
      <c r="U516" s="1647"/>
      <c r="V516" s="1647"/>
      <c r="W516" s="1647"/>
      <c r="X516" s="1647"/>
      <c r="Y516" s="1647"/>
      <c r="Z516" s="1647"/>
      <c r="AA516" s="1647"/>
      <c r="AB516" s="1647"/>
      <c r="AC516" s="1647"/>
      <c r="AD516" s="1647"/>
      <c r="AE516" s="1647"/>
    </row>
    <row r="517" spans="1:43" ht="15" customHeight="1" x14ac:dyDescent="0.15">
      <c r="A517" s="1975" t="s">
        <v>2990</v>
      </c>
      <c r="B517" s="1975"/>
      <c r="C517" s="1647" t="s">
        <v>2988</v>
      </c>
      <c r="D517" s="1647"/>
      <c r="E517" s="1647"/>
      <c r="F517" s="1647"/>
      <c r="G517" s="1647"/>
      <c r="H517" s="1647"/>
      <c r="I517" s="1647"/>
      <c r="J517" s="1647"/>
      <c r="K517" s="1647"/>
      <c r="L517" s="1647"/>
      <c r="M517" s="1647"/>
      <c r="N517" s="1647"/>
      <c r="O517" s="1647"/>
      <c r="P517" s="1647"/>
      <c r="Q517" s="1647"/>
      <c r="R517" s="1647"/>
      <c r="S517" s="1647"/>
      <c r="T517" s="1647"/>
      <c r="U517" s="1647"/>
      <c r="V517" s="1647"/>
      <c r="W517" s="1647"/>
      <c r="X517" s="1647"/>
      <c r="Y517" s="1647"/>
      <c r="Z517" s="1647"/>
      <c r="AA517" s="1647"/>
      <c r="AB517" s="1647"/>
      <c r="AC517" s="1647"/>
      <c r="AD517" s="1647"/>
      <c r="AE517" s="1647"/>
    </row>
    <row r="518" spans="1:43" ht="5.0999999999999996" customHeight="1" x14ac:dyDescent="0.15">
      <c r="A518" s="364"/>
      <c r="B518" s="364"/>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c r="AA518" s="235"/>
      <c r="AB518" s="235"/>
      <c r="AC518" s="235"/>
      <c r="AD518" s="235"/>
      <c r="AE518" s="235"/>
    </row>
    <row r="519" spans="1:43" ht="5.0999999999999996" customHeight="1" x14ac:dyDescent="0.15">
      <c r="A519" s="364"/>
      <c r="B519" s="364"/>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row>
    <row r="520" spans="1:43" ht="5.0999999999999996" customHeight="1" x14ac:dyDescent="0.15">
      <c r="A520" s="75"/>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spans="1:43" ht="15" customHeight="1" x14ac:dyDescent="0.15">
      <c r="A521" s="67" t="s">
        <v>2995</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43" ht="5.0999999999999996" customHeight="1" x14ac:dyDescent="0.15">
      <c r="A522" s="6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43" ht="12" customHeight="1" x14ac:dyDescent="0.15">
      <c r="A523" s="71"/>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1953" t="s">
        <v>134</v>
      </c>
      <c r="Z523" s="1953"/>
      <c r="AA523" s="1953"/>
      <c r="AB523" s="1953"/>
      <c r="AC523" s="1953"/>
      <c r="AD523" s="1954"/>
      <c r="AE523" s="178"/>
    </row>
    <row r="524" spans="1:43" ht="22.5" customHeight="1" thickBot="1" x14ac:dyDescent="0.2">
      <c r="A524" s="1957" t="s">
        <v>239</v>
      </c>
      <c r="B524" s="1958"/>
      <c r="C524" s="1958"/>
      <c r="D524" s="1958"/>
      <c r="E524" s="1958"/>
      <c r="F524" s="1958"/>
      <c r="G524" s="1957" t="s">
        <v>135</v>
      </c>
      <c r="H524" s="1958"/>
      <c r="I524" s="1958"/>
      <c r="J524" s="1958"/>
      <c r="K524" s="1958"/>
      <c r="L524" s="1959"/>
      <c r="M524" s="1960" t="s">
        <v>240</v>
      </c>
      <c r="N524" s="1961"/>
      <c r="O524" s="1961"/>
      <c r="P524" s="1961"/>
      <c r="Q524" s="1961"/>
      <c r="R524" s="1962"/>
      <c r="S524" s="1960" t="s">
        <v>241</v>
      </c>
      <c r="T524" s="1961"/>
      <c r="U524" s="1961"/>
      <c r="V524" s="1961"/>
      <c r="W524" s="1961"/>
      <c r="X524" s="1962"/>
      <c r="Y524" s="1955"/>
      <c r="Z524" s="1955"/>
      <c r="AA524" s="1955"/>
      <c r="AB524" s="1955"/>
      <c r="AC524" s="1955"/>
      <c r="AD524" s="1956"/>
      <c r="AE524" s="178"/>
    </row>
    <row r="525" spans="1:43" ht="25.5" customHeight="1" thickBot="1" x14ac:dyDescent="0.2">
      <c r="A525" s="1963"/>
      <c r="B525" s="1964"/>
      <c r="C525" s="1964"/>
      <c r="D525" s="1964"/>
      <c r="E525" s="1964"/>
      <c r="F525" s="1965"/>
      <c r="G525" s="1963"/>
      <c r="H525" s="1964"/>
      <c r="I525" s="1964"/>
      <c r="J525" s="1964"/>
      <c r="K525" s="1964"/>
      <c r="L525" s="1965"/>
      <c r="M525" s="1963"/>
      <c r="N525" s="1964"/>
      <c r="O525" s="1964"/>
      <c r="P525" s="1964"/>
      <c r="Q525" s="1964"/>
      <c r="R525" s="1965"/>
      <c r="S525" s="1963"/>
      <c r="T525" s="1964"/>
      <c r="U525" s="1964"/>
      <c r="V525" s="1964"/>
      <c r="W525" s="1964"/>
      <c r="X525" s="1965"/>
      <c r="Y525" s="1966">
        <f>SUM(A525:X525)</f>
        <v>0</v>
      </c>
      <c r="Z525" s="1967"/>
      <c r="AA525" s="1967"/>
      <c r="AB525" s="1967"/>
      <c r="AC525" s="1967"/>
      <c r="AD525" s="1968"/>
      <c r="AE525" s="178"/>
      <c r="AF525" s="54" t="str">
        <f>IF(OR(A504=2,$AK$1="学校法人項目回答不要"),"",IF(COUNTA(A525:X525)=0,"←評議員の人数構成を回答してください。該当者がいない項目は「0」と記入してください",""))</f>
        <v>←評議員の人数構成を回答してください。該当者がいない項目は「0」と記入してください</v>
      </c>
    </row>
    <row r="526" spans="1:43" ht="15" customHeight="1" x14ac:dyDescent="0.15">
      <c r="A526" s="1983" t="s">
        <v>211</v>
      </c>
      <c r="B526" s="1983"/>
      <c r="C526" s="1733" t="s">
        <v>2991</v>
      </c>
      <c r="D526" s="1733"/>
      <c r="E526" s="1733"/>
      <c r="F526" s="1733"/>
      <c r="G526" s="1733"/>
      <c r="H526" s="1733"/>
      <c r="I526" s="1733"/>
      <c r="J526" s="1733"/>
      <c r="K526" s="1733"/>
      <c r="L526" s="1733"/>
      <c r="M526" s="1733"/>
      <c r="N526" s="1733"/>
      <c r="O526" s="1733"/>
      <c r="P526" s="1733"/>
      <c r="Q526" s="1733"/>
      <c r="R526" s="1733"/>
      <c r="S526" s="1733"/>
      <c r="T526" s="1733"/>
      <c r="U526" s="1733"/>
      <c r="V526" s="1733"/>
      <c r="W526" s="1733"/>
      <c r="X526" s="1733"/>
      <c r="Y526" s="1733"/>
      <c r="Z526" s="1733"/>
      <c r="AA526" s="1733"/>
      <c r="AB526" s="1733"/>
      <c r="AC526" s="1733"/>
      <c r="AD526" s="1733"/>
      <c r="AE526" s="1733"/>
    </row>
    <row r="527" spans="1:43" ht="15" customHeight="1" x14ac:dyDescent="0.15">
      <c r="A527" s="1975" t="s">
        <v>2989</v>
      </c>
      <c r="B527" s="1975"/>
      <c r="C527" s="1733" t="s">
        <v>2992</v>
      </c>
      <c r="D527" s="1733"/>
      <c r="E527" s="1733"/>
      <c r="F527" s="1733"/>
      <c r="G527" s="1733"/>
      <c r="H527" s="1733"/>
      <c r="I527" s="1733"/>
      <c r="J527" s="1733"/>
      <c r="K527" s="1733"/>
      <c r="L527" s="1733"/>
      <c r="M527" s="1733"/>
      <c r="N527" s="1733"/>
      <c r="O527" s="1733"/>
      <c r="P527" s="1733"/>
      <c r="Q527" s="1733"/>
      <c r="R527" s="1733"/>
      <c r="S527" s="1733"/>
      <c r="T527" s="1733"/>
      <c r="U527" s="1733"/>
      <c r="V527" s="1733"/>
      <c r="W527" s="1733"/>
      <c r="X527" s="1733"/>
      <c r="Y527" s="1733"/>
      <c r="Z527" s="1733"/>
      <c r="AA527" s="1733"/>
      <c r="AB527" s="1733"/>
      <c r="AC527" s="1733"/>
      <c r="AD527" s="1733"/>
      <c r="AE527" s="1733"/>
    </row>
    <row r="528" spans="1:43" ht="15" customHeight="1" x14ac:dyDescent="0.15">
      <c r="A528" s="1975" t="s">
        <v>2950</v>
      </c>
      <c r="B528" s="1975"/>
      <c r="C528" s="1733" t="s">
        <v>2993</v>
      </c>
      <c r="D528" s="1733"/>
      <c r="E528" s="1733"/>
      <c r="F528" s="1733"/>
      <c r="G528" s="1733"/>
      <c r="H528" s="1733"/>
      <c r="I528" s="1733"/>
      <c r="J528" s="1733"/>
      <c r="K528" s="1733"/>
      <c r="L528" s="1733"/>
      <c r="M528" s="1733"/>
      <c r="N528" s="1733"/>
      <c r="O528" s="1733"/>
      <c r="P528" s="1733"/>
      <c r="Q528" s="1733"/>
      <c r="R528" s="1733"/>
      <c r="S528" s="1733"/>
      <c r="T528" s="1733"/>
      <c r="U528" s="1733"/>
      <c r="V528" s="1733"/>
      <c r="W528" s="1733"/>
      <c r="X528" s="1733"/>
      <c r="Y528" s="1733"/>
      <c r="Z528" s="1733"/>
      <c r="AA528" s="1733"/>
      <c r="AB528" s="1733"/>
      <c r="AC528" s="1733"/>
      <c r="AD528" s="1733"/>
      <c r="AE528" s="1733"/>
    </row>
    <row r="529" spans="1:74" ht="15" customHeight="1" x14ac:dyDescent="0.15">
      <c r="A529" s="1975" t="s">
        <v>218</v>
      </c>
      <c r="B529" s="1975"/>
      <c r="C529" s="1733" t="s">
        <v>2994</v>
      </c>
      <c r="D529" s="1733"/>
      <c r="E529" s="1733"/>
      <c r="F529" s="1733"/>
      <c r="G529" s="1733"/>
      <c r="H529" s="1733"/>
      <c r="I529" s="1733"/>
      <c r="J529" s="1733"/>
      <c r="K529" s="1733"/>
      <c r="L529" s="1733"/>
      <c r="M529" s="1733"/>
      <c r="N529" s="1733"/>
      <c r="O529" s="1733"/>
      <c r="P529" s="1733"/>
      <c r="Q529" s="1733"/>
      <c r="R529" s="1733"/>
      <c r="S529" s="1733"/>
      <c r="T529" s="1733"/>
      <c r="U529" s="1733"/>
      <c r="V529" s="1733"/>
      <c r="W529" s="1733"/>
      <c r="X529" s="1733"/>
      <c r="Y529" s="1733"/>
      <c r="Z529" s="1733"/>
      <c r="AA529" s="1733"/>
      <c r="AB529" s="1733"/>
      <c r="AC529" s="1733"/>
      <c r="AD529" s="1733"/>
      <c r="AE529" s="1733"/>
    </row>
    <row r="530" spans="1:74" ht="5.0999999999999996" customHeight="1" x14ac:dyDescent="0.1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row>
    <row r="531" spans="1:74" ht="5.0999999999999996" customHeight="1" x14ac:dyDescent="0.1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row>
    <row r="532" spans="1:74" ht="5.0999999999999996" customHeight="1" x14ac:dyDescent="0.15">
      <c r="A532" s="1984"/>
      <c r="B532" s="1984"/>
      <c r="C532" s="1984"/>
      <c r="D532" s="1984"/>
      <c r="E532" s="1984"/>
      <c r="F532" s="1984"/>
      <c r="G532" s="1984"/>
      <c r="H532" s="1984"/>
      <c r="I532" s="1984"/>
      <c r="J532" s="1984"/>
      <c r="K532" s="1984"/>
      <c r="L532" s="1984"/>
      <c r="M532" s="1984"/>
      <c r="N532" s="1984"/>
      <c r="O532" s="1984"/>
      <c r="P532" s="1984"/>
      <c r="Q532" s="73"/>
      <c r="R532" s="73"/>
      <c r="S532" s="73"/>
      <c r="T532" s="73"/>
      <c r="U532" s="73"/>
      <c r="V532" s="73"/>
      <c r="W532" s="73"/>
      <c r="X532" s="73"/>
      <c r="Y532" s="73"/>
      <c r="Z532" s="73"/>
      <c r="AA532" s="73"/>
      <c r="AB532" s="73"/>
      <c r="AC532" s="73"/>
      <c r="AD532" s="73"/>
      <c r="AE532" s="73"/>
    </row>
    <row r="533" spans="1:74" ht="15" customHeight="1" x14ac:dyDescent="0.15">
      <c r="A533" s="67" t="s">
        <v>2996</v>
      </c>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74" ht="5.0999999999999996" customHeight="1" x14ac:dyDescent="0.15">
      <c r="A534" s="6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74" ht="12" customHeight="1" x14ac:dyDescent="0.15">
      <c r="A535" s="238"/>
      <c r="B535" s="237"/>
      <c r="C535" s="237"/>
      <c r="D535" s="237"/>
      <c r="E535" s="237"/>
      <c r="F535" s="237"/>
      <c r="G535" s="237"/>
      <c r="H535" s="237"/>
      <c r="I535" s="237"/>
      <c r="J535" s="237"/>
      <c r="K535" s="237"/>
      <c r="L535" s="237"/>
      <c r="M535" s="1976" t="s">
        <v>242</v>
      </c>
      <c r="N535" s="1976"/>
      <c r="O535" s="1976"/>
      <c r="P535" s="1976"/>
      <c r="Q535" s="1976"/>
      <c r="R535" s="1977"/>
      <c r="S535" s="1"/>
      <c r="T535" s="1"/>
      <c r="U535" s="1"/>
      <c r="V535" s="1"/>
      <c r="W535" s="1"/>
      <c r="X535" s="1"/>
      <c r="Y535" s="1"/>
      <c r="Z535" s="1"/>
      <c r="AA535" s="1"/>
      <c r="AB535" s="1"/>
      <c r="AC535" s="1"/>
      <c r="AD535" s="1"/>
      <c r="AE535" s="1"/>
    </row>
    <row r="536" spans="1:74" ht="30" customHeight="1" thickBot="1" x14ac:dyDescent="0.2">
      <c r="A536" s="1980" t="s">
        <v>136</v>
      </c>
      <c r="B536" s="1981"/>
      <c r="C536" s="1981"/>
      <c r="D536" s="1981"/>
      <c r="E536" s="1981"/>
      <c r="F536" s="1982"/>
      <c r="G536" s="1980" t="s">
        <v>137</v>
      </c>
      <c r="H536" s="1981"/>
      <c r="I536" s="1981"/>
      <c r="J536" s="1981"/>
      <c r="K536" s="1981"/>
      <c r="L536" s="1982"/>
      <c r="M536" s="1978"/>
      <c r="N536" s="1978"/>
      <c r="O536" s="1978"/>
      <c r="P536" s="1978"/>
      <c r="Q536" s="1978"/>
      <c r="R536" s="1979"/>
      <c r="S536" s="223"/>
      <c r="T536" s="223"/>
      <c r="U536" s="223"/>
      <c r="V536" s="223"/>
      <c r="W536" s="223"/>
      <c r="X536" s="223"/>
      <c r="Y536" s="1918"/>
      <c r="Z536" s="1918"/>
      <c r="AA536" s="1918"/>
      <c r="AB536" s="1918"/>
      <c r="AC536" s="1918"/>
      <c r="AD536" s="1918"/>
      <c r="AE536" s="180"/>
    </row>
    <row r="537" spans="1:74" s="54" customFormat="1" ht="25.5" customHeight="1" thickBot="1" x14ac:dyDescent="0.2">
      <c r="A537" s="1963"/>
      <c r="B537" s="1964"/>
      <c r="C537" s="1964"/>
      <c r="D537" s="1964"/>
      <c r="E537" s="1964"/>
      <c r="F537" s="1965"/>
      <c r="G537" s="1963"/>
      <c r="H537" s="1964"/>
      <c r="I537" s="1964"/>
      <c r="J537" s="1964"/>
      <c r="K537" s="1964"/>
      <c r="L537" s="1965"/>
      <c r="M537" s="1966">
        <f>SUM(A537:L537)</f>
        <v>0</v>
      </c>
      <c r="N537" s="1967"/>
      <c r="O537" s="1967"/>
      <c r="P537" s="1967"/>
      <c r="Q537" s="1967"/>
      <c r="R537" s="1968"/>
      <c r="S537" s="236"/>
      <c r="T537" s="236"/>
      <c r="U537" s="236"/>
      <c r="V537" s="236"/>
      <c r="W537" s="236"/>
      <c r="X537" s="236"/>
      <c r="Y537" s="236"/>
      <c r="Z537" s="236"/>
      <c r="AA537" s="236"/>
      <c r="AB537" s="236"/>
      <c r="AC537" s="236"/>
      <c r="AD537" s="236"/>
      <c r="AE537" s="178"/>
      <c r="AF537" s="54" t="str">
        <f>IF(OR(A504=2,$AK$1="学校法人項目回答不要"),"",IF(COUNTA(A537:L537)=0,"←監事の人数構成を回答してください。該当者がいない項目は「0」と記入してください",""))</f>
        <v>←監事の人数構成を回答してください。該当者がいない項目は「0」と記入してください</v>
      </c>
      <c r="AG537" s="82"/>
      <c r="AH537" s="82"/>
      <c r="AI537" s="82"/>
      <c r="AN537" s="437"/>
      <c r="AP537" s="77"/>
      <c r="AQ537" s="77"/>
      <c r="AR537" s="35"/>
      <c r="AS537" s="35"/>
      <c r="AT537" s="35"/>
      <c r="AU537" s="35"/>
      <c r="AV537" s="35"/>
      <c r="AW537" s="35"/>
      <c r="AX537" s="35"/>
      <c r="AY537" s="35"/>
      <c r="AZ537" s="35"/>
      <c r="BA537" s="35"/>
      <c r="BB537" s="35"/>
      <c r="BC537" s="35"/>
      <c r="BD537" s="35"/>
      <c r="BE537" s="35"/>
      <c r="BF537" s="35"/>
      <c r="BG537" s="35"/>
      <c r="BH537" s="35"/>
      <c r="BI537" s="35"/>
      <c r="BJ537" s="35"/>
      <c r="BK537" s="35"/>
      <c r="BL537" s="35"/>
      <c r="BM537" s="35"/>
      <c r="BN537" s="35"/>
      <c r="BO537" s="35"/>
      <c r="BP537" s="35"/>
      <c r="BQ537" s="35"/>
      <c r="BR537" s="35"/>
      <c r="BS537" s="35"/>
      <c r="BT537" s="35"/>
      <c r="BU537" s="35"/>
      <c r="BV537" s="35"/>
    </row>
    <row r="538" spans="1:74" s="54" customFormat="1" ht="30" customHeight="1" x14ac:dyDescent="0.15">
      <c r="A538" s="1973" t="s">
        <v>107</v>
      </c>
      <c r="B538" s="1973"/>
      <c r="C538" s="1974" t="s">
        <v>4793</v>
      </c>
      <c r="D538" s="1974"/>
      <c r="E538" s="1974"/>
      <c r="F538" s="1974"/>
      <c r="G538" s="1974"/>
      <c r="H538" s="1974"/>
      <c r="I538" s="1974"/>
      <c r="J538" s="1974"/>
      <c r="K538" s="1974"/>
      <c r="L538" s="1974"/>
      <c r="M538" s="1974"/>
      <c r="N538" s="1974"/>
      <c r="O538" s="1974"/>
      <c r="P538" s="1974"/>
      <c r="Q538" s="1974"/>
      <c r="R538" s="1974"/>
      <c r="S538" s="1974"/>
      <c r="T538" s="1974"/>
      <c r="U538" s="1974"/>
      <c r="V538" s="1974"/>
      <c r="W538" s="1974"/>
      <c r="X538" s="1974"/>
      <c r="Y538" s="1974"/>
      <c r="Z538" s="1974"/>
      <c r="AA538" s="1974"/>
      <c r="AB538" s="1974"/>
      <c r="AC538" s="1974"/>
      <c r="AD538" s="1974"/>
      <c r="AE538" s="1974"/>
      <c r="AF538" s="82"/>
      <c r="AG538" s="82"/>
      <c r="AH538" s="82"/>
      <c r="AN538" s="437"/>
      <c r="AO538" s="77"/>
      <c r="AP538" s="77"/>
      <c r="AQ538" s="35"/>
      <c r="AR538" s="35"/>
      <c r="AS538" s="35"/>
      <c r="AT538" s="35"/>
      <c r="AU538" s="35"/>
      <c r="AV538" s="35"/>
      <c r="AW538" s="35"/>
      <c r="AX538" s="35"/>
      <c r="AY538" s="35"/>
      <c r="AZ538" s="35"/>
      <c r="BA538" s="35"/>
      <c r="BB538" s="35"/>
      <c r="BC538" s="35"/>
      <c r="BD538" s="35"/>
      <c r="BE538" s="35"/>
      <c r="BF538" s="35"/>
      <c r="BG538" s="35"/>
      <c r="BH538" s="35"/>
      <c r="BI538" s="35"/>
      <c r="BJ538" s="35"/>
      <c r="BK538" s="35"/>
      <c r="BL538" s="35"/>
      <c r="BM538" s="35"/>
      <c r="BN538" s="35"/>
      <c r="BO538" s="35"/>
      <c r="BP538" s="35"/>
      <c r="BQ538" s="35"/>
      <c r="BR538" s="35"/>
      <c r="BS538" s="35"/>
      <c r="BT538" s="35"/>
      <c r="BU538" s="35"/>
    </row>
    <row r="539" spans="1:74" s="54" customFormat="1" ht="5.0999999999999996" customHeight="1" x14ac:dyDescent="0.15">
      <c r="A539" s="254"/>
      <c r="B539" s="254"/>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252"/>
      <c r="AF539" s="82"/>
      <c r="AG539" s="82"/>
      <c r="AH539" s="82"/>
      <c r="AN539" s="437"/>
      <c r="AO539" s="77"/>
      <c r="AP539" s="77"/>
      <c r="AQ539" s="35"/>
      <c r="AR539" s="35"/>
      <c r="AS539" s="35"/>
      <c r="AT539" s="35"/>
      <c r="AU539" s="35"/>
      <c r="AV539" s="35"/>
      <c r="AW539" s="35"/>
      <c r="AX539" s="35"/>
      <c r="AY539" s="35"/>
      <c r="AZ539" s="35"/>
      <c r="BA539" s="35"/>
      <c r="BB539" s="35"/>
      <c r="BC539" s="35"/>
      <c r="BD539" s="35"/>
      <c r="BE539" s="35"/>
      <c r="BF539" s="35"/>
      <c r="BG539" s="35"/>
      <c r="BH539" s="35"/>
      <c r="BI539" s="35"/>
      <c r="BJ539" s="35"/>
      <c r="BK539" s="35"/>
      <c r="BL539" s="35"/>
      <c r="BM539" s="35"/>
      <c r="BN539" s="35"/>
      <c r="BO539" s="35"/>
      <c r="BP539" s="35"/>
      <c r="BQ539" s="35"/>
      <c r="BR539" s="35"/>
      <c r="BS539" s="35"/>
      <c r="BT539" s="35"/>
      <c r="BU539" s="35"/>
    </row>
    <row r="540" spans="1:74" s="54" customFormat="1" ht="5.0999999999999996" customHeight="1" x14ac:dyDescent="0.15">
      <c r="A540" s="254"/>
      <c r="B540" s="254"/>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82"/>
      <c r="AG540" s="82"/>
      <c r="AH540" s="82"/>
      <c r="AN540" s="437"/>
      <c r="AO540" s="77"/>
      <c r="AP540" s="77"/>
      <c r="AQ540" s="35"/>
      <c r="AR540" s="35"/>
      <c r="AS540" s="35"/>
      <c r="AT540" s="35"/>
      <c r="AU540" s="35"/>
      <c r="AV540" s="35"/>
      <c r="AW540" s="35"/>
      <c r="AX540" s="35"/>
      <c r="AY540" s="35"/>
      <c r="AZ540" s="35"/>
      <c r="BA540" s="35"/>
      <c r="BB540" s="35"/>
      <c r="BC540" s="35"/>
      <c r="BD540" s="35"/>
      <c r="BE540" s="35"/>
      <c r="BF540" s="35"/>
      <c r="BG540" s="35"/>
      <c r="BH540" s="35"/>
      <c r="BI540" s="35"/>
      <c r="BJ540" s="35"/>
      <c r="BK540" s="35"/>
      <c r="BL540" s="35"/>
      <c r="BM540" s="35"/>
      <c r="BN540" s="35"/>
      <c r="BO540" s="35"/>
      <c r="BP540" s="35"/>
      <c r="BQ540" s="35"/>
      <c r="BR540" s="35"/>
      <c r="BS540" s="35"/>
      <c r="BT540" s="35"/>
      <c r="BU540" s="35"/>
    </row>
    <row r="541" spans="1:74" s="54" customFormat="1" ht="5.0999999999999996" customHeight="1" x14ac:dyDescent="0.15">
      <c r="A541" s="254"/>
      <c r="B541" s="254"/>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2"/>
      <c r="AF541" s="82"/>
      <c r="AG541" s="82"/>
      <c r="AH541" s="82"/>
      <c r="AN541" s="437"/>
      <c r="AO541" s="77"/>
      <c r="AP541" s="77"/>
      <c r="AQ541" s="35"/>
      <c r="AR541" s="35"/>
      <c r="AS541" s="35"/>
      <c r="AT541" s="35"/>
      <c r="AU541" s="35"/>
      <c r="AV541" s="35"/>
      <c r="AW541" s="35"/>
      <c r="AX541" s="35"/>
      <c r="AY541" s="35"/>
      <c r="AZ541" s="35"/>
      <c r="BA541" s="35"/>
      <c r="BB541" s="35"/>
      <c r="BC541" s="35"/>
      <c r="BD541" s="35"/>
      <c r="BE541" s="35"/>
      <c r="BF541" s="35"/>
      <c r="BG541" s="35"/>
      <c r="BH541" s="35"/>
      <c r="BI541" s="35"/>
      <c r="BJ541" s="35"/>
      <c r="BK541" s="35"/>
      <c r="BL541" s="35"/>
      <c r="BM541" s="35"/>
      <c r="BN541" s="35"/>
      <c r="BO541" s="35"/>
      <c r="BP541" s="35"/>
      <c r="BQ541" s="35"/>
      <c r="BR541" s="35"/>
      <c r="BS541" s="35"/>
      <c r="BT541" s="35"/>
      <c r="BU541" s="35"/>
    </row>
    <row r="542" spans="1:74" s="54" customFormat="1" ht="15" customHeight="1" x14ac:dyDescent="0.15">
      <c r="A542" s="1928"/>
      <c r="B542" s="1928"/>
      <c r="C542" s="1928"/>
      <c r="D542" s="1928"/>
      <c r="E542" s="1928"/>
      <c r="F542" s="1928"/>
      <c r="G542" s="1928"/>
      <c r="H542" s="1928"/>
      <c r="I542" s="1928"/>
      <c r="J542" s="1928"/>
      <c r="K542" s="1928"/>
      <c r="L542" s="1928"/>
      <c r="M542" s="1928"/>
      <c r="N542" s="1928"/>
      <c r="O542" s="1928"/>
      <c r="P542" s="1928"/>
      <c r="Q542" s="1928"/>
      <c r="R542" s="1928"/>
      <c r="S542" s="1928"/>
      <c r="T542" s="1928"/>
      <c r="U542" s="1928"/>
      <c r="V542" s="1928"/>
      <c r="W542" s="1928"/>
      <c r="X542" s="1928"/>
      <c r="Y542" s="1928"/>
      <c r="Z542" s="1928"/>
      <c r="AA542" s="1928"/>
      <c r="AB542" s="1928"/>
      <c r="AC542" s="1928"/>
      <c r="AD542" s="1928"/>
      <c r="AE542" s="1928"/>
      <c r="AF542" s="82"/>
      <c r="AG542" s="82"/>
      <c r="AH542" s="82"/>
      <c r="AN542" s="437"/>
      <c r="AO542" s="77"/>
      <c r="AP542" s="77"/>
      <c r="AQ542" s="35"/>
      <c r="AR542" s="35"/>
      <c r="AS542" s="35"/>
      <c r="AT542" s="35"/>
      <c r="AU542" s="35"/>
      <c r="AV542" s="35"/>
      <c r="AW542" s="35"/>
      <c r="AX542" s="35"/>
      <c r="AY542" s="35"/>
      <c r="AZ542" s="35"/>
      <c r="BA542" s="35"/>
      <c r="BB542" s="35"/>
      <c r="BC542" s="35"/>
      <c r="BD542" s="35"/>
      <c r="BE542" s="35"/>
      <c r="BF542" s="35"/>
      <c r="BG542" s="35"/>
      <c r="BH542" s="35"/>
      <c r="BI542" s="35"/>
      <c r="BJ542" s="35"/>
      <c r="BK542" s="35"/>
      <c r="BL542" s="35"/>
      <c r="BM542" s="35"/>
      <c r="BN542" s="35"/>
      <c r="BO542" s="35"/>
      <c r="BP542" s="35"/>
      <c r="BQ542" s="35"/>
      <c r="BR542" s="35"/>
      <c r="BS542" s="35"/>
      <c r="BT542" s="35"/>
      <c r="BU542" s="35"/>
    </row>
    <row r="543" spans="1:74" s="54" customFormat="1" ht="15" customHeight="1" x14ac:dyDescent="0.15">
      <c r="A543" s="255"/>
      <c r="B543" s="255"/>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c r="AA543" s="256"/>
      <c r="AB543" s="256"/>
      <c r="AC543" s="256"/>
      <c r="AD543" s="256"/>
      <c r="AE543" s="256"/>
      <c r="AF543" s="82"/>
      <c r="AG543" s="82"/>
      <c r="AH543" s="82"/>
      <c r="AN543" s="437"/>
      <c r="AO543" s="77"/>
      <c r="AP543" s="77"/>
      <c r="AQ543" s="35"/>
      <c r="AR543" s="35"/>
      <c r="AS543" s="35"/>
      <c r="AT543" s="35"/>
      <c r="AU543" s="35"/>
      <c r="AV543" s="35"/>
      <c r="AW543" s="35"/>
      <c r="AX543" s="35"/>
      <c r="AY543" s="35"/>
      <c r="AZ543" s="35"/>
      <c r="BA543" s="35"/>
      <c r="BB543" s="35"/>
      <c r="BC543" s="35"/>
      <c r="BD543" s="35"/>
      <c r="BE543" s="35"/>
      <c r="BF543" s="35"/>
      <c r="BG543" s="35"/>
      <c r="BH543" s="35"/>
      <c r="BI543" s="35"/>
      <c r="BJ543" s="35"/>
      <c r="BK543" s="35"/>
      <c r="BL543" s="35"/>
      <c r="BM543" s="35"/>
      <c r="BN543" s="35"/>
      <c r="BO543" s="35"/>
      <c r="BP543" s="35"/>
      <c r="BQ543" s="35"/>
      <c r="BR543" s="35"/>
      <c r="BS543" s="35"/>
      <c r="BT543" s="35"/>
      <c r="BU543" s="35"/>
    </row>
    <row r="544" spans="1:74" s="54" customFormat="1" ht="15" customHeight="1" x14ac:dyDescent="0.15">
      <c r="A544" s="255"/>
      <c r="B544" s="255"/>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c r="AA544" s="256"/>
      <c r="AB544" s="256"/>
      <c r="AC544" s="256"/>
      <c r="AD544" s="256"/>
      <c r="AE544" s="256"/>
      <c r="AF544" s="82"/>
      <c r="AG544" s="82"/>
      <c r="AH544" s="82"/>
      <c r="AN544" s="437"/>
      <c r="AO544" s="77"/>
      <c r="AP544" s="77"/>
      <c r="AQ544" s="35"/>
      <c r="AR544" s="35"/>
      <c r="AS544" s="35"/>
      <c r="AT544" s="35"/>
      <c r="AU544" s="35"/>
      <c r="AV544" s="35"/>
      <c r="AW544" s="35"/>
      <c r="AX544" s="35"/>
      <c r="AY544" s="35"/>
      <c r="AZ544" s="35"/>
      <c r="BA544" s="35"/>
      <c r="BB544" s="35"/>
      <c r="BC544" s="35"/>
      <c r="BD544" s="35"/>
      <c r="BE544" s="35"/>
      <c r="BF544" s="35"/>
      <c r="BG544" s="35"/>
      <c r="BH544" s="35"/>
      <c r="BI544" s="35"/>
      <c r="BJ544" s="35"/>
      <c r="BK544" s="35"/>
      <c r="BL544" s="35"/>
      <c r="BM544" s="35"/>
      <c r="BN544" s="35"/>
      <c r="BO544" s="35"/>
      <c r="BP544" s="35"/>
      <c r="BQ544" s="35"/>
      <c r="BR544" s="35"/>
      <c r="BS544" s="35"/>
      <c r="BT544" s="35"/>
      <c r="BU544" s="35"/>
    </row>
    <row r="545" spans="1:74" s="54" customFormat="1" ht="15" customHeight="1" x14ac:dyDescent="0.15">
      <c r="A545" s="255"/>
      <c r="B545" s="255"/>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c r="AA545" s="256"/>
      <c r="AB545" s="256"/>
      <c r="AC545" s="256"/>
      <c r="AD545" s="256"/>
      <c r="AE545" s="256"/>
      <c r="AF545" s="82"/>
      <c r="AH545" s="82"/>
      <c r="AN545" s="437"/>
      <c r="AO545" s="77"/>
      <c r="AP545" s="77"/>
      <c r="AQ545" s="35"/>
      <c r="AR545" s="35"/>
      <c r="AS545" s="35"/>
      <c r="AT545" s="35"/>
      <c r="AU545" s="35"/>
      <c r="AV545" s="35"/>
      <c r="AW545" s="35"/>
      <c r="AX545" s="35"/>
      <c r="AY545" s="35"/>
      <c r="AZ545" s="35"/>
      <c r="BA545" s="35"/>
      <c r="BB545" s="35"/>
      <c r="BC545" s="35"/>
      <c r="BD545" s="35"/>
      <c r="BE545" s="35"/>
      <c r="BF545" s="35"/>
      <c r="BG545" s="35"/>
      <c r="BH545" s="35"/>
      <c r="BI545" s="35"/>
      <c r="BJ545" s="35"/>
      <c r="BK545" s="35"/>
      <c r="BL545" s="35"/>
      <c r="BM545" s="35"/>
      <c r="BN545" s="35"/>
      <c r="BO545" s="35"/>
      <c r="BP545" s="35"/>
      <c r="BQ545" s="35"/>
      <c r="BR545" s="35"/>
      <c r="BS545" s="35"/>
      <c r="BT545" s="35"/>
      <c r="BU545" s="35"/>
    </row>
    <row r="546" spans="1:74" s="54" customFormat="1" ht="15" customHeight="1" x14ac:dyDescent="0.15">
      <c r="A546" s="255"/>
      <c r="B546" s="255"/>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c r="AA546" s="256"/>
      <c r="AB546" s="256"/>
      <c r="AC546" s="256"/>
      <c r="AD546" s="256"/>
      <c r="AE546" s="256"/>
      <c r="AF546" s="82"/>
      <c r="AH546" s="82"/>
      <c r="AN546" s="437"/>
      <c r="AO546" s="77"/>
      <c r="AP546" s="77"/>
      <c r="AQ546" s="35"/>
      <c r="AR546" s="35"/>
      <c r="AS546" s="35"/>
      <c r="AT546" s="35"/>
      <c r="AU546" s="35"/>
      <c r="AV546" s="35"/>
      <c r="AW546" s="35"/>
      <c r="AX546" s="35"/>
      <c r="AY546" s="35"/>
      <c r="AZ546" s="35"/>
      <c r="BA546" s="35"/>
      <c r="BB546" s="35"/>
      <c r="BC546" s="35"/>
      <c r="BD546" s="35"/>
      <c r="BE546" s="35"/>
      <c r="BF546" s="35"/>
      <c r="BG546" s="35"/>
      <c r="BH546" s="35"/>
      <c r="BI546" s="35"/>
      <c r="BJ546" s="35"/>
      <c r="BK546" s="35"/>
      <c r="BL546" s="35"/>
      <c r="BM546" s="35"/>
      <c r="BN546" s="35"/>
      <c r="BO546" s="35"/>
      <c r="BP546" s="35"/>
      <c r="BQ546" s="35"/>
      <c r="BR546" s="35"/>
      <c r="BS546" s="35"/>
      <c r="BT546" s="35"/>
      <c r="BU546" s="35"/>
    </row>
    <row r="547" spans="1:74" s="54" customFormat="1" ht="15" customHeight="1" x14ac:dyDescent="0.15">
      <c r="A547" s="255"/>
      <c r="B547" s="255"/>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c r="AA547" s="256"/>
      <c r="AB547" s="256"/>
      <c r="AC547" s="256"/>
      <c r="AD547" s="256"/>
      <c r="AE547" s="256"/>
      <c r="AF547" s="82"/>
      <c r="AH547" s="82"/>
      <c r="AN547" s="437"/>
      <c r="AO547" s="77"/>
      <c r="AP547" s="77"/>
      <c r="AQ547" s="35"/>
      <c r="AR547" s="35"/>
      <c r="AS547" s="35"/>
      <c r="AT547" s="35"/>
      <c r="AU547" s="35"/>
      <c r="AV547" s="35"/>
      <c r="AW547" s="35"/>
      <c r="AX547" s="35"/>
      <c r="AY547" s="35"/>
      <c r="AZ547" s="35"/>
      <c r="BA547" s="35"/>
      <c r="BB547" s="35"/>
      <c r="BC547" s="35"/>
      <c r="BD547" s="35"/>
      <c r="BE547" s="35"/>
      <c r="BF547" s="35"/>
      <c r="BG547" s="35"/>
      <c r="BH547" s="35"/>
      <c r="BI547" s="35"/>
      <c r="BJ547" s="35"/>
      <c r="BK547" s="35"/>
      <c r="BL547" s="35"/>
      <c r="BM547" s="35"/>
      <c r="BN547" s="35"/>
      <c r="BO547" s="35"/>
      <c r="BP547" s="35"/>
      <c r="BQ547" s="35"/>
      <c r="BR547" s="35"/>
      <c r="BS547" s="35"/>
      <c r="BT547" s="35"/>
      <c r="BU547" s="35"/>
    </row>
    <row r="548" spans="1:74" s="54" customFormat="1" ht="15" customHeight="1" x14ac:dyDescent="0.15">
      <c r="A548" s="255"/>
      <c r="B548" s="255"/>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c r="AA548" s="256"/>
      <c r="AB548" s="256"/>
      <c r="AC548" s="256"/>
      <c r="AD548" s="256"/>
      <c r="AE548" s="256"/>
      <c r="AF548" s="82"/>
      <c r="AG548" s="82"/>
      <c r="AH548" s="82"/>
      <c r="AN548" s="437"/>
      <c r="AO548" s="77"/>
      <c r="AP548" s="77"/>
      <c r="AQ548" s="35"/>
      <c r="AR548" s="35"/>
      <c r="AS548" s="35"/>
      <c r="AT548" s="35"/>
      <c r="AU548" s="35"/>
      <c r="AV548" s="35"/>
      <c r="AW548" s="35"/>
      <c r="AX548" s="35"/>
      <c r="AY548" s="35"/>
      <c r="AZ548" s="35"/>
      <c r="BA548" s="35"/>
      <c r="BB548" s="35"/>
      <c r="BC548" s="35"/>
      <c r="BD548" s="35"/>
      <c r="BE548" s="35"/>
      <c r="BF548" s="35"/>
      <c r="BG548" s="35"/>
      <c r="BH548" s="35"/>
      <c r="BI548" s="35"/>
      <c r="BJ548" s="35"/>
      <c r="BK548" s="35"/>
      <c r="BL548" s="35"/>
      <c r="BM548" s="35"/>
      <c r="BN548" s="35"/>
      <c r="BO548" s="35"/>
      <c r="BP548" s="35"/>
      <c r="BQ548" s="35"/>
      <c r="BR548" s="35"/>
      <c r="BS548" s="35"/>
      <c r="BT548" s="35"/>
      <c r="BU548" s="35"/>
    </row>
    <row r="549" spans="1:74" s="54" customFormat="1" ht="15" customHeight="1" x14ac:dyDescent="0.15">
      <c r="A549" s="255"/>
      <c r="B549" s="255"/>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c r="AA549" s="256"/>
      <c r="AB549" s="256"/>
      <c r="AC549" s="256"/>
      <c r="AD549" s="256"/>
      <c r="AE549" s="256"/>
      <c r="AF549" s="82"/>
      <c r="AG549" s="399"/>
      <c r="AH549" s="82"/>
      <c r="AN549" s="437"/>
      <c r="AO549" s="77"/>
      <c r="AP549" s="77"/>
      <c r="AQ549" s="35"/>
      <c r="AR549" s="35"/>
      <c r="AS549" s="35"/>
      <c r="AT549" s="35"/>
      <c r="AU549" s="35"/>
      <c r="AV549" s="35"/>
      <c r="AW549" s="35"/>
      <c r="AX549" s="35"/>
      <c r="AY549" s="35"/>
      <c r="AZ549" s="35"/>
      <c r="BA549" s="35"/>
      <c r="BB549" s="35"/>
      <c r="BC549" s="35"/>
      <c r="BD549" s="35"/>
      <c r="BE549" s="35"/>
      <c r="BF549" s="35"/>
      <c r="BG549" s="35"/>
      <c r="BH549" s="35"/>
      <c r="BI549" s="35"/>
      <c r="BJ549" s="35"/>
      <c r="BK549" s="35"/>
      <c r="BL549" s="35"/>
      <c r="BM549" s="35"/>
      <c r="BN549" s="35"/>
      <c r="BO549" s="35"/>
      <c r="BP549" s="35"/>
      <c r="BQ549" s="35"/>
      <c r="BR549" s="35"/>
      <c r="BS549" s="35"/>
      <c r="BT549" s="35"/>
      <c r="BU549" s="35"/>
    </row>
    <row r="550" spans="1:74" s="54" customFormat="1" ht="18" customHeight="1" x14ac:dyDescent="0.15">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F550" s="82"/>
      <c r="AG550" s="399"/>
      <c r="AH550" s="82"/>
      <c r="AN550" s="437"/>
      <c r="AO550" s="404"/>
      <c r="AP550" s="400"/>
      <c r="AQ550" s="410"/>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row>
    <row r="551" spans="1:74" s="54" customFormat="1" ht="18" customHeight="1" x14ac:dyDescent="0.15">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F551" s="82"/>
      <c r="AG551" s="82"/>
      <c r="AH551" s="82"/>
      <c r="AN551" s="437"/>
      <c r="AO551" s="403">
        <v>1</v>
      </c>
      <c r="AP551" s="411" t="s">
        <v>3014</v>
      </c>
      <c r="AQ551" s="410" t="s">
        <v>3013</v>
      </c>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row>
    <row r="552" spans="1:74" s="54" customFormat="1" ht="17.25" customHeight="1" x14ac:dyDescent="0.15">
      <c r="A552" s="1"/>
      <c r="B552" s="74"/>
      <c r="C552" s="74"/>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G552" s="405" t="s">
        <v>3034</v>
      </c>
      <c r="AH552" s="406" t="s">
        <v>3035</v>
      </c>
      <c r="AI552" s="407" t="s">
        <v>3036</v>
      </c>
      <c r="AJ552" s="408" t="s">
        <v>3037</v>
      </c>
      <c r="AK552" s="215" t="s">
        <v>3038</v>
      </c>
      <c r="AL552" s="215" t="s">
        <v>3039</v>
      </c>
      <c r="AM552" s="215" t="s">
        <v>3040</v>
      </c>
      <c r="AN552" s="435" t="s">
        <v>3043</v>
      </c>
      <c r="AO552" s="403">
        <v>2</v>
      </c>
      <c r="AP552" s="411" t="s">
        <v>3012</v>
      </c>
      <c r="AQ552" s="402"/>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row>
    <row r="553" spans="1:74" s="54" customFormat="1" ht="17.25" customHeight="1" x14ac:dyDescent="0.15">
      <c r="A553" s="1"/>
      <c r="B553" s="74"/>
      <c r="C553" s="35"/>
      <c r="D553" s="35"/>
      <c r="E553" s="35"/>
      <c r="F553" s="35"/>
      <c r="G553" s="35"/>
      <c r="H553" s="35"/>
      <c r="I553" s="35"/>
      <c r="J553" s="35"/>
      <c r="K553" s="35"/>
      <c r="L553" s="35"/>
      <c r="M553" s="35"/>
      <c r="N553" s="35"/>
      <c r="O553" s="35"/>
      <c r="P553" s="35"/>
      <c r="Q553" s="35"/>
      <c r="R553" s="35"/>
      <c r="S553" s="35"/>
      <c r="T553" s="35"/>
      <c r="U553" s="35"/>
      <c r="V553" s="35"/>
      <c r="W553" s="35"/>
      <c r="X553" s="1"/>
      <c r="Y553" s="1"/>
      <c r="Z553" s="1"/>
      <c r="AA553" s="1"/>
      <c r="AB553" s="1"/>
      <c r="AC553" s="1"/>
      <c r="AD553" s="1"/>
      <c r="AE553" s="1"/>
      <c r="AG553" s="216" t="s">
        <v>138</v>
      </c>
      <c r="AH553" s="905" t="s">
        <v>267</v>
      </c>
      <c r="AI553" s="906" t="s">
        <v>268</v>
      </c>
      <c r="AJ553" s="905">
        <v>1100001</v>
      </c>
      <c r="AK553" s="449">
        <v>1</v>
      </c>
      <c r="AL553" s="449" t="s">
        <v>139</v>
      </c>
      <c r="AM553" s="449" t="s">
        <v>3041</v>
      </c>
      <c r="AN553" s="450"/>
      <c r="AO553" s="401">
        <v>3</v>
      </c>
      <c r="AP553" s="411" t="s">
        <v>3024</v>
      </c>
      <c r="AQ553" s="77"/>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row>
    <row r="554" spans="1:74" s="54" customFormat="1" ht="17.25" customHeight="1" x14ac:dyDescent="0.15">
      <c r="A554" s="1"/>
      <c r="B554" s="74"/>
      <c r="C554" s="35"/>
      <c r="D554" s="35"/>
      <c r="E554" s="35"/>
      <c r="F554" s="35"/>
      <c r="G554" s="35"/>
      <c r="H554" s="35"/>
      <c r="I554" s="35"/>
      <c r="J554" s="35"/>
      <c r="K554" s="35"/>
      <c r="L554" s="35"/>
      <c r="M554" s="35"/>
      <c r="N554" s="35"/>
      <c r="O554" s="35"/>
      <c r="P554" s="35"/>
      <c r="Q554" s="35"/>
      <c r="R554" s="35"/>
      <c r="S554" s="35"/>
      <c r="T554" s="35"/>
      <c r="U554" s="35"/>
      <c r="V554" s="35"/>
      <c r="W554" s="35"/>
      <c r="X554" s="1"/>
      <c r="Y554" s="1"/>
      <c r="Z554" s="1"/>
      <c r="AA554" s="1"/>
      <c r="AB554" s="1"/>
      <c r="AC554" s="1"/>
      <c r="AD554" s="1"/>
      <c r="AE554" s="1"/>
      <c r="AG554" s="216" t="s">
        <v>138</v>
      </c>
      <c r="AH554" s="907" t="s">
        <v>337</v>
      </c>
      <c r="AI554" s="906" t="s">
        <v>338</v>
      </c>
      <c r="AJ554" s="905">
        <v>1100002</v>
      </c>
      <c r="AK554" s="451">
        <v>1</v>
      </c>
      <c r="AL554" s="451" t="s">
        <v>139</v>
      </c>
      <c r="AM554" s="451" t="s">
        <v>140</v>
      </c>
      <c r="AN554" s="450"/>
      <c r="AO554" s="401">
        <v>4</v>
      </c>
      <c r="AP554" s="77"/>
      <c r="AQ554" s="77"/>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row>
    <row r="555" spans="1:74" s="54" customFormat="1" ht="17.25" customHeight="1" x14ac:dyDescent="0.15">
      <c r="A555" s="1"/>
      <c r="B555" s="74"/>
      <c r="C555" s="35"/>
      <c r="D555" s="35"/>
      <c r="E555" s="35"/>
      <c r="F555" s="35"/>
      <c r="G555" s="35"/>
      <c r="H555" s="35"/>
      <c r="I555" s="35"/>
      <c r="J555" s="35"/>
      <c r="K555" s="35"/>
      <c r="L555" s="35"/>
      <c r="M555" s="35"/>
      <c r="N555" s="35"/>
      <c r="O555" s="35"/>
      <c r="P555" s="35"/>
      <c r="Q555" s="35"/>
      <c r="R555" s="35"/>
      <c r="S555" s="35"/>
      <c r="T555" s="35"/>
      <c r="U555" s="35"/>
      <c r="V555" s="35"/>
      <c r="W555" s="35"/>
      <c r="X555" s="1"/>
      <c r="Y555" s="1"/>
      <c r="Z555" s="1"/>
      <c r="AA555" s="1"/>
      <c r="AB555" s="1"/>
      <c r="AC555" s="1"/>
      <c r="AD555" s="1"/>
      <c r="AE555" s="1"/>
      <c r="AG555" s="216" t="s">
        <v>138</v>
      </c>
      <c r="AH555" s="907" t="s">
        <v>269</v>
      </c>
      <c r="AI555" s="906" t="s">
        <v>270</v>
      </c>
      <c r="AJ555" s="905">
        <v>1100003</v>
      </c>
      <c r="AK555" s="451" t="s">
        <v>139</v>
      </c>
      <c r="AL555" s="451">
        <v>1</v>
      </c>
      <c r="AM555" s="449" t="s">
        <v>3041</v>
      </c>
      <c r="AN555" s="450"/>
      <c r="AO555" s="401">
        <v>5</v>
      </c>
      <c r="AP555" s="77"/>
      <c r="AQ555" s="77"/>
      <c r="AR555" s="35"/>
      <c r="AS555" s="35"/>
      <c r="AT555" s="35"/>
      <c r="AU555" s="35"/>
      <c r="AV555" s="35"/>
      <c r="AW555" s="35"/>
      <c r="AX555" s="35"/>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row>
    <row r="556" spans="1:74" s="54" customFormat="1" ht="17.25" customHeight="1" x14ac:dyDescent="0.15">
      <c r="A556" s="1"/>
      <c r="B556" s="74"/>
      <c r="C556" s="74"/>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G556" s="216" t="s">
        <v>138</v>
      </c>
      <c r="AH556" s="907" t="s">
        <v>283</v>
      </c>
      <c r="AI556" s="906" t="s">
        <v>284</v>
      </c>
      <c r="AJ556" s="905">
        <v>1100004</v>
      </c>
      <c r="AK556" s="451" t="s">
        <v>139</v>
      </c>
      <c r="AL556" s="451">
        <v>1</v>
      </c>
      <c r="AM556" s="449" t="s">
        <v>3041</v>
      </c>
      <c r="AN556" s="450"/>
      <c r="AP556" s="77"/>
      <c r="AQ556" s="77"/>
      <c r="AR556" s="35"/>
      <c r="AS556" s="35"/>
      <c r="AT556" s="35"/>
      <c r="AU556" s="35"/>
      <c r="AV556" s="35"/>
      <c r="AW556" s="35"/>
      <c r="AX556" s="35"/>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row>
    <row r="557" spans="1:74" s="54" customFormat="1" ht="17.25" customHeight="1" x14ac:dyDescent="0.15">
      <c r="A557" s="1"/>
      <c r="B557" s="74"/>
      <c r="C557" s="74"/>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G557" s="216" t="s">
        <v>138</v>
      </c>
      <c r="AH557" s="907" t="s">
        <v>273</v>
      </c>
      <c r="AI557" s="906" t="s">
        <v>274</v>
      </c>
      <c r="AJ557" s="905">
        <v>1100005</v>
      </c>
      <c r="AK557" s="451" t="s">
        <v>139</v>
      </c>
      <c r="AL557" s="451">
        <v>1</v>
      </c>
      <c r="AM557" s="449" t="s">
        <v>3041</v>
      </c>
      <c r="AN557" s="450"/>
      <c r="AP557" s="77"/>
      <c r="AQ557" s="77"/>
      <c r="AR557" s="35"/>
      <c r="AS557" s="35"/>
      <c r="AT557" s="35"/>
      <c r="AU557" s="35"/>
      <c r="AV557" s="35"/>
      <c r="AW557" s="35"/>
      <c r="AX557" s="35"/>
      <c r="AY557" s="35"/>
      <c r="AZ557" s="35"/>
      <c r="BA557" s="35"/>
      <c r="BB557" s="35"/>
      <c r="BC557" s="35"/>
      <c r="BD557" s="35"/>
      <c r="BE557" s="35"/>
      <c r="BF557" s="35"/>
      <c r="BG557" s="35"/>
      <c r="BH557" s="35"/>
      <c r="BI557" s="35"/>
      <c r="BJ557" s="35"/>
      <c r="BK557" s="35"/>
      <c r="BL557" s="35"/>
      <c r="BM557" s="35"/>
      <c r="BN557" s="35"/>
      <c r="BO557" s="35"/>
      <c r="BP557" s="35"/>
      <c r="BQ557" s="35"/>
      <c r="BR557" s="35"/>
      <c r="BS557" s="35"/>
      <c r="BT557" s="35"/>
      <c r="BU557" s="35"/>
      <c r="BV557" s="35"/>
    </row>
    <row r="558" spans="1:74" s="54" customFormat="1" ht="17.25" customHeight="1" x14ac:dyDescent="0.15">
      <c r="A558" s="1"/>
      <c r="B558" s="74"/>
      <c r="C558" s="74"/>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G558" s="216" t="s">
        <v>138</v>
      </c>
      <c r="AH558" s="907" t="s">
        <v>325</v>
      </c>
      <c r="AI558" s="906" t="s">
        <v>326</v>
      </c>
      <c r="AJ558" s="905">
        <v>1100006</v>
      </c>
      <c r="AK558" s="451">
        <v>1</v>
      </c>
      <c r="AL558" s="451" t="s">
        <v>139</v>
      </c>
      <c r="AM558" s="451" t="s">
        <v>140</v>
      </c>
      <c r="AN558" s="450"/>
      <c r="AP558" s="77"/>
      <c r="AQ558" s="77"/>
      <c r="AR558" s="35"/>
      <c r="AS558" s="35"/>
      <c r="AT558" s="35"/>
      <c r="AU558" s="35"/>
      <c r="AV558" s="35"/>
      <c r="AW558" s="35"/>
      <c r="AX558" s="35"/>
      <c r="AY558" s="35"/>
      <c r="AZ558" s="35"/>
      <c r="BA558" s="35"/>
      <c r="BB558" s="35"/>
      <c r="BC558" s="35"/>
      <c r="BD558" s="35"/>
      <c r="BE558" s="35"/>
      <c r="BF558" s="35"/>
      <c r="BG558" s="35"/>
      <c r="BH558" s="35"/>
      <c r="BI558" s="35"/>
      <c r="BJ558" s="35"/>
      <c r="BK558" s="35"/>
      <c r="BL558" s="35"/>
      <c r="BM558" s="35"/>
      <c r="BN558" s="35"/>
      <c r="BO558" s="35"/>
      <c r="BP558" s="35"/>
      <c r="BQ558" s="35"/>
      <c r="BR558" s="35"/>
      <c r="BS558" s="35"/>
      <c r="BT558" s="35"/>
      <c r="BU558" s="35"/>
      <c r="BV558" s="35"/>
    </row>
    <row r="559" spans="1:74" s="54" customFormat="1" ht="17.25" customHeight="1" x14ac:dyDescent="0.15">
      <c r="A559" s="1"/>
      <c r="B559" s="74"/>
      <c r="C559" s="74"/>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G559" s="216" t="s">
        <v>138</v>
      </c>
      <c r="AH559" s="907" t="s">
        <v>277</v>
      </c>
      <c r="AI559" s="906" t="s">
        <v>278</v>
      </c>
      <c r="AJ559" s="905">
        <v>1100007</v>
      </c>
      <c r="AK559" s="451" t="s">
        <v>139</v>
      </c>
      <c r="AL559" s="451">
        <v>1</v>
      </c>
      <c r="AM559" s="449" t="s">
        <v>3041</v>
      </c>
      <c r="AN559" s="450"/>
      <c r="AP559" s="77"/>
      <c r="AQ559" s="77"/>
      <c r="AR559" s="35"/>
      <c r="AS559" s="35"/>
      <c r="AT559" s="35"/>
      <c r="AU559" s="35"/>
      <c r="AV559" s="35"/>
      <c r="AW559" s="35"/>
      <c r="AX559" s="35"/>
      <c r="AY559" s="35"/>
      <c r="AZ559" s="35"/>
      <c r="BA559" s="35"/>
      <c r="BB559" s="35"/>
      <c r="BC559" s="35"/>
      <c r="BD559" s="35"/>
      <c r="BE559" s="35"/>
      <c r="BF559" s="35"/>
      <c r="BG559" s="35"/>
      <c r="BH559" s="35"/>
      <c r="BI559" s="35"/>
      <c r="BJ559" s="35"/>
      <c r="BK559" s="35"/>
      <c r="BL559" s="35"/>
      <c r="BM559" s="35"/>
      <c r="BN559" s="35"/>
      <c r="BO559" s="35"/>
      <c r="BP559" s="35"/>
      <c r="BQ559" s="35"/>
      <c r="BR559" s="35"/>
      <c r="BS559" s="35"/>
      <c r="BT559" s="35"/>
      <c r="BU559" s="35"/>
      <c r="BV559" s="35"/>
    </row>
    <row r="560" spans="1:74" s="54" customFormat="1" ht="17.25" customHeight="1" x14ac:dyDescent="0.15">
      <c r="A560" s="1"/>
      <c r="B560" s="74"/>
      <c r="C560" s="74"/>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G560" s="216" t="s">
        <v>138</v>
      </c>
      <c r="AH560" s="907" t="s">
        <v>281</v>
      </c>
      <c r="AI560" s="906" t="s">
        <v>282</v>
      </c>
      <c r="AJ560" s="905">
        <v>1100008</v>
      </c>
      <c r="AK560" s="451" t="s">
        <v>139</v>
      </c>
      <c r="AL560" s="451">
        <v>1</v>
      </c>
      <c r="AM560" s="449" t="s">
        <v>3041</v>
      </c>
      <c r="AN560" s="450"/>
      <c r="AP560" s="77"/>
      <c r="AQ560" s="77"/>
      <c r="AR560" s="35"/>
      <c r="AS560" s="35"/>
      <c r="AT560" s="35"/>
      <c r="AU560" s="35"/>
      <c r="AV560" s="35"/>
      <c r="AW560" s="35"/>
      <c r="AX560" s="35"/>
      <c r="AY560" s="35"/>
      <c r="AZ560" s="35"/>
      <c r="BA560" s="35"/>
      <c r="BB560" s="35"/>
      <c r="BC560" s="35"/>
      <c r="BD560" s="35"/>
      <c r="BE560" s="35"/>
      <c r="BF560" s="35"/>
      <c r="BG560" s="35"/>
      <c r="BH560" s="35"/>
      <c r="BI560" s="35"/>
      <c r="BJ560" s="35"/>
      <c r="BK560" s="35"/>
      <c r="BL560" s="35"/>
      <c r="BM560" s="35"/>
      <c r="BN560" s="35"/>
      <c r="BO560" s="35"/>
      <c r="BP560" s="35"/>
      <c r="BQ560" s="35"/>
      <c r="BR560" s="35"/>
      <c r="BS560" s="35"/>
      <c r="BT560" s="35"/>
      <c r="BU560" s="35"/>
      <c r="BV560" s="35"/>
    </row>
    <row r="561" spans="1:74" s="54" customFormat="1" ht="17.25" customHeight="1" x14ac:dyDescent="0.15">
      <c r="A561" s="1"/>
      <c r="B561" s="74"/>
      <c r="C561" s="74"/>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G561" s="216" t="s">
        <v>138</v>
      </c>
      <c r="AH561" s="907" t="s">
        <v>309</v>
      </c>
      <c r="AI561" s="906" t="s">
        <v>310</v>
      </c>
      <c r="AJ561" s="905">
        <v>1100009</v>
      </c>
      <c r="AK561" s="451">
        <v>1</v>
      </c>
      <c r="AL561" s="451" t="s">
        <v>139</v>
      </c>
      <c r="AM561" s="449" t="s">
        <v>3041</v>
      </c>
      <c r="AN561" s="450"/>
      <c r="AP561" s="77"/>
      <c r="AQ561" s="77"/>
      <c r="AR561" s="35"/>
      <c r="AS561" s="35"/>
      <c r="AT561" s="35"/>
      <c r="AU561" s="35"/>
      <c r="AV561" s="35"/>
      <c r="AW561" s="35"/>
      <c r="AX561" s="35"/>
      <c r="AY561" s="35"/>
      <c r="AZ561" s="35"/>
      <c r="BA561" s="35"/>
      <c r="BB561" s="35"/>
      <c r="BC561" s="35"/>
      <c r="BD561" s="35"/>
      <c r="BE561" s="35"/>
      <c r="BF561" s="35"/>
      <c r="BG561" s="35"/>
      <c r="BH561" s="35"/>
      <c r="BI561" s="35"/>
      <c r="BJ561" s="35"/>
      <c r="BK561" s="35"/>
      <c r="BL561" s="35"/>
      <c r="BM561" s="35"/>
      <c r="BN561" s="35"/>
      <c r="BO561" s="35"/>
      <c r="BP561" s="35"/>
      <c r="BQ561" s="35"/>
      <c r="BR561" s="35"/>
      <c r="BS561" s="35"/>
      <c r="BT561" s="35"/>
      <c r="BU561" s="35"/>
      <c r="BV561" s="35"/>
    </row>
    <row r="562" spans="1:74" s="54" customFormat="1" ht="16.5" customHeight="1" x14ac:dyDescent="0.15">
      <c r="A562" s="1"/>
      <c r="B562" s="74"/>
      <c r="C562" s="74"/>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G562" s="216" t="s">
        <v>138</v>
      </c>
      <c r="AH562" s="907" t="s">
        <v>333</v>
      </c>
      <c r="AI562" s="906" t="s">
        <v>334</v>
      </c>
      <c r="AJ562" s="905">
        <v>1100010</v>
      </c>
      <c r="AK562" s="451">
        <v>1</v>
      </c>
      <c r="AL562" s="451" t="s">
        <v>139</v>
      </c>
      <c r="AM562" s="449" t="s">
        <v>3041</v>
      </c>
      <c r="AN562" s="450"/>
      <c r="AP562" s="77"/>
      <c r="AQ562" s="77"/>
      <c r="AR562" s="35"/>
      <c r="AS562" s="35"/>
      <c r="AT562" s="35"/>
      <c r="AU562" s="35"/>
      <c r="AV562" s="35"/>
      <c r="AW562" s="35"/>
      <c r="AX562" s="35"/>
      <c r="AY562" s="35"/>
      <c r="AZ562" s="35"/>
      <c r="BA562" s="35"/>
      <c r="BB562" s="35"/>
      <c r="BC562" s="35"/>
      <c r="BD562" s="35"/>
      <c r="BE562" s="35"/>
      <c r="BF562" s="35"/>
      <c r="BG562" s="35"/>
      <c r="BH562" s="35"/>
      <c r="BI562" s="35"/>
      <c r="BJ562" s="35"/>
      <c r="BK562" s="35"/>
      <c r="BL562" s="35"/>
      <c r="BM562" s="35"/>
      <c r="BN562" s="35"/>
      <c r="BO562" s="35"/>
      <c r="BP562" s="35"/>
      <c r="BQ562" s="35"/>
      <c r="BR562" s="35"/>
      <c r="BS562" s="35"/>
      <c r="BT562" s="35"/>
      <c r="BU562" s="35"/>
      <c r="BV562" s="35"/>
    </row>
    <row r="563" spans="1:74" s="54" customFormat="1" ht="15" customHeight="1" x14ac:dyDescent="0.1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G563" s="216" t="s">
        <v>138</v>
      </c>
      <c r="AH563" s="907" t="s">
        <v>323</v>
      </c>
      <c r="AI563" s="906" t="s">
        <v>324</v>
      </c>
      <c r="AJ563" s="905">
        <v>1100011</v>
      </c>
      <c r="AK563" s="451">
        <v>1</v>
      </c>
      <c r="AL563" s="451" t="s">
        <v>139</v>
      </c>
      <c r="AM563" s="449" t="s">
        <v>3041</v>
      </c>
      <c r="AN563" s="450"/>
      <c r="AP563" s="77"/>
      <c r="AQ563" s="77"/>
      <c r="AR563" s="35"/>
      <c r="AS563" s="35"/>
      <c r="AT563" s="35"/>
      <c r="AU563" s="35"/>
      <c r="AV563" s="35"/>
      <c r="AW563" s="35"/>
      <c r="AX563" s="35"/>
      <c r="AY563" s="35"/>
      <c r="AZ563" s="35"/>
      <c r="BA563" s="35"/>
      <c r="BB563" s="35"/>
      <c r="BC563" s="35"/>
      <c r="BD563" s="35"/>
      <c r="BE563" s="35"/>
      <c r="BF563" s="35"/>
      <c r="BG563" s="35"/>
      <c r="BH563" s="35"/>
      <c r="BI563" s="35"/>
      <c r="BJ563" s="35"/>
      <c r="BK563" s="35"/>
      <c r="BL563" s="35"/>
      <c r="BM563" s="35"/>
      <c r="BN563" s="35"/>
      <c r="BO563" s="35"/>
      <c r="BP563" s="35"/>
      <c r="BQ563" s="35"/>
      <c r="BR563" s="35"/>
      <c r="BS563" s="35"/>
      <c r="BT563" s="35"/>
      <c r="BU563" s="35"/>
      <c r="BV563" s="35"/>
    </row>
    <row r="564" spans="1:74" s="54" customFormat="1" ht="15" customHeight="1" x14ac:dyDescent="0.1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G564" s="216" t="s">
        <v>138</v>
      </c>
      <c r="AH564" s="907" t="s">
        <v>315</v>
      </c>
      <c r="AI564" s="906" t="s">
        <v>316</v>
      </c>
      <c r="AJ564" s="905">
        <v>1100012</v>
      </c>
      <c r="AK564" s="451">
        <v>1</v>
      </c>
      <c r="AL564" s="451" t="s">
        <v>139</v>
      </c>
      <c r="AM564" s="451" t="s">
        <v>140</v>
      </c>
      <c r="AN564" s="450"/>
      <c r="AP564" s="77"/>
      <c r="AQ564" s="77"/>
      <c r="AR564" s="35"/>
      <c r="AS564" s="35"/>
      <c r="AT564" s="35"/>
      <c r="AU564" s="35"/>
      <c r="AV564" s="35"/>
      <c r="AW564" s="35"/>
      <c r="AX564" s="35"/>
      <c r="AY564" s="35"/>
      <c r="AZ564" s="35"/>
      <c r="BA564" s="35"/>
      <c r="BB564" s="35"/>
      <c r="BC564" s="35"/>
      <c r="BD564" s="35"/>
      <c r="BE564" s="35"/>
      <c r="BF564" s="35"/>
      <c r="BG564" s="35"/>
      <c r="BH564" s="35"/>
      <c r="BI564" s="35"/>
      <c r="BJ564" s="35"/>
      <c r="BK564" s="35"/>
      <c r="BL564" s="35"/>
      <c r="BM564" s="35"/>
      <c r="BN564" s="35"/>
      <c r="BO564" s="35"/>
      <c r="BP564" s="35"/>
      <c r="BQ564" s="35"/>
      <c r="BR564" s="35"/>
      <c r="BS564" s="35"/>
      <c r="BT564" s="35"/>
      <c r="BU564" s="35"/>
      <c r="BV564" s="35"/>
    </row>
    <row r="565" spans="1:74" s="54" customFormat="1" ht="15" customHeight="1" x14ac:dyDescent="0.1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G565" s="216" t="s">
        <v>138</v>
      </c>
      <c r="AH565" s="907" t="s">
        <v>317</v>
      </c>
      <c r="AI565" s="906" t="s">
        <v>318</v>
      </c>
      <c r="AJ565" s="905">
        <v>1100013</v>
      </c>
      <c r="AK565" s="451">
        <v>1</v>
      </c>
      <c r="AL565" s="451" t="s">
        <v>139</v>
      </c>
      <c r="AM565" s="449" t="s">
        <v>3041</v>
      </c>
      <c r="AN565" s="450"/>
      <c r="AP565" s="77"/>
      <c r="AQ565" s="77"/>
      <c r="AR565" s="35"/>
      <c r="AS565" s="35"/>
      <c r="AT565" s="35"/>
      <c r="AU565" s="35"/>
      <c r="AV565" s="35"/>
      <c r="AW565" s="35"/>
      <c r="AX565" s="35"/>
      <c r="AY565" s="35"/>
      <c r="AZ565" s="35"/>
      <c r="BA565" s="35"/>
      <c r="BB565" s="35"/>
      <c r="BC565" s="35"/>
      <c r="BD565" s="35"/>
      <c r="BE565" s="35"/>
      <c r="BF565" s="35"/>
      <c r="BG565" s="35"/>
      <c r="BH565" s="35"/>
      <c r="BI565" s="35"/>
      <c r="BJ565" s="35"/>
      <c r="BK565" s="35"/>
      <c r="BL565" s="35"/>
      <c r="BM565" s="35"/>
      <c r="BN565" s="35"/>
      <c r="BO565" s="35"/>
      <c r="BP565" s="35"/>
      <c r="BQ565" s="35"/>
      <c r="BR565" s="35"/>
      <c r="BS565" s="35"/>
      <c r="BT565" s="35"/>
      <c r="BU565" s="35"/>
      <c r="BV565" s="35"/>
    </row>
    <row r="566" spans="1:74" s="54" customFormat="1" ht="15" customHeight="1" x14ac:dyDescent="0.1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G566" s="216" t="s">
        <v>138</v>
      </c>
      <c r="AH566" s="907" t="s">
        <v>329</v>
      </c>
      <c r="AI566" s="906" t="s">
        <v>330</v>
      </c>
      <c r="AJ566" s="905">
        <v>1100014</v>
      </c>
      <c r="AK566" s="451">
        <v>1</v>
      </c>
      <c r="AL566" s="451" t="s">
        <v>139</v>
      </c>
      <c r="AM566" s="449" t="s">
        <v>3041</v>
      </c>
      <c r="AN566" s="450"/>
      <c r="AP566" s="77"/>
      <c r="AQ566" s="77"/>
      <c r="AR566" s="35"/>
      <c r="AS566" s="35"/>
      <c r="AT566" s="35"/>
      <c r="AU566" s="35"/>
      <c r="AV566" s="35"/>
      <c r="AW566" s="35"/>
      <c r="AX566" s="35"/>
      <c r="AY566" s="35"/>
      <c r="AZ566" s="35"/>
      <c r="BA566" s="35"/>
      <c r="BB566" s="35"/>
      <c r="BC566" s="35"/>
      <c r="BD566" s="35"/>
      <c r="BE566" s="35"/>
      <c r="BF566" s="35"/>
      <c r="BG566" s="35"/>
      <c r="BH566" s="35"/>
      <c r="BI566" s="35"/>
      <c r="BJ566" s="35"/>
      <c r="BK566" s="35"/>
      <c r="BL566" s="35"/>
      <c r="BM566" s="35"/>
      <c r="BN566" s="35"/>
      <c r="BO566" s="35"/>
      <c r="BP566" s="35"/>
      <c r="BQ566" s="35"/>
      <c r="BR566" s="35"/>
      <c r="BS566" s="35"/>
      <c r="BT566" s="35"/>
      <c r="BU566" s="35"/>
      <c r="BV566" s="35"/>
    </row>
    <row r="567" spans="1:74" s="54" customFormat="1" ht="15" customHeight="1" x14ac:dyDescent="0.1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G567" s="216" t="s">
        <v>138</v>
      </c>
      <c r="AH567" s="908" t="s">
        <v>3075</v>
      </c>
      <c r="AI567" s="906" t="s">
        <v>256</v>
      </c>
      <c r="AJ567" s="905">
        <v>1100015</v>
      </c>
      <c r="AK567" s="451" t="s">
        <v>139</v>
      </c>
      <c r="AL567" s="451">
        <v>1</v>
      </c>
      <c r="AM567" s="449" t="s">
        <v>3041</v>
      </c>
      <c r="AN567" s="450"/>
      <c r="AP567" s="77"/>
      <c r="AQ567" s="77"/>
      <c r="AR567" s="35"/>
      <c r="AS567" s="35"/>
      <c r="AT567" s="35"/>
      <c r="AU567" s="35"/>
      <c r="AV567" s="35"/>
      <c r="AW567" s="35"/>
      <c r="AX567" s="35"/>
      <c r="AY567" s="35"/>
      <c r="AZ567" s="35"/>
      <c r="BA567" s="35"/>
      <c r="BB567" s="35"/>
      <c r="BC567" s="35"/>
      <c r="BD567" s="35"/>
      <c r="BE567" s="35"/>
      <c r="BF567" s="35"/>
      <c r="BG567" s="35"/>
      <c r="BH567" s="35"/>
      <c r="BI567" s="35"/>
      <c r="BJ567" s="35"/>
      <c r="BK567" s="35"/>
      <c r="BL567" s="35"/>
      <c r="BM567" s="35"/>
      <c r="BN567" s="35"/>
      <c r="BO567" s="35"/>
      <c r="BP567" s="35"/>
      <c r="BQ567" s="35"/>
      <c r="BR567" s="35"/>
      <c r="BS567" s="35"/>
      <c r="BT567" s="35"/>
      <c r="BU567" s="35"/>
      <c r="BV567" s="35"/>
    </row>
    <row r="568" spans="1:74" s="54" customFormat="1" ht="15" customHeight="1" x14ac:dyDescent="0.1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G568" s="216" t="s">
        <v>138</v>
      </c>
      <c r="AH568" s="908" t="s">
        <v>3076</v>
      </c>
      <c r="AI568" s="906" t="s">
        <v>255</v>
      </c>
      <c r="AJ568" s="905">
        <v>1100016</v>
      </c>
      <c r="AK568" s="451" t="s">
        <v>139</v>
      </c>
      <c r="AL568" s="451">
        <v>1</v>
      </c>
      <c r="AM568" s="449" t="s">
        <v>3041</v>
      </c>
      <c r="AN568" s="450"/>
      <c r="AP568" s="77"/>
      <c r="AQ568" s="77"/>
      <c r="AR568" s="35"/>
      <c r="AS568" s="35"/>
      <c r="AT568" s="35"/>
      <c r="AU568" s="35"/>
      <c r="AV568" s="35"/>
      <c r="AW568" s="35"/>
      <c r="AX568" s="35"/>
      <c r="AY568" s="35"/>
      <c r="AZ568" s="35"/>
      <c r="BA568" s="35"/>
      <c r="BB568" s="35"/>
      <c r="BC568" s="35"/>
      <c r="BD568" s="35"/>
      <c r="BE568" s="35"/>
      <c r="BF568" s="35"/>
      <c r="BG568" s="35"/>
      <c r="BH568" s="35"/>
      <c r="BI568" s="35"/>
      <c r="BJ568" s="35"/>
      <c r="BK568" s="35"/>
      <c r="BL568" s="35"/>
      <c r="BM568" s="35"/>
      <c r="BN568" s="35"/>
      <c r="BO568" s="35"/>
      <c r="BP568" s="35"/>
      <c r="BQ568" s="35"/>
      <c r="BR568" s="35"/>
      <c r="BS568" s="35"/>
      <c r="BT568" s="35"/>
      <c r="BU568" s="35"/>
      <c r="BV568" s="35"/>
    </row>
    <row r="569" spans="1:74" s="54" customFormat="1" ht="15" customHeight="1" x14ac:dyDescent="0.1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G569" s="216" t="s">
        <v>138</v>
      </c>
      <c r="AH569" s="907" t="s">
        <v>313</v>
      </c>
      <c r="AI569" s="906" t="s">
        <v>314</v>
      </c>
      <c r="AJ569" s="905">
        <v>1100017</v>
      </c>
      <c r="AK569" s="451" t="s">
        <v>139</v>
      </c>
      <c r="AL569" s="451">
        <v>1</v>
      </c>
      <c r="AM569" s="449" t="s">
        <v>3041</v>
      </c>
      <c r="AN569" s="450"/>
      <c r="AP569" s="77"/>
      <c r="AQ569" s="77"/>
      <c r="AR569" s="35"/>
      <c r="AS569" s="35"/>
      <c r="AT569" s="35"/>
      <c r="AU569" s="35"/>
      <c r="AV569" s="35"/>
      <c r="AW569" s="35"/>
      <c r="AX569" s="35"/>
      <c r="AY569" s="35"/>
      <c r="AZ569" s="35"/>
      <c r="BA569" s="35"/>
      <c r="BB569" s="35"/>
      <c r="BC569" s="35"/>
      <c r="BD569" s="35"/>
      <c r="BE569" s="35"/>
      <c r="BF569" s="35"/>
      <c r="BG569" s="35"/>
      <c r="BH569" s="35"/>
      <c r="BI569" s="35"/>
      <c r="BJ569" s="35"/>
      <c r="BK569" s="35"/>
      <c r="BL569" s="35"/>
      <c r="BM569" s="35"/>
      <c r="BN569" s="35"/>
      <c r="BO569" s="35"/>
      <c r="BP569" s="35"/>
      <c r="BQ569" s="35"/>
      <c r="BR569" s="35"/>
      <c r="BS569" s="35"/>
      <c r="BT569" s="35"/>
      <c r="BU569" s="35"/>
      <c r="BV569" s="35"/>
    </row>
    <row r="570" spans="1:74" s="54" customFormat="1" ht="15" customHeight="1" x14ac:dyDescent="0.1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G570" s="216" t="s">
        <v>138</v>
      </c>
      <c r="AH570" s="907" t="s">
        <v>253</v>
      </c>
      <c r="AI570" s="906" t="s">
        <v>254</v>
      </c>
      <c r="AJ570" s="905">
        <v>1100018</v>
      </c>
      <c r="AK570" s="451" t="s">
        <v>139</v>
      </c>
      <c r="AL570" s="451">
        <v>1</v>
      </c>
      <c r="AM570" s="449" t="s">
        <v>3041</v>
      </c>
      <c r="AN570" s="450"/>
      <c r="AP570" s="77"/>
      <c r="AQ570" s="77"/>
      <c r="AR570" s="35"/>
      <c r="AS570" s="35"/>
      <c r="AT570" s="35"/>
      <c r="AU570" s="35"/>
      <c r="AV570" s="35"/>
      <c r="AW570" s="35"/>
      <c r="AX570" s="35"/>
      <c r="AY570" s="35"/>
      <c r="AZ570" s="35"/>
      <c r="BA570" s="35"/>
      <c r="BB570" s="35"/>
      <c r="BC570" s="35"/>
      <c r="BD570" s="35"/>
      <c r="BE570" s="35"/>
      <c r="BF570" s="35"/>
      <c r="BG570" s="35"/>
      <c r="BH570" s="35"/>
      <c r="BI570" s="35"/>
      <c r="BJ570" s="35"/>
      <c r="BK570" s="35"/>
      <c r="BL570" s="35"/>
      <c r="BM570" s="35"/>
      <c r="BN570" s="35"/>
      <c r="BO570" s="35"/>
      <c r="BP570" s="35"/>
      <c r="BQ570" s="35"/>
      <c r="BR570" s="35"/>
      <c r="BS570" s="35"/>
      <c r="BT570" s="35"/>
      <c r="BU570" s="35"/>
      <c r="BV570" s="35"/>
    </row>
    <row r="571" spans="1:74" s="54" customFormat="1" ht="15" customHeight="1" x14ac:dyDescent="0.1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G571" s="216" t="s">
        <v>138</v>
      </c>
      <c r="AH571" s="907" t="s">
        <v>289</v>
      </c>
      <c r="AI571" s="906" t="s">
        <v>290</v>
      </c>
      <c r="AJ571" s="905">
        <v>1100019</v>
      </c>
      <c r="AK571" s="451" t="s">
        <v>139</v>
      </c>
      <c r="AL571" s="451">
        <v>1</v>
      </c>
      <c r="AM571" s="449" t="s">
        <v>3041</v>
      </c>
      <c r="AN571" s="450"/>
      <c r="AP571" s="77"/>
      <c r="AQ571" s="77"/>
      <c r="AR571" s="35"/>
      <c r="AS571" s="35"/>
      <c r="AT571" s="35"/>
      <c r="AU571" s="35"/>
      <c r="AV571" s="35"/>
      <c r="AW571" s="35"/>
      <c r="AX571" s="35"/>
      <c r="AY571" s="35"/>
      <c r="AZ571" s="35"/>
      <c r="BA571" s="35"/>
      <c r="BB571" s="35"/>
      <c r="BC571" s="35"/>
      <c r="BD571" s="35"/>
      <c r="BE571" s="35"/>
      <c r="BF571" s="35"/>
      <c r="BG571" s="35"/>
      <c r="BH571" s="35"/>
      <c r="BI571" s="35"/>
      <c r="BJ571" s="35"/>
      <c r="BK571" s="35"/>
      <c r="BL571" s="35"/>
      <c r="BM571" s="35"/>
      <c r="BN571" s="35"/>
      <c r="BO571" s="35"/>
      <c r="BP571" s="35"/>
      <c r="BQ571" s="35"/>
      <c r="BR571" s="35"/>
      <c r="BS571" s="35"/>
      <c r="BT571" s="35"/>
      <c r="BU571" s="35"/>
      <c r="BV571" s="35"/>
    </row>
    <row r="572" spans="1:74" s="54" customFormat="1" ht="15" customHeight="1" x14ac:dyDescent="0.1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G572" s="216" t="s">
        <v>138</v>
      </c>
      <c r="AH572" s="907" t="s">
        <v>297</v>
      </c>
      <c r="AI572" s="906" t="s">
        <v>298</v>
      </c>
      <c r="AJ572" s="905">
        <v>1100020</v>
      </c>
      <c r="AK572" s="451">
        <v>1</v>
      </c>
      <c r="AL572" s="451" t="s">
        <v>139</v>
      </c>
      <c r="AM572" s="449" t="s">
        <v>3041</v>
      </c>
      <c r="AN572" s="450"/>
      <c r="AP572" s="77"/>
      <c r="AQ572" s="77"/>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row>
    <row r="573" spans="1:74" s="54" customFormat="1" ht="15" customHeight="1" x14ac:dyDescent="0.1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G573" s="216" t="s">
        <v>138</v>
      </c>
      <c r="AH573" s="907" t="s">
        <v>299</v>
      </c>
      <c r="AI573" s="906" t="s">
        <v>300</v>
      </c>
      <c r="AJ573" s="905">
        <v>1100021</v>
      </c>
      <c r="AK573" s="451" t="s">
        <v>139</v>
      </c>
      <c r="AL573" s="451">
        <v>1</v>
      </c>
      <c r="AM573" s="449" t="s">
        <v>3041</v>
      </c>
      <c r="AN573" s="450"/>
      <c r="AP573" s="77"/>
      <c r="AQ573" s="77"/>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c r="BR573" s="35"/>
      <c r="BS573" s="35"/>
      <c r="BT573" s="35"/>
      <c r="BU573" s="35"/>
      <c r="BV573" s="35"/>
    </row>
    <row r="574" spans="1:74" s="54" customFormat="1" ht="15" customHeight="1" x14ac:dyDescent="0.1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G574" s="216" t="s">
        <v>138</v>
      </c>
      <c r="AH574" s="907" t="s">
        <v>301</v>
      </c>
      <c r="AI574" s="906" t="s">
        <v>302</v>
      </c>
      <c r="AJ574" s="905">
        <v>1100022</v>
      </c>
      <c r="AK574" s="451">
        <v>1</v>
      </c>
      <c r="AL574" s="451" t="s">
        <v>139</v>
      </c>
      <c r="AM574" s="451" t="s">
        <v>140</v>
      </c>
      <c r="AN574" s="450"/>
      <c r="AP574" s="77"/>
      <c r="AQ574" s="77"/>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c r="BR574" s="35"/>
      <c r="BS574" s="35"/>
      <c r="BT574" s="35"/>
      <c r="BU574" s="35"/>
      <c r="BV574" s="35"/>
    </row>
    <row r="575" spans="1:74" s="54" customFormat="1" ht="15" customHeight="1" x14ac:dyDescent="0.1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G575" s="216" t="s">
        <v>138</v>
      </c>
      <c r="AH575" s="907" t="s">
        <v>303</v>
      </c>
      <c r="AI575" s="906" t="s">
        <v>304</v>
      </c>
      <c r="AJ575" s="905">
        <v>1100023</v>
      </c>
      <c r="AK575" s="451">
        <v>1</v>
      </c>
      <c r="AL575" s="451" t="s">
        <v>139</v>
      </c>
      <c r="AM575" s="449" t="s">
        <v>3041</v>
      </c>
      <c r="AN575" s="450"/>
      <c r="AP575" s="77"/>
      <c r="AQ575" s="77"/>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c r="BR575" s="35"/>
      <c r="BS575" s="35"/>
      <c r="BT575" s="35"/>
      <c r="BU575" s="35"/>
      <c r="BV575" s="35"/>
    </row>
    <row r="576" spans="1:74" s="54" customFormat="1" ht="1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G576" s="216" t="s">
        <v>138</v>
      </c>
      <c r="AH576" s="907" t="s">
        <v>305</v>
      </c>
      <c r="AI576" s="906" t="s">
        <v>306</v>
      </c>
      <c r="AJ576" s="905">
        <v>1100024</v>
      </c>
      <c r="AK576" s="451">
        <v>1</v>
      </c>
      <c r="AL576" s="451" t="s">
        <v>139</v>
      </c>
      <c r="AM576" s="451" t="s">
        <v>140</v>
      </c>
      <c r="AN576" s="450"/>
      <c r="AP576" s="77"/>
      <c r="AQ576" s="77"/>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c r="BR576" s="35"/>
      <c r="BS576" s="35"/>
      <c r="BT576" s="35"/>
      <c r="BU576" s="35"/>
      <c r="BV576" s="35"/>
    </row>
    <row r="577" spans="1:74" s="54" customFormat="1" ht="15" customHeight="1" x14ac:dyDescent="0.1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G577" s="216" t="s">
        <v>138</v>
      </c>
      <c r="AH577" s="907" t="s">
        <v>307</v>
      </c>
      <c r="AI577" s="906" t="s">
        <v>308</v>
      </c>
      <c r="AJ577" s="905">
        <v>1100025</v>
      </c>
      <c r="AK577" s="451" t="s">
        <v>139</v>
      </c>
      <c r="AL577" s="451">
        <v>1</v>
      </c>
      <c r="AM577" s="449" t="s">
        <v>3041</v>
      </c>
      <c r="AN577" s="450"/>
      <c r="AP577" s="77"/>
      <c r="AQ577" s="77"/>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35"/>
      <c r="BS577" s="35"/>
      <c r="BT577" s="35"/>
      <c r="BU577" s="35"/>
      <c r="BV577" s="35"/>
    </row>
    <row r="578" spans="1:74" s="54" customFormat="1" ht="15" customHeight="1" x14ac:dyDescent="0.1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G578" s="216" t="s">
        <v>138</v>
      </c>
      <c r="AH578" s="907" t="s">
        <v>251</v>
      </c>
      <c r="AI578" s="906" t="s">
        <v>252</v>
      </c>
      <c r="AJ578" s="905">
        <v>1100026</v>
      </c>
      <c r="AK578" s="451" t="s">
        <v>139</v>
      </c>
      <c r="AL578" s="451">
        <v>1</v>
      </c>
      <c r="AM578" s="449" t="s">
        <v>3041</v>
      </c>
      <c r="AN578" s="450"/>
      <c r="AP578" s="77"/>
      <c r="AQ578" s="77"/>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row>
    <row r="579" spans="1:74" s="54" customFormat="1" ht="15" customHeight="1" x14ac:dyDescent="0.1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G579" s="216" t="s">
        <v>138</v>
      </c>
      <c r="AH579" s="907" t="s">
        <v>243</v>
      </c>
      <c r="AI579" s="906" t="s">
        <v>244</v>
      </c>
      <c r="AJ579" s="905">
        <v>1100027</v>
      </c>
      <c r="AK579" s="451" t="s">
        <v>139</v>
      </c>
      <c r="AL579" s="451">
        <v>1</v>
      </c>
      <c r="AM579" s="449" t="s">
        <v>3041</v>
      </c>
      <c r="AN579" s="450"/>
      <c r="AP579" s="77"/>
      <c r="AQ579" s="77"/>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35"/>
      <c r="BO579" s="35"/>
      <c r="BP579" s="35"/>
      <c r="BQ579" s="35"/>
      <c r="BR579" s="35"/>
      <c r="BS579" s="35"/>
      <c r="BT579" s="35"/>
      <c r="BU579" s="35"/>
      <c r="BV579" s="35"/>
    </row>
    <row r="580" spans="1:74" s="54" customFormat="1" ht="15" customHeight="1" x14ac:dyDescent="0.1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G580" s="216" t="s">
        <v>138</v>
      </c>
      <c r="AH580" s="907" t="s">
        <v>245</v>
      </c>
      <c r="AI580" s="906" t="s">
        <v>246</v>
      </c>
      <c r="AJ580" s="905">
        <v>1100028</v>
      </c>
      <c r="AK580" s="451" t="s">
        <v>139</v>
      </c>
      <c r="AL580" s="451">
        <v>1</v>
      </c>
      <c r="AM580" s="449" t="s">
        <v>3041</v>
      </c>
      <c r="AN580" s="450"/>
      <c r="AP580" s="77"/>
      <c r="AQ580" s="77"/>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35"/>
      <c r="BO580" s="35"/>
      <c r="BP580" s="35"/>
      <c r="BQ580" s="35"/>
      <c r="BR580" s="35"/>
      <c r="BS580" s="35"/>
      <c r="BT580" s="35"/>
      <c r="BU580" s="35"/>
      <c r="BV580" s="35"/>
    </row>
    <row r="581" spans="1:74" s="54" customFormat="1" ht="15" customHeight="1" x14ac:dyDescent="0.1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G581" s="216" t="s">
        <v>138</v>
      </c>
      <c r="AH581" s="907" t="s">
        <v>247</v>
      </c>
      <c r="AI581" s="906" t="s">
        <v>248</v>
      </c>
      <c r="AJ581" s="905">
        <v>1100029</v>
      </c>
      <c r="AK581" s="451" t="s">
        <v>139</v>
      </c>
      <c r="AL581" s="451">
        <v>1</v>
      </c>
      <c r="AM581" s="449" t="s">
        <v>3041</v>
      </c>
      <c r="AN581" s="450"/>
      <c r="AP581" s="77"/>
      <c r="AQ581" s="77"/>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35"/>
      <c r="BO581" s="35"/>
      <c r="BP581" s="35"/>
      <c r="BQ581" s="35"/>
      <c r="BR581" s="35"/>
      <c r="BS581" s="35"/>
      <c r="BT581" s="35"/>
      <c r="BU581" s="35"/>
      <c r="BV581" s="35"/>
    </row>
    <row r="582" spans="1:74" s="54" customFormat="1" ht="15" customHeight="1" x14ac:dyDescent="0.1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G582" s="216" t="s">
        <v>138</v>
      </c>
      <c r="AH582" s="907" t="s">
        <v>327</v>
      </c>
      <c r="AI582" s="906" t="s">
        <v>328</v>
      </c>
      <c r="AJ582" s="905">
        <v>1100030</v>
      </c>
      <c r="AK582" s="451" t="s">
        <v>139</v>
      </c>
      <c r="AL582" s="451">
        <v>1</v>
      </c>
      <c r="AM582" s="449" t="s">
        <v>3041</v>
      </c>
      <c r="AN582" s="450"/>
      <c r="AP582" s="77"/>
      <c r="AQ582" s="77"/>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c r="BS582" s="35"/>
      <c r="BT582" s="35"/>
      <c r="BU582" s="35"/>
      <c r="BV582" s="35"/>
    </row>
    <row r="583" spans="1:74" s="54" customFormat="1" ht="15" customHeight="1" x14ac:dyDescent="0.1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G583" s="216" t="s">
        <v>138</v>
      </c>
      <c r="AH583" s="907" t="s">
        <v>261</v>
      </c>
      <c r="AI583" s="906" t="s">
        <v>262</v>
      </c>
      <c r="AJ583" s="905">
        <v>1100031</v>
      </c>
      <c r="AK583" s="451" t="s">
        <v>139</v>
      </c>
      <c r="AL583" s="451">
        <v>1</v>
      </c>
      <c r="AM583" s="449" t="s">
        <v>3041</v>
      </c>
      <c r="AN583" s="450"/>
      <c r="AP583" s="77"/>
      <c r="AQ583" s="77"/>
      <c r="AR583" s="35"/>
      <c r="AS583" s="35"/>
      <c r="AT583" s="35"/>
      <c r="AU583" s="35"/>
      <c r="AV583" s="35"/>
      <c r="AW583" s="35"/>
      <c r="AX583" s="35"/>
      <c r="AY583" s="35"/>
      <c r="AZ583" s="35"/>
      <c r="BA583" s="35"/>
      <c r="BB583" s="35"/>
      <c r="BC583" s="35"/>
      <c r="BD583" s="35"/>
      <c r="BE583" s="35"/>
      <c r="BF583" s="35"/>
      <c r="BG583" s="35"/>
      <c r="BH583" s="35"/>
      <c r="BI583" s="35"/>
      <c r="BJ583" s="35"/>
      <c r="BK583" s="35"/>
      <c r="BL583" s="35"/>
      <c r="BM583" s="35"/>
      <c r="BN583" s="35"/>
      <c r="BO583" s="35"/>
      <c r="BP583" s="35"/>
      <c r="BQ583" s="35"/>
      <c r="BR583" s="35"/>
      <c r="BS583" s="35"/>
      <c r="BT583" s="35"/>
      <c r="BU583" s="35"/>
      <c r="BV583" s="35"/>
    </row>
    <row r="584" spans="1:74" s="54" customFormat="1" ht="15" customHeight="1" x14ac:dyDescent="0.1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G584" s="216" t="s">
        <v>138</v>
      </c>
      <c r="AH584" s="907" t="s">
        <v>257</v>
      </c>
      <c r="AI584" s="906" t="s">
        <v>258</v>
      </c>
      <c r="AJ584" s="905">
        <v>1100032</v>
      </c>
      <c r="AK584" s="451">
        <v>1</v>
      </c>
      <c r="AL584" s="451" t="s">
        <v>139</v>
      </c>
      <c r="AM584" s="449" t="s">
        <v>3041</v>
      </c>
      <c r="AN584" s="450"/>
      <c r="AP584" s="77"/>
      <c r="AQ584" s="77"/>
      <c r="AR584" s="35"/>
      <c r="AS584" s="35"/>
      <c r="AT584" s="35"/>
      <c r="AU584" s="35"/>
      <c r="AV584" s="35"/>
      <c r="AW584" s="35"/>
      <c r="AX584" s="35"/>
      <c r="AY584" s="35"/>
      <c r="AZ584" s="35"/>
      <c r="BA584" s="35"/>
      <c r="BB584" s="35"/>
      <c r="BC584" s="35"/>
      <c r="BD584" s="35"/>
      <c r="BE584" s="35"/>
      <c r="BF584" s="35"/>
      <c r="BG584" s="35"/>
      <c r="BH584" s="35"/>
      <c r="BI584" s="35"/>
      <c r="BJ584" s="35"/>
      <c r="BK584" s="35"/>
      <c r="BL584" s="35"/>
      <c r="BM584" s="35"/>
      <c r="BN584" s="35"/>
      <c r="BO584" s="35"/>
      <c r="BP584" s="35"/>
      <c r="BQ584" s="35"/>
      <c r="BR584" s="35"/>
      <c r="BS584" s="35"/>
      <c r="BT584" s="35"/>
      <c r="BU584" s="35"/>
      <c r="BV584" s="35"/>
    </row>
    <row r="585" spans="1:74" s="54" customFormat="1" ht="15" customHeight="1" x14ac:dyDescent="0.1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G585" s="216" t="s">
        <v>138</v>
      </c>
      <c r="AH585" s="907" t="s">
        <v>287</v>
      </c>
      <c r="AI585" s="906" t="s">
        <v>288</v>
      </c>
      <c r="AJ585" s="905">
        <v>1100033</v>
      </c>
      <c r="AK585" s="451" t="s">
        <v>139</v>
      </c>
      <c r="AL585" s="451">
        <v>1</v>
      </c>
      <c r="AM585" s="449" t="s">
        <v>3041</v>
      </c>
      <c r="AN585" s="450"/>
      <c r="AP585" s="77"/>
      <c r="AQ585" s="77"/>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c r="BR585" s="35"/>
      <c r="BS585" s="35"/>
      <c r="BT585" s="35"/>
      <c r="BU585" s="35"/>
      <c r="BV585" s="35"/>
    </row>
    <row r="586" spans="1:74" s="54" customFormat="1" ht="15" customHeight="1" x14ac:dyDescent="0.1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G586" s="216" t="s">
        <v>138</v>
      </c>
      <c r="AH586" s="907" t="s">
        <v>259</v>
      </c>
      <c r="AI586" s="906" t="s">
        <v>260</v>
      </c>
      <c r="AJ586" s="905">
        <v>1100034</v>
      </c>
      <c r="AK586" s="451" t="s">
        <v>139</v>
      </c>
      <c r="AL586" s="451">
        <v>1</v>
      </c>
      <c r="AM586" s="449" t="s">
        <v>3041</v>
      </c>
      <c r="AN586" s="450"/>
      <c r="AP586" s="77"/>
      <c r="AQ586" s="77"/>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35"/>
      <c r="BS586" s="35"/>
      <c r="BT586" s="35"/>
      <c r="BU586" s="35"/>
      <c r="BV586" s="35"/>
    </row>
    <row r="587" spans="1:74" s="54" customFormat="1" ht="15" customHeight="1" x14ac:dyDescent="0.1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G587" s="216" t="s">
        <v>138</v>
      </c>
      <c r="AH587" s="907" t="s">
        <v>335</v>
      </c>
      <c r="AI587" s="906" t="s">
        <v>336</v>
      </c>
      <c r="AJ587" s="905">
        <v>1100035</v>
      </c>
      <c r="AK587" s="451">
        <v>1</v>
      </c>
      <c r="AL587" s="451" t="s">
        <v>139</v>
      </c>
      <c r="AM587" s="449" t="s">
        <v>3041</v>
      </c>
      <c r="AN587" s="450"/>
      <c r="AP587" s="77"/>
      <c r="AQ587" s="77"/>
      <c r="AR587" s="35"/>
      <c r="AS587" s="35"/>
      <c r="AT587" s="35"/>
      <c r="AU587" s="35"/>
      <c r="AV587" s="35"/>
      <c r="AW587" s="35"/>
      <c r="AX587" s="35"/>
      <c r="AY587" s="35"/>
      <c r="AZ587" s="35"/>
      <c r="BA587" s="35"/>
      <c r="BB587" s="35"/>
      <c r="BC587" s="35"/>
      <c r="BD587" s="35"/>
      <c r="BE587" s="35"/>
      <c r="BF587" s="35"/>
      <c r="BG587" s="35"/>
      <c r="BH587" s="35"/>
      <c r="BI587" s="35"/>
      <c r="BJ587" s="35"/>
      <c r="BK587" s="35"/>
      <c r="BL587" s="35"/>
      <c r="BM587" s="35"/>
      <c r="BN587" s="35"/>
      <c r="BO587" s="35"/>
      <c r="BP587" s="35"/>
      <c r="BQ587" s="35"/>
      <c r="BR587" s="35"/>
      <c r="BS587" s="35"/>
      <c r="BT587" s="35"/>
      <c r="BU587" s="35"/>
      <c r="BV587" s="35"/>
    </row>
    <row r="588" spans="1:74" s="54" customFormat="1" ht="15" customHeight="1" x14ac:dyDescent="0.1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G588" s="216" t="s">
        <v>138</v>
      </c>
      <c r="AH588" s="907" t="s">
        <v>293</v>
      </c>
      <c r="AI588" s="906" t="s">
        <v>294</v>
      </c>
      <c r="AJ588" s="905">
        <v>1100038</v>
      </c>
      <c r="AK588" s="451" t="s">
        <v>139</v>
      </c>
      <c r="AL588" s="451">
        <v>1</v>
      </c>
      <c r="AM588" s="449" t="s">
        <v>3041</v>
      </c>
      <c r="AN588" s="450"/>
      <c r="AP588" s="77"/>
      <c r="AQ588" s="77"/>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row>
    <row r="589" spans="1:74" s="54" customFormat="1" ht="15" customHeight="1" x14ac:dyDescent="0.1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G589" s="216" t="s">
        <v>138</v>
      </c>
      <c r="AH589" s="907" t="s">
        <v>263</v>
      </c>
      <c r="AI589" s="906" t="s">
        <v>264</v>
      </c>
      <c r="AJ589" s="905">
        <v>1100039</v>
      </c>
      <c r="AK589" s="451" t="s">
        <v>139</v>
      </c>
      <c r="AL589" s="451">
        <v>1</v>
      </c>
      <c r="AM589" s="451" t="s">
        <v>140</v>
      </c>
      <c r="AN589" s="450"/>
      <c r="AP589" s="77"/>
      <c r="AQ589" s="77"/>
      <c r="AR589" s="35"/>
      <c r="AS589" s="35"/>
      <c r="AT589" s="35"/>
      <c r="AU589" s="35"/>
      <c r="AV589" s="35"/>
      <c r="AW589" s="35"/>
      <c r="AX589" s="35"/>
      <c r="AY589" s="35"/>
      <c r="AZ589" s="35"/>
      <c r="BA589" s="35"/>
      <c r="BB589" s="35"/>
      <c r="BC589" s="35"/>
      <c r="BD589" s="35"/>
      <c r="BE589" s="35"/>
      <c r="BF589" s="35"/>
      <c r="BG589" s="35"/>
      <c r="BH589" s="35"/>
      <c r="BI589" s="35"/>
      <c r="BJ589" s="35"/>
      <c r="BK589" s="35"/>
      <c r="BL589" s="35"/>
      <c r="BM589" s="35"/>
      <c r="BN589" s="35"/>
      <c r="BO589" s="35"/>
      <c r="BP589" s="35"/>
      <c r="BQ589" s="35"/>
      <c r="BR589" s="35"/>
      <c r="BS589" s="35"/>
      <c r="BT589" s="35"/>
      <c r="BU589" s="35"/>
      <c r="BV589" s="35"/>
    </row>
    <row r="590" spans="1:74" s="54" customFormat="1" ht="15" customHeight="1" x14ac:dyDescent="0.1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G590" s="216" t="s">
        <v>138</v>
      </c>
      <c r="AH590" s="907" t="s">
        <v>271</v>
      </c>
      <c r="AI590" s="906" t="s">
        <v>272</v>
      </c>
      <c r="AJ590" s="905">
        <v>1100040</v>
      </c>
      <c r="AK590" s="451" t="s">
        <v>139</v>
      </c>
      <c r="AL590" s="451">
        <v>1</v>
      </c>
      <c r="AM590" s="449" t="s">
        <v>3041</v>
      </c>
      <c r="AN590" s="450"/>
      <c r="AP590" s="77"/>
      <c r="AQ590" s="77"/>
      <c r="AR590" s="35"/>
      <c r="AS590" s="35"/>
      <c r="AT590" s="35"/>
      <c r="AU590" s="35"/>
      <c r="AV590" s="35"/>
      <c r="AW590" s="35"/>
      <c r="AX590" s="35"/>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row>
    <row r="591" spans="1:74" s="54" customFormat="1" ht="15" customHeight="1" x14ac:dyDescent="0.1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G591" s="216" t="s">
        <v>138</v>
      </c>
      <c r="AH591" s="907" t="s">
        <v>285</v>
      </c>
      <c r="AI591" s="906" t="s">
        <v>286</v>
      </c>
      <c r="AJ591" s="905">
        <v>1100042</v>
      </c>
      <c r="AK591" s="451" t="s">
        <v>139</v>
      </c>
      <c r="AL591" s="451">
        <v>1</v>
      </c>
      <c r="AM591" s="449" t="s">
        <v>3041</v>
      </c>
      <c r="AN591" s="450"/>
      <c r="AP591" s="77"/>
      <c r="AQ591" s="77"/>
      <c r="AR591" s="35"/>
      <c r="AS591" s="35"/>
      <c r="AT591" s="35"/>
      <c r="AU591" s="35"/>
      <c r="AV591" s="35"/>
      <c r="AW591" s="35"/>
      <c r="AX591" s="35"/>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row>
    <row r="592" spans="1:74" s="54" customFormat="1" ht="15" customHeight="1" x14ac:dyDescent="0.1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G592" s="216" t="s">
        <v>138</v>
      </c>
      <c r="AH592" s="907" t="s">
        <v>339</v>
      </c>
      <c r="AI592" s="906" t="s">
        <v>340</v>
      </c>
      <c r="AJ592" s="905">
        <v>1100043</v>
      </c>
      <c r="AK592" s="451" t="s">
        <v>139</v>
      </c>
      <c r="AL592" s="451">
        <v>1</v>
      </c>
      <c r="AM592" s="449" t="s">
        <v>3041</v>
      </c>
      <c r="AN592" s="450"/>
      <c r="AP592" s="77"/>
      <c r="AQ592" s="77"/>
      <c r="AR592" s="35"/>
      <c r="AS592" s="35"/>
      <c r="AT592" s="35"/>
      <c r="AU592" s="35"/>
      <c r="AV592" s="35"/>
      <c r="AW592" s="35"/>
      <c r="AX592" s="35"/>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row>
    <row r="593" spans="1:74" s="54" customFormat="1" ht="15" customHeight="1" x14ac:dyDescent="0.1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G593" s="216" t="s">
        <v>138</v>
      </c>
      <c r="AH593" s="907" t="s">
        <v>275</v>
      </c>
      <c r="AI593" s="906" t="s">
        <v>276</v>
      </c>
      <c r="AJ593" s="905">
        <v>1100046</v>
      </c>
      <c r="AK593" s="451" t="s">
        <v>139</v>
      </c>
      <c r="AL593" s="451">
        <v>1</v>
      </c>
      <c r="AM593" s="449" t="s">
        <v>3041</v>
      </c>
      <c r="AN593" s="450"/>
      <c r="AP593" s="77"/>
      <c r="AQ593" s="77"/>
      <c r="AR593" s="35"/>
      <c r="AS593" s="35"/>
      <c r="AT593" s="35"/>
      <c r="AU593" s="35"/>
      <c r="AV593" s="35"/>
      <c r="AW593" s="35"/>
      <c r="AX593" s="35"/>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row>
    <row r="594" spans="1:74" s="54" customFormat="1" ht="15" customHeight="1" x14ac:dyDescent="0.1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G594" s="216" t="s">
        <v>138</v>
      </c>
      <c r="AH594" s="907" t="s">
        <v>265</v>
      </c>
      <c r="AI594" s="906" t="s">
        <v>266</v>
      </c>
      <c r="AJ594" s="905">
        <v>1100047</v>
      </c>
      <c r="AK594" s="451">
        <v>1</v>
      </c>
      <c r="AL594" s="451" t="s">
        <v>139</v>
      </c>
      <c r="AM594" s="451" t="s">
        <v>140</v>
      </c>
      <c r="AN594" s="450"/>
      <c r="AP594" s="77"/>
      <c r="AQ594" s="77"/>
      <c r="AR594" s="35"/>
      <c r="AS594" s="35"/>
      <c r="AT594" s="35"/>
      <c r="AU594" s="35"/>
      <c r="AV594" s="35"/>
      <c r="AW594" s="35"/>
      <c r="AX594" s="35"/>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row>
    <row r="595" spans="1:74" s="54" customFormat="1" ht="15" customHeight="1" x14ac:dyDescent="0.1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G595" s="216" t="s">
        <v>138</v>
      </c>
      <c r="AH595" s="907" t="s">
        <v>311</v>
      </c>
      <c r="AI595" s="906" t="s">
        <v>312</v>
      </c>
      <c r="AJ595" s="905">
        <v>1100049</v>
      </c>
      <c r="AK595" s="451">
        <v>1</v>
      </c>
      <c r="AL595" s="451" t="s">
        <v>139</v>
      </c>
      <c r="AM595" s="449" t="s">
        <v>3041</v>
      </c>
      <c r="AN595" s="450"/>
      <c r="AP595" s="77"/>
      <c r="AQ595" s="77"/>
      <c r="AR595" s="35"/>
      <c r="AS595" s="35"/>
      <c r="AT595" s="35"/>
      <c r="AU595" s="35"/>
      <c r="AV595" s="35"/>
      <c r="AW595" s="35"/>
      <c r="AX595" s="35"/>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row>
    <row r="596" spans="1:74" s="54" customFormat="1" ht="15" customHeight="1" x14ac:dyDescent="0.1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G596" s="216" t="s">
        <v>138</v>
      </c>
      <c r="AH596" s="907" t="s">
        <v>331</v>
      </c>
      <c r="AI596" s="906" t="s">
        <v>332</v>
      </c>
      <c r="AJ596" s="905">
        <v>1100050</v>
      </c>
      <c r="AK596" s="451">
        <v>1</v>
      </c>
      <c r="AL596" s="451" t="s">
        <v>139</v>
      </c>
      <c r="AM596" s="449" t="s">
        <v>3041</v>
      </c>
      <c r="AN596" s="450"/>
      <c r="AP596" s="77"/>
      <c r="AQ596" s="77"/>
      <c r="AR596" s="35"/>
      <c r="AS596" s="35"/>
      <c r="AT596" s="35"/>
      <c r="AU596" s="35"/>
      <c r="AV596" s="35"/>
      <c r="AW596" s="35"/>
      <c r="AX596" s="35"/>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row>
    <row r="597" spans="1:74" s="54" customFormat="1" ht="15" customHeight="1" x14ac:dyDescent="0.1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G597" s="216" t="s">
        <v>138</v>
      </c>
      <c r="AH597" s="907" t="s">
        <v>291</v>
      </c>
      <c r="AI597" s="906" t="s">
        <v>292</v>
      </c>
      <c r="AJ597" s="905">
        <v>1100051</v>
      </c>
      <c r="AK597" s="451">
        <v>1</v>
      </c>
      <c r="AL597" s="451" t="s">
        <v>139</v>
      </c>
      <c r="AM597" s="451" t="s">
        <v>140</v>
      </c>
      <c r="AN597" s="450"/>
      <c r="AP597" s="77"/>
      <c r="AQ597" s="77"/>
      <c r="AR597" s="35"/>
      <c r="AS597" s="35"/>
      <c r="AT597" s="35"/>
      <c r="AU597" s="35"/>
      <c r="AV597" s="35"/>
      <c r="AW597" s="35"/>
      <c r="AX597" s="35"/>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row>
    <row r="598" spans="1:74" s="54" customFormat="1" ht="15" customHeight="1" x14ac:dyDescent="0.1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G598" s="216" t="s">
        <v>138</v>
      </c>
      <c r="AH598" s="907" t="s">
        <v>319</v>
      </c>
      <c r="AI598" s="906" t="s">
        <v>320</v>
      </c>
      <c r="AJ598" s="905">
        <v>1100052</v>
      </c>
      <c r="AK598" s="451">
        <v>1</v>
      </c>
      <c r="AL598" s="451" t="s">
        <v>139</v>
      </c>
      <c r="AM598" s="451" t="s">
        <v>140</v>
      </c>
      <c r="AN598" s="450"/>
      <c r="AP598" s="77"/>
      <c r="AQ598" s="77"/>
      <c r="AR598" s="35"/>
      <c r="AS598" s="35"/>
      <c r="AT598" s="35"/>
      <c r="AU598" s="35"/>
      <c r="AV598" s="35"/>
      <c r="AW598" s="35"/>
      <c r="AX598" s="35"/>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row>
    <row r="599" spans="1:74" s="54" customFormat="1" ht="15" customHeight="1" x14ac:dyDescent="0.1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G599" s="216" t="s">
        <v>138</v>
      </c>
      <c r="AH599" s="907" t="s">
        <v>279</v>
      </c>
      <c r="AI599" s="906" t="s">
        <v>280</v>
      </c>
      <c r="AJ599" s="905">
        <v>1100053</v>
      </c>
      <c r="AK599" s="451" t="s">
        <v>139</v>
      </c>
      <c r="AL599" s="451">
        <v>1</v>
      </c>
      <c r="AM599" s="449" t="s">
        <v>3041</v>
      </c>
      <c r="AN599" s="450"/>
      <c r="AP599" s="77"/>
      <c r="AQ599" s="77"/>
      <c r="AR599" s="35"/>
      <c r="AS599" s="35"/>
      <c r="AT599" s="35"/>
      <c r="AU599" s="35"/>
      <c r="AV599" s="35"/>
      <c r="AW599" s="35"/>
      <c r="AX599" s="35"/>
      <c r="AY599" s="35"/>
      <c r="AZ599" s="35"/>
      <c r="BA599" s="35"/>
      <c r="BB599" s="35"/>
      <c r="BC599" s="35"/>
      <c r="BD599" s="35"/>
      <c r="BE599" s="35"/>
      <c r="BF599" s="35"/>
      <c r="BG599" s="35"/>
      <c r="BH599" s="35"/>
      <c r="BI599" s="35"/>
      <c r="BJ599" s="35"/>
      <c r="BK599" s="35"/>
      <c r="BL599" s="35"/>
      <c r="BM599" s="35"/>
      <c r="BN599" s="35"/>
      <c r="BO599" s="35"/>
      <c r="BP599" s="35"/>
      <c r="BQ599" s="35"/>
      <c r="BR599" s="35"/>
      <c r="BS599" s="35"/>
      <c r="BT599" s="35"/>
      <c r="BU599" s="35"/>
      <c r="BV599" s="35"/>
    </row>
    <row r="600" spans="1:74" s="54" customFormat="1" ht="15" customHeight="1" x14ac:dyDescent="0.1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G600" s="216" t="s">
        <v>138</v>
      </c>
      <c r="AH600" s="907" t="s">
        <v>321</v>
      </c>
      <c r="AI600" s="906" t="s">
        <v>322</v>
      </c>
      <c r="AJ600" s="905">
        <v>1100054</v>
      </c>
      <c r="AK600" s="451" t="s">
        <v>139</v>
      </c>
      <c r="AL600" s="451">
        <v>1</v>
      </c>
      <c r="AM600" s="451" t="s">
        <v>140</v>
      </c>
      <c r="AN600" s="450"/>
      <c r="AP600" s="77"/>
      <c r="AQ600" s="77"/>
      <c r="AR600" s="35"/>
      <c r="AS600" s="35"/>
      <c r="AT600" s="35"/>
      <c r="AU600" s="35"/>
      <c r="AV600" s="35"/>
      <c r="AW600" s="35"/>
      <c r="AX600" s="35"/>
      <c r="AY600" s="35"/>
      <c r="AZ600" s="35"/>
      <c r="BA600" s="35"/>
      <c r="BB600" s="35"/>
      <c r="BC600" s="35"/>
      <c r="BD600" s="35"/>
      <c r="BE600" s="35"/>
      <c r="BF600" s="35"/>
      <c r="BG600" s="35"/>
      <c r="BH600" s="35"/>
      <c r="BI600" s="35"/>
      <c r="BJ600" s="35"/>
      <c r="BK600" s="35"/>
      <c r="BL600" s="35"/>
      <c r="BM600" s="35"/>
      <c r="BN600" s="35"/>
      <c r="BO600" s="35"/>
      <c r="BP600" s="35"/>
      <c r="BQ600" s="35"/>
      <c r="BR600" s="35"/>
      <c r="BS600" s="35"/>
      <c r="BT600" s="35"/>
      <c r="BU600" s="35"/>
      <c r="BV600" s="35"/>
    </row>
    <row r="601" spans="1:74" s="54" customFormat="1" ht="15" customHeight="1" x14ac:dyDescent="0.1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G601" s="216" t="s">
        <v>138</v>
      </c>
      <c r="AH601" s="907" t="s">
        <v>249</v>
      </c>
      <c r="AI601" s="906" t="s">
        <v>250</v>
      </c>
      <c r="AJ601" s="905">
        <v>1100055</v>
      </c>
      <c r="AK601" s="451" t="s">
        <v>139</v>
      </c>
      <c r="AL601" s="451">
        <v>1</v>
      </c>
      <c r="AM601" s="449" t="s">
        <v>3041</v>
      </c>
      <c r="AN601" s="450"/>
      <c r="AP601" s="77"/>
      <c r="AQ601" s="77"/>
      <c r="AR601" s="35"/>
      <c r="AS601" s="35"/>
      <c r="AT601" s="35"/>
      <c r="AU601" s="35"/>
      <c r="AV601" s="35"/>
      <c r="AW601" s="35"/>
      <c r="AX601" s="35"/>
      <c r="AY601" s="35"/>
      <c r="AZ601" s="35"/>
      <c r="BA601" s="35"/>
      <c r="BB601" s="35"/>
      <c r="BC601" s="35"/>
      <c r="BD601" s="35"/>
      <c r="BE601" s="35"/>
      <c r="BF601" s="35"/>
      <c r="BG601" s="35"/>
      <c r="BH601" s="35"/>
      <c r="BI601" s="35"/>
      <c r="BJ601" s="35"/>
      <c r="BK601" s="35"/>
      <c r="BL601" s="35"/>
      <c r="BM601" s="35"/>
      <c r="BN601" s="35"/>
      <c r="BO601" s="35"/>
      <c r="BP601" s="35"/>
      <c r="BQ601" s="35"/>
      <c r="BR601" s="35"/>
      <c r="BS601" s="35"/>
      <c r="BT601" s="35"/>
      <c r="BU601" s="35"/>
      <c r="BV601" s="35"/>
    </row>
    <row r="602" spans="1:74" s="54" customFormat="1" ht="15" customHeight="1" x14ac:dyDescent="0.1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G602" s="216" t="s">
        <v>138</v>
      </c>
      <c r="AH602" s="907" t="s">
        <v>295</v>
      </c>
      <c r="AI602" s="906" t="s">
        <v>296</v>
      </c>
      <c r="AJ602" s="905">
        <v>1100060</v>
      </c>
      <c r="AK602" s="451" t="s">
        <v>139</v>
      </c>
      <c r="AL602" s="451">
        <v>1</v>
      </c>
      <c r="AM602" s="451" t="s">
        <v>140</v>
      </c>
      <c r="AN602" s="450"/>
      <c r="AP602" s="77"/>
      <c r="AQ602" s="77"/>
      <c r="AR602" s="35"/>
      <c r="AS602" s="35"/>
      <c r="AT602" s="35"/>
      <c r="AU602" s="35"/>
      <c r="AV602" s="35"/>
      <c r="AW602" s="35"/>
      <c r="AX602" s="35"/>
      <c r="AY602" s="35"/>
      <c r="AZ602" s="35"/>
      <c r="BA602" s="35"/>
      <c r="BB602" s="35"/>
      <c r="BC602" s="35"/>
      <c r="BD602" s="35"/>
      <c r="BE602" s="35"/>
      <c r="BF602" s="35"/>
      <c r="BG602" s="35"/>
      <c r="BH602" s="35"/>
      <c r="BI602" s="35"/>
      <c r="BJ602" s="35"/>
      <c r="BK602" s="35"/>
      <c r="BL602" s="35"/>
      <c r="BM602" s="35"/>
      <c r="BN602" s="35"/>
      <c r="BO602" s="35"/>
      <c r="BP602" s="35"/>
      <c r="BQ602" s="35"/>
      <c r="BR602" s="35"/>
      <c r="BS602" s="35"/>
      <c r="BT602" s="35"/>
      <c r="BU602" s="35"/>
      <c r="BV602" s="35"/>
    </row>
    <row r="603" spans="1:74" s="54" customFormat="1" ht="15" customHeight="1" x14ac:dyDescent="0.1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G603" s="216" t="s">
        <v>141</v>
      </c>
      <c r="AH603" s="907" t="s">
        <v>357</v>
      </c>
      <c r="AI603" s="906" t="s">
        <v>358</v>
      </c>
      <c r="AJ603" s="905">
        <v>1201001</v>
      </c>
      <c r="AK603" s="451" t="s">
        <v>139</v>
      </c>
      <c r="AL603" s="451">
        <v>1</v>
      </c>
      <c r="AM603" s="449" t="s">
        <v>3041</v>
      </c>
      <c r="AN603" s="450"/>
      <c r="AP603" s="77"/>
      <c r="AQ603" s="77"/>
      <c r="AR603" s="35"/>
      <c r="AS603" s="35"/>
      <c r="AT603" s="35"/>
      <c r="AU603" s="35"/>
      <c r="AV603" s="35"/>
      <c r="AW603" s="35"/>
      <c r="AX603" s="35"/>
      <c r="AY603" s="35"/>
      <c r="AZ603" s="35"/>
      <c r="BA603" s="35"/>
      <c r="BB603" s="35"/>
      <c r="BC603" s="35"/>
      <c r="BD603" s="35"/>
      <c r="BE603" s="35"/>
      <c r="BF603" s="35"/>
      <c r="BG603" s="35"/>
      <c r="BH603" s="35"/>
      <c r="BI603" s="35"/>
      <c r="BJ603" s="35"/>
      <c r="BK603" s="35"/>
      <c r="BL603" s="35"/>
      <c r="BM603" s="35"/>
      <c r="BN603" s="35"/>
      <c r="BO603" s="35"/>
      <c r="BP603" s="35"/>
      <c r="BQ603" s="35"/>
      <c r="BR603" s="35"/>
      <c r="BS603" s="35"/>
      <c r="BT603" s="35"/>
      <c r="BU603" s="35"/>
      <c r="BV603" s="35"/>
    </row>
    <row r="604" spans="1:74" s="54" customFormat="1" ht="15" customHeight="1" x14ac:dyDescent="0.1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G604" s="216" t="s">
        <v>141</v>
      </c>
      <c r="AH604" s="907" t="s">
        <v>343</v>
      </c>
      <c r="AI604" s="906" t="s">
        <v>344</v>
      </c>
      <c r="AJ604" s="905">
        <v>1201002</v>
      </c>
      <c r="AK604" s="451">
        <v>1</v>
      </c>
      <c r="AL604" s="451" t="s">
        <v>139</v>
      </c>
      <c r="AM604" s="449" t="s">
        <v>3041</v>
      </c>
      <c r="AN604" s="450"/>
      <c r="AP604" s="77"/>
      <c r="AQ604" s="77"/>
      <c r="AR604" s="35"/>
      <c r="AS604" s="35"/>
      <c r="AT604" s="35"/>
      <c r="AU604" s="35"/>
      <c r="AV604" s="35"/>
      <c r="AW604" s="35"/>
      <c r="AX604" s="35"/>
      <c r="AY604" s="35"/>
      <c r="AZ604" s="35"/>
      <c r="BA604" s="35"/>
      <c r="BB604" s="35"/>
      <c r="BC604" s="35"/>
      <c r="BD604" s="35"/>
      <c r="BE604" s="35"/>
      <c r="BF604" s="35"/>
      <c r="BG604" s="35"/>
      <c r="BH604" s="35"/>
      <c r="BI604" s="35"/>
      <c r="BJ604" s="35"/>
      <c r="BK604" s="35"/>
      <c r="BL604" s="35"/>
      <c r="BM604" s="35"/>
      <c r="BN604" s="35"/>
      <c r="BO604" s="35"/>
      <c r="BP604" s="35"/>
      <c r="BQ604" s="35"/>
      <c r="BR604" s="35"/>
      <c r="BS604" s="35"/>
      <c r="BT604" s="35"/>
      <c r="BU604" s="35"/>
      <c r="BV604" s="35"/>
    </row>
    <row r="605" spans="1:74" s="54" customFormat="1" ht="15" customHeight="1" x14ac:dyDescent="0.1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G605" s="216" t="s">
        <v>141</v>
      </c>
      <c r="AH605" s="907" t="s">
        <v>341</v>
      </c>
      <c r="AI605" s="906" t="s">
        <v>342</v>
      </c>
      <c r="AJ605" s="905">
        <v>1201003</v>
      </c>
      <c r="AK605" s="451">
        <v>1</v>
      </c>
      <c r="AL605" s="451" t="s">
        <v>139</v>
      </c>
      <c r="AM605" s="451" t="s">
        <v>140</v>
      </c>
      <c r="AN605" s="450"/>
      <c r="AP605" s="77"/>
      <c r="AQ605" s="77"/>
      <c r="AR605" s="35"/>
      <c r="AS605" s="35"/>
      <c r="AT605" s="35"/>
      <c r="AU605" s="35"/>
      <c r="AV605" s="35"/>
      <c r="AW605" s="35"/>
      <c r="AX605" s="35"/>
      <c r="AY605" s="35"/>
      <c r="AZ605" s="35"/>
      <c r="BA605" s="35"/>
      <c r="BB605" s="35"/>
      <c r="BC605" s="35"/>
      <c r="BD605" s="35"/>
      <c r="BE605" s="35"/>
      <c r="BF605" s="35"/>
      <c r="BG605" s="35"/>
      <c r="BH605" s="35"/>
      <c r="BI605" s="35"/>
      <c r="BJ605" s="35"/>
      <c r="BK605" s="35"/>
      <c r="BL605" s="35"/>
      <c r="BM605" s="35"/>
      <c r="BN605" s="35"/>
      <c r="BO605" s="35"/>
      <c r="BP605" s="35"/>
      <c r="BQ605" s="35"/>
      <c r="BR605" s="35"/>
      <c r="BS605" s="35"/>
      <c r="BT605" s="35"/>
      <c r="BU605" s="35"/>
      <c r="BV605" s="35"/>
    </row>
    <row r="606" spans="1:74" s="54" customFormat="1" ht="15" customHeight="1" x14ac:dyDescent="0.1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G606" s="216" t="s">
        <v>141</v>
      </c>
      <c r="AH606" s="907" t="s">
        <v>359</v>
      </c>
      <c r="AI606" s="906" t="s">
        <v>360</v>
      </c>
      <c r="AJ606" s="905">
        <v>1201004</v>
      </c>
      <c r="AK606" s="451" t="s">
        <v>139</v>
      </c>
      <c r="AL606" s="451">
        <v>1</v>
      </c>
      <c r="AM606" s="449" t="s">
        <v>3041</v>
      </c>
      <c r="AN606" s="450"/>
      <c r="AP606" s="77"/>
      <c r="AQ606" s="77"/>
      <c r="AR606" s="35"/>
      <c r="AS606" s="35"/>
      <c r="AT606" s="35"/>
      <c r="AU606" s="35"/>
      <c r="AV606" s="35"/>
      <c r="AW606" s="35"/>
      <c r="AX606" s="35"/>
      <c r="AY606" s="35"/>
      <c r="AZ606" s="35"/>
      <c r="BA606" s="35"/>
      <c r="BB606" s="35"/>
      <c r="BC606" s="35"/>
      <c r="BD606" s="35"/>
      <c r="BE606" s="35"/>
      <c r="BF606" s="35"/>
      <c r="BG606" s="35"/>
      <c r="BH606" s="35"/>
      <c r="BI606" s="35"/>
      <c r="BJ606" s="35"/>
      <c r="BK606" s="35"/>
      <c r="BL606" s="35"/>
      <c r="BM606" s="35"/>
      <c r="BN606" s="35"/>
      <c r="BO606" s="35"/>
      <c r="BP606" s="35"/>
      <c r="BQ606" s="35"/>
      <c r="BR606" s="35"/>
      <c r="BS606" s="35"/>
      <c r="BT606" s="35"/>
      <c r="BU606" s="35"/>
      <c r="BV606" s="35"/>
    </row>
    <row r="607" spans="1:74" s="54" customFormat="1" ht="15" customHeight="1" x14ac:dyDescent="0.1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G607" s="216" t="s">
        <v>141</v>
      </c>
      <c r="AH607" s="907" t="s">
        <v>371</v>
      </c>
      <c r="AI607" s="906" t="s">
        <v>372</v>
      </c>
      <c r="AJ607" s="905">
        <v>1201005</v>
      </c>
      <c r="AK607" s="451">
        <v>1</v>
      </c>
      <c r="AL607" s="451" t="s">
        <v>139</v>
      </c>
      <c r="AM607" s="449" t="s">
        <v>3041</v>
      </c>
      <c r="AN607" s="450"/>
      <c r="AP607" s="77"/>
      <c r="AQ607" s="77"/>
      <c r="AR607" s="35"/>
      <c r="AS607" s="35"/>
      <c r="AT607" s="35"/>
      <c r="AU607" s="35"/>
      <c r="AV607" s="35"/>
      <c r="AW607" s="35"/>
      <c r="AX607" s="35"/>
      <c r="AY607" s="35"/>
      <c r="AZ607" s="35"/>
      <c r="BA607" s="35"/>
      <c r="BB607" s="35"/>
      <c r="BC607" s="35"/>
      <c r="BD607" s="35"/>
      <c r="BE607" s="35"/>
      <c r="BF607" s="35"/>
      <c r="BG607" s="35"/>
      <c r="BH607" s="35"/>
      <c r="BI607" s="35"/>
      <c r="BJ607" s="35"/>
      <c r="BK607" s="35"/>
      <c r="BL607" s="35"/>
      <c r="BM607" s="35"/>
      <c r="BN607" s="35"/>
      <c r="BO607" s="35"/>
      <c r="BP607" s="35"/>
      <c r="BQ607" s="35"/>
      <c r="BR607" s="35"/>
      <c r="BS607" s="35"/>
      <c r="BT607" s="35"/>
      <c r="BU607" s="35"/>
      <c r="BV607" s="35"/>
    </row>
    <row r="608" spans="1:74" s="54" customFormat="1" ht="15" customHeight="1" x14ac:dyDescent="0.1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G608" s="216" t="s">
        <v>141</v>
      </c>
      <c r="AH608" s="907" t="s">
        <v>349</v>
      </c>
      <c r="AI608" s="906" t="s">
        <v>350</v>
      </c>
      <c r="AJ608" s="905">
        <v>1201006</v>
      </c>
      <c r="AK608" s="451">
        <v>1</v>
      </c>
      <c r="AL608" s="451" t="s">
        <v>139</v>
      </c>
      <c r="AM608" s="449" t="s">
        <v>3041</v>
      </c>
      <c r="AN608" s="450"/>
      <c r="AP608" s="77"/>
      <c r="AQ608" s="77"/>
      <c r="AR608" s="35"/>
      <c r="AS608" s="35"/>
      <c r="AT608" s="35"/>
      <c r="AU608" s="35"/>
      <c r="AV608" s="35"/>
      <c r="AW608" s="35"/>
      <c r="AX608" s="35"/>
      <c r="AY608" s="35"/>
      <c r="AZ608" s="35"/>
      <c r="BA608" s="35"/>
      <c r="BB608" s="35"/>
      <c r="BC608" s="35"/>
      <c r="BD608" s="35"/>
      <c r="BE608" s="35"/>
      <c r="BF608" s="35"/>
      <c r="BG608" s="35"/>
      <c r="BH608" s="35"/>
      <c r="BI608" s="35"/>
      <c r="BJ608" s="35"/>
      <c r="BK608" s="35"/>
      <c r="BL608" s="35"/>
      <c r="BM608" s="35"/>
      <c r="BN608" s="35"/>
      <c r="BO608" s="35"/>
      <c r="BP608" s="35"/>
      <c r="BQ608" s="35"/>
      <c r="BR608" s="35"/>
      <c r="BS608" s="35"/>
      <c r="BT608" s="35"/>
      <c r="BU608" s="35"/>
      <c r="BV608" s="35"/>
    </row>
    <row r="609" spans="1:74" s="54" customFormat="1" ht="15" customHeight="1" x14ac:dyDescent="0.1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G609" s="216" t="s">
        <v>141</v>
      </c>
      <c r="AH609" s="907" t="s">
        <v>355</v>
      </c>
      <c r="AI609" s="906" t="s">
        <v>356</v>
      </c>
      <c r="AJ609" s="905">
        <v>1201007</v>
      </c>
      <c r="AK609" s="451" t="s">
        <v>139</v>
      </c>
      <c r="AL609" s="451">
        <v>1</v>
      </c>
      <c r="AM609" s="449" t="s">
        <v>3041</v>
      </c>
      <c r="AN609" s="450"/>
      <c r="AP609" s="77"/>
      <c r="AQ609" s="77"/>
      <c r="AR609" s="35"/>
      <c r="AS609" s="35"/>
      <c r="AT609" s="35"/>
      <c r="AU609" s="35"/>
      <c r="AV609" s="35"/>
      <c r="AW609" s="35"/>
      <c r="AX609" s="35"/>
      <c r="AY609" s="35"/>
      <c r="AZ609" s="35"/>
      <c r="BA609" s="35"/>
      <c r="BB609" s="35"/>
      <c r="BC609" s="35"/>
      <c r="BD609" s="35"/>
      <c r="BE609" s="35"/>
      <c r="BF609" s="35"/>
      <c r="BG609" s="35"/>
      <c r="BH609" s="35"/>
      <c r="BI609" s="35"/>
      <c r="BJ609" s="35"/>
      <c r="BK609" s="35"/>
      <c r="BL609" s="35"/>
      <c r="BM609" s="35"/>
      <c r="BN609" s="35"/>
      <c r="BO609" s="35"/>
      <c r="BP609" s="35"/>
      <c r="BQ609" s="35"/>
      <c r="BR609" s="35"/>
      <c r="BS609" s="35"/>
      <c r="BT609" s="35"/>
      <c r="BU609" s="35"/>
      <c r="BV609" s="35"/>
    </row>
    <row r="610" spans="1:74" s="54" customFormat="1" ht="15" customHeight="1" x14ac:dyDescent="0.1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G610" s="216" t="s">
        <v>141</v>
      </c>
      <c r="AH610" s="907" t="s">
        <v>369</v>
      </c>
      <c r="AI610" s="906" t="s">
        <v>370</v>
      </c>
      <c r="AJ610" s="905">
        <v>1201008</v>
      </c>
      <c r="AK610" s="451" t="s">
        <v>139</v>
      </c>
      <c r="AL610" s="451">
        <v>1</v>
      </c>
      <c r="AM610" s="449" t="s">
        <v>3041</v>
      </c>
      <c r="AN610" s="450"/>
      <c r="AP610" s="77"/>
      <c r="AQ610" s="77"/>
      <c r="AR610" s="35"/>
      <c r="AS610" s="35"/>
      <c r="AT610" s="35"/>
      <c r="AU610" s="35"/>
      <c r="AV610" s="35"/>
      <c r="AW610" s="35"/>
      <c r="AX610" s="35"/>
      <c r="AY610" s="35"/>
      <c r="AZ610" s="35"/>
      <c r="BA610" s="35"/>
      <c r="BB610" s="35"/>
      <c r="BC610" s="35"/>
      <c r="BD610" s="35"/>
      <c r="BE610" s="35"/>
      <c r="BF610" s="35"/>
      <c r="BG610" s="35"/>
      <c r="BH610" s="35"/>
      <c r="BI610" s="35"/>
      <c r="BJ610" s="35"/>
      <c r="BK610" s="35"/>
      <c r="BL610" s="35"/>
      <c r="BM610" s="35"/>
      <c r="BN610" s="35"/>
      <c r="BO610" s="35"/>
      <c r="BP610" s="35"/>
      <c r="BQ610" s="35"/>
      <c r="BR610" s="35"/>
      <c r="BS610" s="35"/>
      <c r="BT610" s="35"/>
      <c r="BU610" s="35"/>
      <c r="BV610" s="35"/>
    </row>
    <row r="611" spans="1:74" s="54" customFormat="1" ht="15" customHeight="1" x14ac:dyDescent="0.1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G611" s="216" t="s">
        <v>141</v>
      </c>
      <c r="AH611" s="907" t="s">
        <v>361</v>
      </c>
      <c r="AI611" s="906" t="s">
        <v>362</v>
      </c>
      <c r="AJ611" s="905">
        <v>1201009</v>
      </c>
      <c r="AK611" s="451">
        <v>1</v>
      </c>
      <c r="AL611" s="451" t="s">
        <v>139</v>
      </c>
      <c r="AM611" s="449" t="s">
        <v>3041</v>
      </c>
      <c r="AN611" s="450"/>
      <c r="AP611" s="77"/>
      <c r="AQ611" s="77"/>
      <c r="AR611" s="35"/>
      <c r="AS611" s="35"/>
      <c r="AT611" s="35"/>
      <c r="AU611" s="35"/>
      <c r="AV611" s="35"/>
      <c r="AW611" s="35"/>
      <c r="AX611" s="35"/>
      <c r="AY611" s="35"/>
      <c r="AZ611" s="35"/>
      <c r="BA611" s="35"/>
      <c r="BB611" s="35"/>
      <c r="BC611" s="35"/>
      <c r="BD611" s="35"/>
      <c r="BE611" s="35"/>
      <c r="BF611" s="35"/>
      <c r="BG611" s="35"/>
      <c r="BH611" s="35"/>
      <c r="BI611" s="35"/>
      <c r="BJ611" s="35"/>
      <c r="BK611" s="35"/>
      <c r="BL611" s="35"/>
      <c r="BM611" s="35"/>
      <c r="BN611" s="35"/>
      <c r="BO611" s="35"/>
      <c r="BP611" s="35"/>
      <c r="BQ611" s="35"/>
      <c r="BR611" s="35"/>
      <c r="BS611" s="35"/>
      <c r="BT611" s="35"/>
      <c r="BU611" s="35"/>
      <c r="BV611" s="35"/>
    </row>
    <row r="612" spans="1:74" s="54" customFormat="1" ht="15" customHeight="1" x14ac:dyDescent="0.1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G612" s="216" t="s">
        <v>141</v>
      </c>
      <c r="AH612" s="907" t="s">
        <v>365</v>
      </c>
      <c r="AI612" s="906" t="s">
        <v>366</v>
      </c>
      <c r="AJ612" s="905">
        <v>1201010</v>
      </c>
      <c r="AK612" s="451">
        <v>1</v>
      </c>
      <c r="AL612" s="451" t="s">
        <v>139</v>
      </c>
      <c r="AM612" s="449" t="s">
        <v>3041</v>
      </c>
      <c r="AN612" s="450"/>
      <c r="AP612" s="77"/>
      <c r="AQ612" s="77"/>
      <c r="AR612" s="35"/>
      <c r="AS612" s="35"/>
      <c r="AT612" s="35"/>
      <c r="AU612" s="35"/>
      <c r="AV612" s="35"/>
      <c r="AW612" s="35"/>
      <c r="AX612" s="35"/>
      <c r="AY612" s="35"/>
      <c r="AZ612" s="35"/>
      <c r="BA612" s="35"/>
      <c r="BB612" s="35"/>
      <c r="BC612" s="35"/>
      <c r="BD612" s="35"/>
      <c r="BE612" s="35"/>
      <c r="BF612" s="35"/>
      <c r="BG612" s="35"/>
      <c r="BH612" s="35"/>
      <c r="BI612" s="35"/>
      <c r="BJ612" s="35"/>
      <c r="BK612" s="35"/>
      <c r="BL612" s="35"/>
      <c r="BM612" s="35"/>
      <c r="BN612" s="35"/>
      <c r="BO612" s="35"/>
      <c r="BP612" s="35"/>
      <c r="BQ612" s="35"/>
      <c r="BR612" s="35"/>
      <c r="BS612" s="35"/>
      <c r="BT612" s="35"/>
      <c r="BU612" s="35"/>
      <c r="BV612" s="35"/>
    </row>
    <row r="613" spans="1:74" s="54" customFormat="1" ht="15" customHeight="1" x14ac:dyDescent="0.1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G613" s="216" t="s">
        <v>141</v>
      </c>
      <c r="AH613" s="907" t="s">
        <v>367</v>
      </c>
      <c r="AI613" s="906" t="s">
        <v>368</v>
      </c>
      <c r="AJ613" s="905">
        <v>1201011</v>
      </c>
      <c r="AK613" s="451">
        <v>1</v>
      </c>
      <c r="AL613" s="451" t="s">
        <v>139</v>
      </c>
      <c r="AM613" s="451" t="s">
        <v>140</v>
      </c>
      <c r="AN613" s="450"/>
      <c r="AP613" s="77"/>
      <c r="AQ613" s="77"/>
      <c r="AR613" s="35"/>
      <c r="AS613" s="35"/>
      <c r="AT613" s="35"/>
      <c r="AU613" s="35"/>
      <c r="AV613" s="35"/>
      <c r="AW613" s="35"/>
      <c r="AX613" s="35"/>
      <c r="AY613" s="35"/>
      <c r="AZ613" s="35"/>
      <c r="BA613" s="35"/>
      <c r="BB613" s="35"/>
      <c r="BC613" s="35"/>
      <c r="BD613" s="35"/>
      <c r="BE613" s="35"/>
      <c r="BF613" s="35"/>
      <c r="BG613" s="35"/>
      <c r="BH613" s="35"/>
      <c r="BI613" s="35"/>
      <c r="BJ613" s="35"/>
      <c r="BK613" s="35"/>
      <c r="BL613" s="35"/>
      <c r="BM613" s="35"/>
      <c r="BN613" s="35"/>
      <c r="BO613" s="35"/>
      <c r="BP613" s="35"/>
      <c r="BQ613" s="35"/>
      <c r="BR613" s="35"/>
      <c r="BS613" s="35"/>
      <c r="BT613" s="35"/>
      <c r="BU613" s="35"/>
      <c r="BV613" s="35"/>
    </row>
    <row r="614" spans="1:74" s="54" customFormat="1" ht="15" customHeight="1" x14ac:dyDescent="0.1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G614" s="216" t="s">
        <v>141</v>
      </c>
      <c r="AH614" s="907" t="s">
        <v>347</v>
      </c>
      <c r="AI614" s="906" t="s">
        <v>348</v>
      </c>
      <c r="AJ614" s="905">
        <v>1201012</v>
      </c>
      <c r="AK614" s="451" t="s">
        <v>139</v>
      </c>
      <c r="AL614" s="451">
        <v>1</v>
      </c>
      <c r="AM614" s="449" t="s">
        <v>3041</v>
      </c>
      <c r="AN614" s="450"/>
      <c r="AP614" s="77"/>
      <c r="AQ614" s="77"/>
      <c r="AR614" s="35"/>
      <c r="AS614" s="35"/>
      <c r="AT614" s="35"/>
      <c r="AU614" s="35"/>
      <c r="AV614" s="35"/>
      <c r="AW614" s="35"/>
      <c r="AX614" s="35"/>
      <c r="AY614" s="35"/>
      <c r="AZ614" s="35"/>
      <c r="BA614" s="35"/>
      <c r="BB614" s="35"/>
      <c r="BC614" s="35"/>
      <c r="BD614" s="35"/>
      <c r="BE614" s="35"/>
      <c r="BF614" s="35"/>
      <c r="BG614" s="35"/>
      <c r="BH614" s="35"/>
      <c r="BI614" s="35"/>
      <c r="BJ614" s="35"/>
      <c r="BK614" s="35"/>
      <c r="BL614" s="35"/>
      <c r="BM614" s="35"/>
      <c r="BN614" s="35"/>
      <c r="BO614" s="35"/>
      <c r="BP614" s="35"/>
      <c r="BQ614" s="35"/>
      <c r="BR614" s="35"/>
      <c r="BS614" s="35"/>
      <c r="BT614" s="35"/>
      <c r="BU614" s="35"/>
      <c r="BV614" s="35"/>
    </row>
    <row r="615" spans="1:74" s="54" customFormat="1" ht="15" customHeight="1" x14ac:dyDescent="0.1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G615" s="216" t="s">
        <v>141</v>
      </c>
      <c r="AH615" s="907" t="s">
        <v>351</v>
      </c>
      <c r="AI615" s="906" t="s">
        <v>352</v>
      </c>
      <c r="AJ615" s="905">
        <v>1201013</v>
      </c>
      <c r="AK615" s="451" t="s">
        <v>139</v>
      </c>
      <c r="AL615" s="451">
        <v>1</v>
      </c>
      <c r="AM615" s="449" t="s">
        <v>3041</v>
      </c>
      <c r="AN615" s="450"/>
      <c r="AP615" s="77"/>
      <c r="AQ615" s="77"/>
      <c r="AR615" s="35"/>
      <c r="AS615" s="35"/>
      <c r="AT615" s="35"/>
      <c r="AU615" s="35"/>
      <c r="AV615" s="35"/>
      <c r="AW615" s="35"/>
      <c r="AX615" s="35"/>
      <c r="AY615" s="35"/>
      <c r="AZ615" s="35"/>
      <c r="BA615" s="35"/>
      <c r="BB615" s="35"/>
      <c r="BC615" s="35"/>
      <c r="BD615" s="35"/>
      <c r="BE615" s="35"/>
      <c r="BF615" s="35"/>
      <c r="BG615" s="35"/>
      <c r="BH615" s="35"/>
      <c r="BI615" s="35"/>
      <c r="BJ615" s="35"/>
      <c r="BK615" s="35"/>
      <c r="BL615" s="35"/>
      <c r="BM615" s="35"/>
      <c r="BN615" s="35"/>
      <c r="BO615" s="35"/>
      <c r="BP615" s="35"/>
      <c r="BQ615" s="35"/>
      <c r="BR615" s="35"/>
      <c r="BS615" s="35"/>
      <c r="BT615" s="35"/>
      <c r="BU615" s="35"/>
      <c r="BV615" s="35"/>
    </row>
    <row r="616" spans="1:74" s="54" customFormat="1" ht="15" customHeight="1" x14ac:dyDescent="0.1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G616" s="216" t="s">
        <v>141</v>
      </c>
      <c r="AH616" s="907" t="s">
        <v>373</v>
      </c>
      <c r="AI616" s="906" t="s">
        <v>374</v>
      </c>
      <c r="AJ616" s="905">
        <v>1201014</v>
      </c>
      <c r="AK616" s="451" t="s">
        <v>139</v>
      </c>
      <c r="AL616" s="451">
        <v>1</v>
      </c>
      <c r="AM616" s="449" t="s">
        <v>3041</v>
      </c>
      <c r="AN616" s="450"/>
      <c r="AP616" s="77"/>
      <c r="AQ616" s="77"/>
      <c r="AR616" s="35"/>
      <c r="AS616" s="35"/>
      <c r="AT616" s="35"/>
      <c r="AU616" s="35"/>
      <c r="AV616" s="35"/>
      <c r="AW616" s="35"/>
      <c r="AX616" s="35"/>
      <c r="AY616" s="35"/>
      <c r="AZ616" s="35"/>
      <c r="BA616" s="35"/>
      <c r="BB616" s="35"/>
      <c r="BC616" s="35"/>
      <c r="BD616" s="35"/>
      <c r="BE616" s="35"/>
      <c r="BF616" s="35"/>
      <c r="BG616" s="35"/>
      <c r="BH616" s="35"/>
      <c r="BI616" s="35"/>
      <c r="BJ616" s="35"/>
      <c r="BK616" s="35"/>
      <c r="BL616" s="35"/>
      <c r="BM616" s="35"/>
      <c r="BN616" s="35"/>
      <c r="BO616" s="35"/>
      <c r="BP616" s="35"/>
      <c r="BQ616" s="35"/>
      <c r="BR616" s="35"/>
      <c r="BS616" s="35"/>
      <c r="BT616" s="35"/>
      <c r="BU616" s="35"/>
      <c r="BV616" s="35"/>
    </row>
    <row r="617" spans="1:74" s="54" customFormat="1" ht="15" customHeight="1" x14ac:dyDescent="0.1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G617" s="216" t="s">
        <v>141</v>
      </c>
      <c r="AH617" s="907" t="s">
        <v>363</v>
      </c>
      <c r="AI617" s="906" t="s">
        <v>364</v>
      </c>
      <c r="AJ617" s="905">
        <v>1201015</v>
      </c>
      <c r="AK617" s="451">
        <v>1</v>
      </c>
      <c r="AL617" s="451" t="s">
        <v>139</v>
      </c>
      <c r="AM617" s="451" t="s">
        <v>140</v>
      </c>
      <c r="AN617" s="450"/>
      <c r="AP617" s="77"/>
      <c r="AQ617" s="77"/>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row>
    <row r="618" spans="1:74" s="54" customFormat="1" ht="15" customHeight="1" x14ac:dyDescent="0.1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G618" s="216" t="s">
        <v>141</v>
      </c>
      <c r="AH618" s="907" t="s">
        <v>353</v>
      </c>
      <c r="AI618" s="906" t="s">
        <v>354</v>
      </c>
      <c r="AJ618" s="905">
        <v>1201016</v>
      </c>
      <c r="AK618" s="451" t="s">
        <v>139</v>
      </c>
      <c r="AL618" s="451">
        <v>1</v>
      </c>
      <c r="AM618" s="449" t="s">
        <v>3041</v>
      </c>
      <c r="AN618" s="450"/>
      <c r="AP618" s="77"/>
      <c r="AQ618" s="77"/>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row>
    <row r="619" spans="1:74" s="54" customFormat="1" ht="15" customHeight="1" x14ac:dyDescent="0.1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G619" s="216" t="s">
        <v>141</v>
      </c>
      <c r="AH619" s="907" t="s">
        <v>345</v>
      </c>
      <c r="AI619" s="906" t="s">
        <v>346</v>
      </c>
      <c r="AJ619" s="905">
        <v>1201017</v>
      </c>
      <c r="AK619" s="451" t="s">
        <v>139</v>
      </c>
      <c r="AL619" s="451">
        <v>1</v>
      </c>
      <c r="AM619" s="451" t="s">
        <v>140</v>
      </c>
      <c r="AN619" s="450"/>
      <c r="AP619" s="77"/>
      <c r="AQ619" s="77"/>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row>
    <row r="620" spans="1:74" s="54" customFormat="1" ht="15" customHeight="1" x14ac:dyDescent="0.1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G620" s="216" t="s">
        <v>142</v>
      </c>
      <c r="AH620" s="907" t="s">
        <v>379</v>
      </c>
      <c r="AI620" s="906" t="s">
        <v>380</v>
      </c>
      <c r="AJ620" s="905">
        <v>1202001</v>
      </c>
      <c r="AK620" s="451" t="s">
        <v>139</v>
      </c>
      <c r="AL620" s="451">
        <v>1</v>
      </c>
      <c r="AM620" s="449" t="s">
        <v>3041</v>
      </c>
      <c r="AN620" s="450"/>
      <c r="AP620" s="77"/>
      <c r="AQ620" s="77"/>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row>
    <row r="621" spans="1:74" s="54" customFormat="1" ht="15" customHeight="1" x14ac:dyDescent="0.1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G621" s="216" t="s">
        <v>142</v>
      </c>
      <c r="AH621" s="907" t="s">
        <v>381</v>
      </c>
      <c r="AI621" s="906" t="s">
        <v>382</v>
      </c>
      <c r="AJ621" s="905">
        <v>1202002</v>
      </c>
      <c r="AK621" s="451" t="s">
        <v>139</v>
      </c>
      <c r="AL621" s="451">
        <v>1</v>
      </c>
      <c r="AM621" s="449" t="s">
        <v>3041</v>
      </c>
      <c r="AN621" s="450"/>
      <c r="AP621" s="77"/>
      <c r="AQ621" s="77"/>
      <c r="AR621" s="35"/>
      <c r="AS621" s="35"/>
      <c r="AT621" s="35"/>
      <c r="AU621" s="35"/>
      <c r="AV621" s="35"/>
      <c r="AW621" s="35"/>
      <c r="AX621" s="35"/>
      <c r="AY621" s="35"/>
      <c r="AZ621" s="35"/>
      <c r="BA621" s="35"/>
      <c r="BB621" s="35"/>
      <c r="BC621" s="35"/>
      <c r="BD621" s="35"/>
      <c r="BE621" s="35"/>
      <c r="BF621" s="35"/>
      <c r="BG621" s="35"/>
      <c r="BH621" s="35"/>
      <c r="BI621" s="35"/>
      <c r="BJ621" s="35"/>
      <c r="BK621" s="35"/>
      <c r="BL621" s="35"/>
      <c r="BM621" s="35"/>
      <c r="BN621" s="35"/>
      <c r="BO621" s="35"/>
      <c r="BP621" s="35"/>
      <c r="BQ621" s="35"/>
      <c r="BR621" s="35"/>
      <c r="BS621" s="35"/>
      <c r="BT621" s="35"/>
      <c r="BU621" s="35"/>
      <c r="BV621" s="35"/>
    </row>
    <row r="622" spans="1:74" s="54" customFormat="1" ht="15" customHeight="1" x14ac:dyDescent="0.1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G622" s="216" t="s">
        <v>142</v>
      </c>
      <c r="AH622" s="907" t="s">
        <v>383</v>
      </c>
      <c r="AI622" s="906" t="s">
        <v>384</v>
      </c>
      <c r="AJ622" s="905">
        <v>1202003</v>
      </c>
      <c r="AK622" s="451" t="s">
        <v>139</v>
      </c>
      <c r="AL622" s="451">
        <v>1</v>
      </c>
      <c r="AM622" s="449" t="s">
        <v>3041</v>
      </c>
      <c r="AN622" s="450"/>
      <c r="AP622" s="77"/>
      <c r="AQ622" s="77"/>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row>
    <row r="623" spans="1:74" s="54" customFormat="1" ht="15" customHeight="1" x14ac:dyDescent="0.1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G623" s="216" t="s">
        <v>142</v>
      </c>
      <c r="AH623" s="907" t="s">
        <v>397</v>
      </c>
      <c r="AI623" s="906" t="s">
        <v>398</v>
      </c>
      <c r="AJ623" s="905">
        <v>1202005</v>
      </c>
      <c r="AK623" s="451">
        <v>1</v>
      </c>
      <c r="AL623" s="451" t="s">
        <v>139</v>
      </c>
      <c r="AM623" s="449" t="s">
        <v>3041</v>
      </c>
      <c r="AN623" s="450"/>
      <c r="AP623" s="77"/>
      <c r="AQ623" s="77"/>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row>
    <row r="624" spans="1:74" s="54" customFormat="1" ht="15" customHeight="1" x14ac:dyDescent="0.1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G624" s="216" t="s">
        <v>142</v>
      </c>
      <c r="AH624" s="907" t="s">
        <v>393</v>
      </c>
      <c r="AI624" s="906" t="s">
        <v>394</v>
      </c>
      <c r="AJ624" s="905">
        <v>1202006</v>
      </c>
      <c r="AK624" s="451" t="s">
        <v>139</v>
      </c>
      <c r="AL624" s="451">
        <v>1</v>
      </c>
      <c r="AM624" s="449" t="s">
        <v>3041</v>
      </c>
      <c r="AN624" s="450"/>
      <c r="AP624" s="77"/>
      <c r="AQ624" s="77"/>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row>
    <row r="625" spans="1:74" s="54" customFormat="1" ht="15" customHeight="1" x14ac:dyDescent="0.1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G625" s="216" t="s">
        <v>142</v>
      </c>
      <c r="AH625" s="907" t="s">
        <v>391</v>
      </c>
      <c r="AI625" s="906" t="s">
        <v>392</v>
      </c>
      <c r="AJ625" s="905">
        <v>1202007</v>
      </c>
      <c r="AK625" s="451">
        <v>1</v>
      </c>
      <c r="AL625" s="451" t="s">
        <v>139</v>
      </c>
      <c r="AM625" s="451" t="s">
        <v>140</v>
      </c>
      <c r="AN625" s="450"/>
      <c r="AP625" s="77"/>
      <c r="AQ625" s="77"/>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row>
    <row r="626" spans="1:74" s="54" customFormat="1" ht="15" customHeight="1" x14ac:dyDescent="0.1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G626" s="216" t="s">
        <v>142</v>
      </c>
      <c r="AH626" s="907" t="s">
        <v>377</v>
      </c>
      <c r="AI626" s="906" t="s">
        <v>378</v>
      </c>
      <c r="AJ626" s="905">
        <v>1202010</v>
      </c>
      <c r="AK626" s="451">
        <v>1</v>
      </c>
      <c r="AL626" s="451" t="s">
        <v>139</v>
      </c>
      <c r="AM626" s="449" t="s">
        <v>3041</v>
      </c>
      <c r="AN626" s="450"/>
      <c r="AP626" s="77"/>
      <c r="AQ626" s="77"/>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row>
    <row r="627" spans="1:74" s="54" customFormat="1" ht="15" customHeight="1" x14ac:dyDescent="0.1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G627" s="216" t="s">
        <v>142</v>
      </c>
      <c r="AH627" s="907" t="s">
        <v>375</v>
      </c>
      <c r="AI627" s="906" t="s">
        <v>376</v>
      </c>
      <c r="AJ627" s="905">
        <v>1202011</v>
      </c>
      <c r="AK627" s="451" t="s">
        <v>139</v>
      </c>
      <c r="AL627" s="451">
        <v>1</v>
      </c>
      <c r="AM627" s="449" t="s">
        <v>3041</v>
      </c>
      <c r="AN627" s="450"/>
      <c r="AP627" s="77"/>
      <c r="AQ627" s="77"/>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row>
    <row r="628" spans="1:74" s="54" customFormat="1" ht="15" customHeight="1" x14ac:dyDescent="0.1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G628" s="216" t="s">
        <v>142</v>
      </c>
      <c r="AH628" s="907" t="s">
        <v>389</v>
      </c>
      <c r="AI628" s="906" t="s">
        <v>390</v>
      </c>
      <c r="AJ628" s="905">
        <v>1202012</v>
      </c>
      <c r="AK628" s="451" t="s">
        <v>139</v>
      </c>
      <c r="AL628" s="451">
        <v>1</v>
      </c>
      <c r="AM628" s="449" t="s">
        <v>3041</v>
      </c>
      <c r="AN628" s="450"/>
      <c r="AP628" s="77"/>
      <c r="AQ628" s="77"/>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row>
    <row r="629" spans="1:74" s="54" customFormat="1" ht="15" customHeight="1" x14ac:dyDescent="0.1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G629" s="216" t="s">
        <v>142</v>
      </c>
      <c r="AH629" s="907" t="s">
        <v>385</v>
      </c>
      <c r="AI629" s="906" t="s">
        <v>386</v>
      </c>
      <c r="AJ629" s="905">
        <v>1202013</v>
      </c>
      <c r="AK629" s="451">
        <v>1</v>
      </c>
      <c r="AL629" s="451" t="s">
        <v>139</v>
      </c>
      <c r="AM629" s="449" t="s">
        <v>3041</v>
      </c>
      <c r="AN629" s="450"/>
      <c r="AP629" s="77"/>
      <c r="AQ629" s="77"/>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row>
    <row r="630" spans="1:74" s="54" customFormat="1" ht="15" customHeight="1" x14ac:dyDescent="0.1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G630" s="216" t="s">
        <v>142</v>
      </c>
      <c r="AH630" s="907" t="s">
        <v>399</v>
      </c>
      <c r="AI630" s="906" t="s">
        <v>400</v>
      </c>
      <c r="AJ630" s="905">
        <v>1202014</v>
      </c>
      <c r="AK630" s="451" t="s">
        <v>139</v>
      </c>
      <c r="AL630" s="451">
        <v>1</v>
      </c>
      <c r="AM630" s="449" t="s">
        <v>3041</v>
      </c>
      <c r="AN630" s="450"/>
      <c r="AP630" s="77"/>
      <c r="AQ630" s="77"/>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row>
    <row r="631" spans="1:74" s="54" customFormat="1" ht="15" customHeight="1" x14ac:dyDescent="0.1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G631" s="216" t="s">
        <v>142</v>
      </c>
      <c r="AH631" s="907" t="s">
        <v>387</v>
      </c>
      <c r="AI631" s="906" t="s">
        <v>388</v>
      </c>
      <c r="AJ631" s="905">
        <v>1202015</v>
      </c>
      <c r="AK631" s="451" t="s">
        <v>139</v>
      </c>
      <c r="AL631" s="451">
        <v>1</v>
      </c>
      <c r="AM631" s="449" t="s">
        <v>3041</v>
      </c>
      <c r="AN631" s="450"/>
      <c r="AP631" s="77"/>
      <c r="AQ631" s="77"/>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row>
    <row r="632" spans="1:74" s="54" customFormat="1" ht="15" customHeight="1" x14ac:dyDescent="0.1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G632" s="216" t="s">
        <v>142</v>
      </c>
      <c r="AH632" s="907" t="s">
        <v>395</v>
      </c>
      <c r="AI632" s="906" t="s">
        <v>396</v>
      </c>
      <c r="AJ632" s="905">
        <v>1202990</v>
      </c>
      <c r="AK632" s="451" t="s">
        <v>139</v>
      </c>
      <c r="AL632" s="451">
        <v>1</v>
      </c>
      <c r="AM632" s="449" t="s">
        <v>3041</v>
      </c>
      <c r="AN632" s="450" t="s">
        <v>3042</v>
      </c>
      <c r="AP632" s="77"/>
      <c r="AQ632" s="77"/>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row>
    <row r="633" spans="1:74" s="54" customFormat="1" ht="15" customHeight="1" x14ac:dyDescent="0.1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G633" s="216" t="s">
        <v>143</v>
      </c>
      <c r="AH633" s="907" t="s">
        <v>403</v>
      </c>
      <c r="AI633" s="906" t="s">
        <v>404</v>
      </c>
      <c r="AJ633" s="905">
        <v>1203001</v>
      </c>
      <c r="AK633" s="451">
        <v>1</v>
      </c>
      <c r="AL633" s="451" t="s">
        <v>139</v>
      </c>
      <c r="AM633" s="449" t="s">
        <v>3041</v>
      </c>
      <c r="AN633" s="450"/>
      <c r="AP633" s="77"/>
      <c r="AQ633" s="77"/>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row>
    <row r="634" spans="1:74" s="54" customFormat="1" ht="15" customHeight="1" x14ac:dyDescent="0.1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G634" s="216" t="s">
        <v>143</v>
      </c>
      <c r="AH634" s="907" t="s">
        <v>409</v>
      </c>
      <c r="AI634" s="906" t="s">
        <v>410</v>
      </c>
      <c r="AJ634" s="905">
        <v>1203002</v>
      </c>
      <c r="AK634" s="451">
        <v>1</v>
      </c>
      <c r="AL634" s="451" t="s">
        <v>139</v>
      </c>
      <c r="AM634" s="449" t="s">
        <v>3041</v>
      </c>
      <c r="AN634" s="450"/>
      <c r="AP634" s="77"/>
      <c r="AQ634" s="77"/>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row>
    <row r="635" spans="1:74" s="54" customFormat="1" ht="15" customHeight="1" x14ac:dyDescent="0.1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G635" s="216" t="s">
        <v>143</v>
      </c>
      <c r="AH635" s="907" t="s">
        <v>405</v>
      </c>
      <c r="AI635" s="906" t="s">
        <v>406</v>
      </c>
      <c r="AJ635" s="905">
        <v>1203003</v>
      </c>
      <c r="AK635" s="451" t="s">
        <v>139</v>
      </c>
      <c r="AL635" s="451">
        <v>1</v>
      </c>
      <c r="AM635" s="449" t="s">
        <v>3041</v>
      </c>
      <c r="AN635" s="450"/>
      <c r="AP635" s="77"/>
      <c r="AQ635" s="77"/>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row>
    <row r="636" spans="1:74" s="54" customFormat="1" ht="15" customHeight="1" x14ac:dyDescent="0.1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G636" s="216" t="s">
        <v>143</v>
      </c>
      <c r="AH636" s="907" t="s">
        <v>415</v>
      </c>
      <c r="AI636" s="906" t="s">
        <v>416</v>
      </c>
      <c r="AJ636" s="905">
        <v>1203004</v>
      </c>
      <c r="AK636" s="451">
        <v>1</v>
      </c>
      <c r="AL636" s="451" t="s">
        <v>139</v>
      </c>
      <c r="AM636" s="451" t="s">
        <v>140</v>
      </c>
      <c r="AN636" s="450"/>
      <c r="AP636" s="77"/>
      <c r="AQ636" s="77"/>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row>
    <row r="637" spans="1:74" s="54" customFormat="1" ht="15" customHeight="1" x14ac:dyDescent="0.1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G637" s="216" t="s">
        <v>143</v>
      </c>
      <c r="AH637" s="907" t="s">
        <v>421</v>
      </c>
      <c r="AI637" s="906" t="s">
        <v>422</v>
      </c>
      <c r="AJ637" s="905">
        <v>1203005</v>
      </c>
      <c r="AK637" s="451">
        <v>1</v>
      </c>
      <c r="AL637" s="451" t="s">
        <v>139</v>
      </c>
      <c r="AM637" s="449" t="s">
        <v>3041</v>
      </c>
      <c r="AN637" s="450"/>
      <c r="AP637" s="77"/>
      <c r="AQ637" s="77"/>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row>
    <row r="638" spans="1:74" s="54" customFormat="1" ht="15" customHeight="1" x14ac:dyDescent="0.1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G638" s="216" t="s">
        <v>143</v>
      </c>
      <c r="AH638" s="907" t="s">
        <v>419</v>
      </c>
      <c r="AI638" s="906" t="s">
        <v>420</v>
      </c>
      <c r="AJ638" s="905">
        <v>1203006</v>
      </c>
      <c r="AK638" s="451" t="s">
        <v>139</v>
      </c>
      <c r="AL638" s="451">
        <v>1</v>
      </c>
      <c r="AM638" s="449" t="s">
        <v>3041</v>
      </c>
      <c r="AN638" s="450"/>
      <c r="AP638" s="77"/>
      <c r="AQ638" s="77"/>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row>
    <row r="639" spans="1:74" s="54" customFormat="1" ht="15" customHeight="1" x14ac:dyDescent="0.1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G639" s="216" t="s">
        <v>143</v>
      </c>
      <c r="AH639" s="907" t="s">
        <v>429</v>
      </c>
      <c r="AI639" s="906" t="s">
        <v>430</v>
      </c>
      <c r="AJ639" s="905">
        <v>1203007</v>
      </c>
      <c r="AK639" s="451" t="s">
        <v>139</v>
      </c>
      <c r="AL639" s="451">
        <v>1</v>
      </c>
      <c r="AM639" s="449" t="s">
        <v>3041</v>
      </c>
      <c r="AN639" s="450"/>
      <c r="AP639" s="77"/>
      <c r="AQ639" s="77"/>
      <c r="AR639" s="35"/>
      <c r="AS639" s="35"/>
      <c r="AT639" s="35"/>
      <c r="AU639" s="35"/>
      <c r="AV639" s="35"/>
      <c r="AW639" s="35"/>
      <c r="AX639" s="35"/>
      <c r="AY639" s="35"/>
      <c r="AZ639" s="35"/>
      <c r="BA639" s="35"/>
      <c r="BB639" s="35"/>
      <c r="BC639" s="35"/>
      <c r="BD639" s="35"/>
      <c r="BE639" s="35"/>
      <c r="BF639" s="35"/>
      <c r="BG639" s="35"/>
      <c r="BH639" s="35"/>
      <c r="BI639" s="35"/>
      <c r="BJ639" s="35"/>
      <c r="BK639" s="35"/>
      <c r="BL639" s="35"/>
      <c r="BM639" s="35"/>
      <c r="BN639" s="35"/>
      <c r="BO639" s="35"/>
      <c r="BP639" s="35"/>
      <c r="BQ639" s="35"/>
      <c r="BR639" s="35"/>
      <c r="BS639" s="35"/>
      <c r="BT639" s="35"/>
      <c r="BU639" s="35"/>
      <c r="BV639" s="35"/>
    </row>
    <row r="640" spans="1:74" s="54" customFormat="1" ht="15" customHeight="1" x14ac:dyDescent="0.1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G640" s="216" t="s">
        <v>143</v>
      </c>
      <c r="AH640" s="907" t="s">
        <v>417</v>
      </c>
      <c r="AI640" s="906" t="s">
        <v>418</v>
      </c>
      <c r="AJ640" s="905">
        <v>1203008</v>
      </c>
      <c r="AK640" s="451">
        <v>1</v>
      </c>
      <c r="AL640" s="451" t="s">
        <v>139</v>
      </c>
      <c r="AM640" s="449" t="s">
        <v>3041</v>
      </c>
      <c r="AN640" s="450"/>
      <c r="AP640" s="77"/>
      <c r="AQ640" s="77"/>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row>
    <row r="641" spans="1:74" s="54" customFormat="1" ht="15" customHeight="1" x14ac:dyDescent="0.1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G641" s="216" t="s">
        <v>143</v>
      </c>
      <c r="AH641" s="907" t="s">
        <v>425</v>
      </c>
      <c r="AI641" s="906" t="s">
        <v>426</v>
      </c>
      <c r="AJ641" s="905">
        <v>1203009</v>
      </c>
      <c r="AK641" s="451">
        <v>1</v>
      </c>
      <c r="AL641" s="451" t="s">
        <v>139</v>
      </c>
      <c r="AM641" s="449" t="s">
        <v>3041</v>
      </c>
      <c r="AN641" s="450"/>
      <c r="AP641" s="77"/>
      <c r="AQ641" s="77"/>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row>
    <row r="642" spans="1:74" s="54" customFormat="1" ht="15" customHeight="1" x14ac:dyDescent="0.1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G642" s="216" t="s">
        <v>143</v>
      </c>
      <c r="AH642" s="907" t="s">
        <v>437</v>
      </c>
      <c r="AI642" s="906" t="s">
        <v>438</v>
      </c>
      <c r="AJ642" s="905">
        <v>1203010</v>
      </c>
      <c r="AK642" s="451">
        <v>1</v>
      </c>
      <c r="AL642" s="451" t="s">
        <v>139</v>
      </c>
      <c r="AM642" s="449" t="s">
        <v>3041</v>
      </c>
      <c r="AN642" s="450"/>
      <c r="AP642" s="77"/>
      <c r="AQ642" s="77"/>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row>
    <row r="643" spans="1:74" s="54" customFormat="1" ht="15" customHeight="1" x14ac:dyDescent="0.1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G643" s="216" t="s">
        <v>143</v>
      </c>
      <c r="AH643" s="907" t="s">
        <v>411</v>
      </c>
      <c r="AI643" s="906" t="s">
        <v>412</v>
      </c>
      <c r="AJ643" s="905">
        <v>1203011</v>
      </c>
      <c r="AK643" s="451" t="s">
        <v>139</v>
      </c>
      <c r="AL643" s="451">
        <v>1</v>
      </c>
      <c r="AM643" s="449" t="s">
        <v>3041</v>
      </c>
      <c r="AN643" s="450"/>
      <c r="AP643" s="77"/>
      <c r="AQ643" s="77"/>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row>
    <row r="644" spans="1:74" s="54" customFormat="1" ht="15" customHeight="1" x14ac:dyDescent="0.1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G644" s="216" t="s">
        <v>143</v>
      </c>
      <c r="AH644" s="907" t="s">
        <v>413</v>
      </c>
      <c r="AI644" s="906" t="s">
        <v>414</v>
      </c>
      <c r="AJ644" s="905">
        <v>1203012</v>
      </c>
      <c r="AK644" s="451">
        <v>1</v>
      </c>
      <c r="AL644" s="451" t="s">
        <v>139</v>
      </c>
      <c r="AM644" s="449" t="s">
        <v>3041</v>
      </c>
      <c r="AN644" s="450"/>
      <c r="AP644" s="77"/>
      <c r="AQ644" s="77"/>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row>
    <row r="645" spans="1:74" s="54" customFormat="1" ht="15" customHeight="1" x14ac:dyDescent="0.1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G645" s="216" t="s">
        <v>143</v>
      </c>
      <c r="AH645" s="907" t="s">
        <v>407</v>
      </c>
      <c r="AI645" s="906" t="s">
        <v>408</v>
      </c>
      <c r="AJ645" s="905">
        <v>1203013</v>
      </c>
      <c r="AK645" s="451" t="s">
        <v>139</v>
      </c>
      <c r="AL645" s="451">
        <v>1</v>
      </c>
      <c r="AM645" s="449" t="s">
        <v>3041</v>
      </c>
      <c r="AN645" s="450"/>
      <c r="AP645" s="77"/>
      <c r="AQ645" s="77"/>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row>
    <row r="646" spans="1:74" s="54" customFormat="1" ht="15" customHeight="1" x14ac:dyDescent="0.1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G646" s="216" t="s">
        <v>143</v>
      </c>
      <c r="AH646" s="907" t="s">
        <v>401</v>
      </c>
      <c r="AI646" s="906" t="s">
        <v>402</v>
      </c>
      <c r="AJ646" s="905">
        <v>1203014</v>
      </c>
      <c r="AK646" s="451" t="s">
        <v>139</v>
      </c>
      <c r="AL646" s="451">
        <v>1</v>
      </c>
      <c r="AM646" s="449" t="s">
        <v>3041</v>
      </c>
      <c r="AN646" s="450"/>
      <c r="AP646" s="77"/>
      <c r="AQ646" s="77"/>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row>
    <row r="647" spans="1:74" s="54" customFormat="1" ht="15" customHeight="1" x14ac:dyDescent="0.1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G647" s="216" t="s">
        <v>143</v>
      </c>
      <c r="AH647" s="907" t="s">
        <v>435</v>
      </c>
      <c r="AI647" s="906" t="s">
        <v>436</v>
      </c>
      <c r="AJ647" s="905">
        <v>1203015</v>
      </c>
      <c r="AK647" s="451" t="s">
        <v>139</v>
      </c>
      <c r="AL647" s="451">
        <v>1</v>
      </c>
      <c r="AM647" s="449" t="s">
        <v>3041</v>
      </c>
      <c r="AN647" s="450"/>
      <c r="AP647" s="77"/>
      <c r="AQ647" s="77"/>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row>
    <row r="648" spans="1:74" s="54" customFormat="1" ht="15" customHeight="1" x14ac:dyDescent="0.1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G648" s="216" t="s">
        <v>143</v>
      </c>
      <c r="AH648" s="907" t="s">
        <v>423</v>
      </c>
      <c r="AI648" s="906" t="s">
        <v>424</v>
      </c>
      <c r="AJ648" s="905">
        <v>1203017</v>
      </c>
      <c r="AK648" s="451">
        <v>1</v>
      </c>
      <c r="AL648" s="451" t="s">
        <v>139</v>
      </c>
      <c r="AM648" s="451" t="s">
        <v>140</v>
      </c>
      <c r="AN648" s="450"/>
      <c r="AP648" s="77"/>
      <c r="AQ648" s="77"/>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row>
    <row r="649" spans="1:74" s="54" customFormat="1" ht="15" customHeight="1" x14ac:dyDescent="0.1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G649" s="216" t="s">
        <v>143</v>
      </c>
      <c r="AH649" s="907" t="s">
        <v>427</v>
      </c>
      <c r="AI649" s="906" t="s">
        <v>428</v>
      </c>
      <c r="AJ649" s="905">
        <v>1203018</v>
      </c>
      <c r="AK649" s="451" t="s">
        <v>139</v>
      </c>
      <c r="AL649" s="451">
        <v>1</v>
      </c>
      <c r="AM649" s="449" t="s">
        <v>3041</v>
      </c>
      <c r="AN649" s="450"/>
      <c r="AP649" s="77"/>
      <c r="AQ649" s="77"/>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row>
    <row r="650" spans="1:74" s="54" customFormat="1" ht="15" customHeight="1" x14ac:dyDescent="0.1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G650" s="216" t="s">
        <v>143</v>
      </c>
      <c r="AH650" s="907" t="s">
        <v>431</v>
      </c>
      <c r="AI650" s="906" t="s">
        <v>432</v>
      </c>
      <c r="AJ650" s="905">
        <v>1203019</v>
      </c>
      <c r="AK650" s="451" t="s">
        <v>139</v>
      </c>
      <c r="AL650" s="451">
        <v>1</v>
      </c>
      <c r="AM650" s="449" t="s">
        <v>3041</v>
      </c>
      <c r="AN650" s="450"/>
      <c r="AP650" s="77"/>
      <c r="AQ650" s="77"/>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row>
    <row r="651" spans="1:74" s="54" customFormat="1" ht="15" customHeight="1" x14ac:dyDescent="0.1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G651" s="216" t="s">
        <v>143</v>
      </c>
      <c r="AH651" s="907" t="s">
        <v>433</v>
      </c>
      <c r="AI651" s="906" t="s">
        <v>434</v>
      </c>
      <c r="AJ651" s="905">
        <v>1203021</v>
      </c>
      <c r="AK651" s="451">
        <v>1</v>
      </c>
      <c r="AL651" s="451" t="s">
        <v>139</v>
      </c>
      <c r="AM651" s="449" t="s">
        <v>3041</v>
      </c>
      <c r="AN651" s="450"/>
      <c r="AP651" s="77"/>
      <c r="AQ651" s="77"/>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row>
    <row r="652" spans="1:74" s="54" customFormat="1" ht="15" customHeight="1" x14ac:dyDescent="0.1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G652" s="216" t="s">
        <v>144</v>
      </c>
      <c r="AH652" s="907" t="s">
        <v>447</v>
      </c>
      <c r="AI652" s="906" t="s">
        <v>448</v>
      </c>
      <c r="AJ652" s="905">
        <v>1204001</v>
      </c>
      <c r="AK652" s="451">
        <v>1</v>
      </c>
      <c r="AL652" s="451" t="s">
        <v>139</v>
      </c>
      <c r="AM652" s="449" t="s">
        <v>3041</v>
      </c>
      <c r="AN652" s="450"/>
      <c r="AP652" s="77"/>
      <c r="AQ652" s="77"/>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row>
    <row r="653" spans="1:74" s="54" customFormat="1" ht="15" customHeight="1" x14ac:dyDescent="0.1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G653" s="216" t="s">
        <v>144</v>
      </c>
      <c r="AH653" s="907" t="s">
        <v>441</v>
      </c>
      <c r="AI653" s="906" t="s">
        <v>442</v>
      </c>
      <c r="AJ653" s="905">
        <v>1204002</v>
      </c>
      <c r="AK653" s="451" t="s">
        <v>139</v>
      </c>
      <c r="AL653" s="451">
        <v>1</v>
      </c>
      <c r="AM653" s="449" t="s">
        <v>3041</v>
      </c>
      <c r="AN653" s="450"/>
      <c r="AP653" s="77"/>
      <c r="AQ653" s="77"/>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row>
    <row r="654" spans="1:74" s="54" customFormat="1" ht="15" customHeight="1" x14ac:dyDescent="0.1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G654" s="216" t="s">
        <v>144</v>
      </c>
      <c r="AH654" s="907" t="s">
        <v>443</v>
      </c>
      <c r="AI654" s="906" t="s">
        <v>444</v>
      </c>
      <c r="AJ654" s="905">
        <v>1204003</v>
      </c>
      <c r="AK654" s="451" t="s">
        <v>139</v>
      </c>
      <c r="AL654" s="451">
        <v>1</v>
      </c>
      <c r="AM654" s="449" t="s">
        <v>3041</v>
      </c>
      <c r="AN654" s="450"/>
      <c r="AP654" s="77"/>
      <c r="AQ654" s="77"/>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row>
    <row r="655" spans="1:74" s="54" customFormat="1" ht="15" customHeight="1" x14ac:dyDescent="0.1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G655" s="216" t="s">
        <v>144</v>
      </c>
      <c r="AH655" s="907" t="s">
        <v>445</v>
      </c>
      <c r="AI655" s="906" t="s">
        <v>446</v>
      </c>
      <c r="AJ655" s="905">
        <v>1204004</v>
      </c>
      <c r="AK655" s="451">
        <v>1</v>
      </c>
      <c r="AL655" s="451" t="s">
        <v>139</v>
      </c>
      <c r="AM655" s="449" t="s">
        <v>3041</v>
      </c>
      <c r="AN655" s="450"/>
      <c r="AP655" s="77"/>
      <c r="AQ655" s="77"/>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row>
    <row r="656" spans="1:74" s="54" customFormat="1" ht="15" customHeight="1" x14ac:dyDescent="0.1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G656" s="216" t="s">
        <v>144</v>
      </c>
      <c r="AH656" s="907" t="s">
        <v>439</v>
      </c>
      <c r="AI656" s="906" t="s">
        <v>440</v>
      </c>
      <c r="AJ656" s="905">
        <v>1204005</v>
      </c>
      <c r="AK656" s="451" t="s">
        <v>139</v>
      </c>
      <c r="AL656" s="451">
        <v>1</v>
      </c>
      <c r="AM656" s="449" t="s">
        <v>3041</v>
      </c>
      <c r="AN656" s="450"/>
      <c r="AP656" s="77"/>
      <c r="AQ656" s="77"/>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row>
    <row r="657" spans="1:74" s="54" customFormat="1" ht="15" customHeight="1" x14ac:dyDescent="0.1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G657" s="216" t="s">
        <v>449</v>
      </c>
      <c r="AH657" s="907" t="s">
        <v>466</v>
      </c>
      <c r="AI657" s="906" t="s">
        <v>467</v>
      </c>
      <c r="AJ657" s="905">
        <v>1205001</v>
      </c>
      <c r="AK657" s="451">
        <v>1</v>
      </c>
      <c r="AL657" s="451" t="s">
        <v>139</v>
      </c>
      <c r="AM657" s="449" t="s">
        <v>3041</v>
      </c>
      <c r="AN657" s="450"/>
      <c r="AP657" s="77"/>
      <c r="AQ657" s="77"/>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row>
    <row r="658" spans="1:74" s="54" customFormat="1" ht="15" customHeight="1" x14ac:dyDescent="0.1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G658" s="216" t="s">
        <v>449</v>
      </c>
      <c r="AH658" s="907" t="s">
        <v>472</v>
      </c>
      <c r="AI658" s="906" t="s">
        <v>473</v>
      </c>
      <c r="AJ658" s="905">
        <v>1205002</v>
      </c>
      <c r="AK658" s="451" t="s">
        <v>139</v>
      </c>
      <c r="AL658" s="451">
        <v>1</v>
      </c>
      <c r="AM658" s="449" t="s">
        <v>3041</v>
      </c>
      <c r="AN658" s="450"/>
      <c r="AP658" s="77"/>
      <c r="AQ658" s="77"/>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row>
    <row r="659" spans="1:74" s="54" customFormat="1" ht="15" customHeight="1" x14ac:dyDescent="0.1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G659" s="216" t="s">
        <v>449</v>
      </c>
      <c r="AH659" s="907" t="s">
        <v>468</v>
      </c>
      <c r="AI659" s="906" t="s">
        <v>469</v>
      </c>
      <c r="AJ659" s="905">
        <v>1205003</v>
      </c>
      <c r="AK659" s="451">
        <v>1</v>
      </c>
      <c r="AL659" s="451" t="s">
        <v>139</v>
      </c>
      <c r="AM659" s="451" t="s">
        <v>140</v>
      </c>
      <c r="AN659" s="450"/>
      <c r="AP659" s="77"/>
      <c r="AQ659" s="77"/>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row>
    <row r="660" spans="1:74" s="54" customFormat="1" ht="15" customHeight="1" x14ac:dyDescent="0.1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G660" s="216" t="s">
        <v>449</v>
      </c>
      <c r="AH660" s="907" t="s">
        <v>474</v>
      </c>
      <c r="AI660" s="906" t="s">
        <v>475</v>
      </c>
      <c r="AJ660" s="905">
        <v>1205004</v>
      </c>
      <c r="AK660" s="451" t="s">
        <v>139</v>
      </c>
      <c r="AL660" s="451">
        <v>1</v>
      </c>
      <c r="AM660" s="449" t="s">
        <v>3041</v>
      </c>
      <c r="AN660" s="450"/>
      <c r="AP660" s="77"/>
      <c r="AQ660" s="77"/>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row>
    <row r="661" spans="1:74" s="54" customFormat="1" ht="15" customHeight="1" x14ac:dyDescent="0.1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G661" s="216" t="s">
        <v>449</v>
      </c>
      <c r="AH661" s="907" t="s">
        <v>460</v>
      </c>
      <c r="AI661" s="906" t="s">
        <v>461</v>
      </c>
      <c r="AJ661" s="905">
        <v>1205005</v>
      </c>
      <c r="AK661" s="451" t="s">
        <v>139</v>
      </c>
      <c r="AL661" s="451">
        <v>1</v>
      </c>
      <c r="AM661" s="449" t="s">
        <v>3041</v>
      </c>
      <c r="AN661" s="450"/>
      <c r="AP661" s="77"/>
      <c r="AQ661" s="77"/>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row>
    <row r="662" spans="1:74" s="54" customFormat="1" ht="15" customHeight="1" x14ac:dyDescent="0.1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G662" s="216" t="s">
        <v>449</v>
      </c>
      <c r="AH662" s="907" t="s">
        <v>458</v>
      </c>
      <c r="AI662" s="906" t="s">
        <v>459</v>
      </c>
      <c r="AJ662" s="905">
        <v>1205006</v>
      </c>
      <c r="AK662" s="451" t="s">
        <v>139</v>
      </c>
      <c r="AL662" s="451">
        <v>1</v>
      </c>
      <c r="AM662" s="449" t="s">
        <v>3041</v>
      </c>
      <c r="AN662" s="450"/>
      <c r="AP662" s="77"/>
      <c r="AQ662" s="77"/>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row>
    <row r="663" spans="1:74" s="54" customFormat="1" ht="15" customHeight="1" x14ac:dyDescent="0.1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G663" s="216" t="s">
        <v>449</v>
      </c>
      <c r="AH663" s="907" t="s">
        <v>476</v>
      </c>
      <c r="AI663" s="906" t="s">
        <v>477</v>
      </c>
      <c r="AJ663" s="905">
        <v>1205007</v>
      </c>
      <c r="AK663" s="451" t="s">
        <v>139</v>
      </c>
      <c r="AL663" s="451">
        <v>1</v>
      </c>
      <c r="AM663" s="449" t="s">
        <v>3041</v>
      </c>
      <c r="AN663" s="450"/>
      <c r="AP663" s="77"/>
      <c r="AQ663" s="77"/>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row>
    <row r="664" spans="1:74" s="54" customFormat="1" ht="15" customHeight="1" x14ac:dyDescent="0.1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G664" s="216" t="s">
        <v>449</v>
      </c>
      <c r="AH664" s="907" t="s">
        <v>452</v>
      </c>
      <c r="AI664" s="906" t="s">
        <v>453</v>
      </c>
      <c r="AJ664" s="905">
        <v>1205008</v>
      </c>
      <c r="AK664" s="451" t="s">
        <v>139</v>
      </c>
      <c r="AL664" s="451">
        <v>1</v>
      </c>
      <c r="AM664" s="449" t="s">
        <v>3041</v>
      </c>
      <c r="AN664" s="450"/>
      <c r="AP664" s="77"/>
      <c r="AQ664" s="77"/>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row>
    <row r="665" spans="1:74" s="54" customFormat="1" ht="15" customHeight="1" x14ac:dyDescent="0.1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G665" s="216" t="s">
        <v>449</v>
      </c>
      <c r="AH665" s="907" t="s">
        <v>450</v>
      </c>
      <c r="AI665" s="906" t="s">
        <v>451</v>
      </c>
      <c r="AJ665" s="905">
        <v>1205011</v>
      </c>
      <c r="AK665" s="451" t="s">
        <v>139</v>
      </c>
      <c r="AL665" s="451">
        <v>1</v>
      </c>
      <c r="AM665" s="449" t="s">
        <v>3041</v>
      </c>
      <c r="AN665" s="450"/>
      <c r="AP665" s="77"/>
      <c r="AQ665" s="77"/>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row>
    <row r="666" spans="1:74" s="54" customFormat="1" ht="15" customHeight="1" x14ac:dyDescent="0.1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G666" s="216" t="s">
        <v>449</v>
      </c>
      <c r="AH666" s="907" t="s">
        <v>470</v>
      </c>
      <c r="AI666" s="906" t="s">
        <v>471</v>
      </c>
      <c r="AJ666" s="905">
        <v>1205012</v>
      </c>
      <c r="AK666" s="451" t="s">
        <v>139</v>
      </c>
      <c r="AL666" s="451">
        <v>1</v>
      </c>
      <c r="AM666" s="449" t="s">
        <v>3041</v>
      </c>
      <c r="AN666" s="450"/>
      <c r="AP666" s="77"/>
      <c r="AQ666" s="77"/>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row>
    <row r="667" spans="1:74" s="54" customFormat="1" ht="15" customHeight="1" x14ac:dyDescent="0.1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G667" s="216" t="s">
        <v>449</v>
      </c>
      <c r="AH667" s="907" t="s">
        <v>464</v>
      </c>
      <c r="AI667" s="906" t="s">
        <v>465</v>
      </c>
      <c r="AJ667" s="905">
        <v>1205013</v>
      </c>
      <c r="AK667" s="451" t="s">
        <v>139</v>
      </c>
      <c r="AL667" s="451">
        <v>1</v>
      </c>
      <c r="AM667" s="449" t="s">
        <v>3041</v>
      </c>
      <c r="AN667" s="450"/>
      <c r="AP667" s="77"/>
      <c r="AQ667" s="77"/>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row>
    <row r="668" spans="1:74" s="54" customFormat="1" ht="15" customHeight="1" x14ac:dyDescent="0.1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G668" s="216" t="s">
        <v>449</v>
      </c>
      <c r="AH668" s="907" t="s">
        <v>456</v>
      </c>
      <c r="AI668" s="906" t="s">
        <v>457</v>
      </c>
      <c r="AJ668" s="905">
        <v>1205014</v>
      </c>
      <c r="AK668" s="451" t="s">
        <v>139</v>
      </c>
      <c r="AL668" s="451">
        <v>1</v>
      </c>
      <c r="AM668" s="449" t="s">
        <v>3041</v>
      </c>
      <c r="AN668" s="450"/>
      <c r="AP668" s="77"/>
      <c r="AQ668" s="77"/>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row>
    <row r="669" spans="1:74" s="54" customFormat="1" ht="15" customHeight="1" x14ac:dyDescent="0.1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G669" s="216" t="s">
        <v>449</v>
      </c>
      <c r="AH669" s="907" t="s">
        <v>462</v>
      </c>
      <c r="AI669" s="906" t="s">
        <v>463</v>
      </c>
      <c r="AJ669" s="905">
        <v>1205015</v>
      </c>
      <c r="AK669" s="451" t="s">
        <v>139</v>
      </c>
      <c r="AL669" s="451">
        <v>1</v>
      </c>
      <c r="AM669" s="449" t="s">
        <v>3041</v>
      </c>
      <c r="AN669" s="450"/>
      <c r="AP669" s="77"/>
      <c r="AQ669" s="77"/>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row>
    <row r="670" spans="1:74" s="54" customFormat="1" ht="15" customHeight="1" x14ac:dyDescent="0.1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G670" s="216" t="s">
        <v>449</v>
      </c>
      <c r="AH670" s="907" t="s">
        <v>454</v>
      </c>
      <c r="AI670" s="906" t="s">
        <v>455</v>
      </c>
      <c r="AJ670" s="905">
        <v>1205017</v>
      </c>
      <c r="AK670" s="451" t="s">
        <v>139</v>
      </c>
      <c r="AL670" s="451">
        <v>1</v>
      </c>
      <c r="AM670" s="449" t="s">
        <v>3041</v>
      </c>
      <c r="AN670" s="450"/>
      <c r="AP670" s="77"/>
      <c r="AQ670" s="77"/>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row>
    <row r="671" spans="1:74" s="54" customFormat="1" ht="15" customHeight="1" x14ac:dyDescent="0.1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G671" s="216" t="s">
        <v>145</v>
      </c>
      <c r="AH671" s="907" t="s">
        <v>490</v>
      </c>
      <c r="AI671" s="906" t="s">
        <v>491</v>
      </c>
      <c r="AJ671" s="905">
        <v>1206001</v>
      </c>
      <c r="AK671" s="451">
        <v>1</v>
      </c>
      <c r="AL671" s="451" t="s">
        <v>139</v>
      </c>
      <c r="AM671" s="449" t="s">
        <v>3041</v>
      </c>
      <c r="AN671" s="450"/>
      <c r="AP671" s="77"/>
      <c r="AQ671" s="77"/>
      <c r="AR671" s="35"/>
      <c r="AS671" s="35"/>
      <c r="AT671" s="35"/>
      <c r="AU671" s="35"/>
      <c r="AV671" s="35"/>
      <c r="AW671" s="35"/>
      <c r="AX671" s="35"/>
      <c r="AY671" s="35"/>
      <c r="AZ671" s="35"/>
      <c r="BA671" s="35"/>
      <c r="BB671" s="35"/>
      <c r="BC671" s="35"/>
      <c r="BD671" s="35"/>
      <c r="BE671" s="35"/>
      <c r="BF671" s="35"/>
      <c r="BG671" s="35"/>
      <c r="BH671" s="35"/>
      <c r="BI671" s="35"/>
      <c r="BJ671" s="35"/>
      <c r="BK671" s="35"/>
      <c r="BL671" s="35"/>
      <c r="BM671" s="35"/>
      <c r="BN671" s="35"/>
      <c r="BO671" s="35"/>
      <c r="BP671" s="35"/>
      <c r="BQ671" s="35"/>
      <c r="BR671" s="35"/>
      <c r="BS671" s="35"/>
      <c r="BT671" s="35"/>
      <c r="BU671" s="35"/>
      <c r="BV671" s="35"/>
    </row>
    <row r="672" spans="1:74" s="54" customFormat="1" ht="15" customHeight="1" x14ac:dyDescent="0.1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G672" s="216" t="s">
        <v>145</v>
      </c>
      <c r="AH672" s="907" t="s">
        <v>504</v>
      </c>
      <c r="AI672" s="906" t="s">
        <v>505</v>
      </c>
      <c r="AJ672" s="905">
        <v>1206002</v>
      </c>
      <c r="AK672" s="451" t="s">
        <v>139</v>
      </c>
      <c r="AL672" s="451">
        <v>1</v>
      </c>
      <c r="AM672" s="449" t="s">
        <v>3041</v>
      </c>
      <c r="AN672" s="450"/>
      <c r="AP672" s="77"/>
      <c r="AQ672" s="77"/>
      <c r="AR672" s="35"/>
      <c r="AS672" s="35"/>
      <c r="AT672" s="35"/>
      <c r="AU672" s="35"/>
      <c r="AV672" s="35"/>
      <c r="AW672" s="35"/>
      <c r="AX672" s="35"/>
      <c r="AY672" s="35"/>
      <c r="AZ672" s="35"/>
      <c r="BA672" s="35"/>
      <c r="BB672" s="35"/>
      <c r="BC672" s="35"/>
      <c r="BD672" s="35"/>
      <c r="BE672" s="35"/>
      <c r="BF672" s="35"/>
      <c r="BG672" s="35"/>
      <c r="BH672" s="35"/>
      <c r="BI672" s="35"/>
      <c r="BJ672" s="35"/>
      <c r="BK672" s="35"/>
      <c r="BL672" s="35"/>
      <c r="BM672" s="35"/>
      <c r="BN672" s="35"/>
      <c r="BO672" s="35"/>
      <c r="BP672" s="35"/>
      <c r="BQ672" s="35"/>
      <c r="BR672" s="35"/>
      <c r="BS672" s="35"/>
      <c r="BT672" s="35"/>
      <c r="BU672" s="35"/>
      <c r="BV672" s="35"/>
    </row>
    <row r="673" spans="1:74" s="54" customFormat="1" ht="15" customHeight="1" x14ac:dyDescent="0.1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G673" s="216" t="s">
        <v>145</v>
      </c>
      <c r="AH673" s="907" t="s">
        <v>508</v>
      </c>
      <c r="AI673" s="906" t="s">
        <v>509</v>
      </c>
      <c r="AJ673" s="905">
        <v>1206004</v>
      </c>
      <c r="AK673" s="451" t="s">
        <v>139</v>
      </c>
      <c r="AL673" s="451">
        <v>1</v>
      </c>
      <c r="AM673" s="449" t="s">
        <v>3041</v>
      </c>
      <c r="AN673" s="450"/>
      <c r="AP673" s="77"/>
      <c r="AQ673" s="77"/>
      <c r="AR673" s="35"/>
      <c r="AS673" s="35"/>
      <c r="AT673" s="35"/>
      <c r="AU673" s="35"/>
      <c r="AV673" s="35"/>
      <c r="AW673" s="35"/>
      <c r="AX673" s="35"/>
      <c r="AY673" s="35"/>
      <c r="AZ673" s="35"/>
      <c r="BA673" s="35"/>
      <c r="BB673" s="35"/>
      <c r="BC673" s="35"/>
      <c r="BD673" s="35"/>
      <c r="BE673" s="35"/>
      <c r="BF673" s="35"/>
      <c r="BG673" s="35"/>
      <c r="BH673" s="35"/>
      <c r="BI673" s="35"/>
      <c r="BJ673" s="35"/>
      <c r="BK673" s="35"/>
      <c r="BL673" s="35"/>
      <c r="BM673" s="35"/>
      <c r="BN673" s="35"/>
      <c r="BO673" s="35"/>
      <c r="BP673" s="35"/>
      <c r="BQ673" s="35"/>
      <c r="BR673" s="35"/>
      <c r="BS673" s="35"/>
      <c r="BT673" s="35"/>
      <c r="BU673" s="35"/>
      <c r="BV673" s="35"/>
    </row>
    <row r="674" spans="1:74" s="54" customFormat="1" ht="15" customHeight="1" x14ac:dyDescent="0.1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G674" s="216" t="s">
        <v>145</v>
      </c>
      <c r="AH674" s="907" t="s">
        <v>510</v>
      </c>
      <c r="AI674" s="906" t="s">
        <v>511</v>
      </c>
      <c r="AJ674" s="905">
        <v>1206005</v>
      </c>
      <c r="AK674" s="451" t="s">
        <v>139</v>
      </c>
      <c r="AL674" s="451">
        <v>1</v>
      </c>
      <c r="AM674" s="449" t="s">
        <v>3041</v>
      </c>
      <c r="AN674" s="450"/>
      <c r="AP674" s="77"/>
      <c r="AQ674" s="77"/>
      <c r="AR674" s="35"/>
      <c r="AS674" s="35"/>
      <c r="AT674" s="35"/>
      <c r="AU674" s="35"/>
      <c r="AV674" s="35"/>
      <c r="AW674" s="35"/>
      <c r="AX674" s="35"/>
      <c r="AY674" s="35"/>
      <c r="AZ674" s="35"/>
      <c r="BA674" s="35"/>
      <c r="BB674" s="35"/>
      <c r="BC674" s="35"/>
      <c r="BD674" s="35"/>
      <c r="BE674" s="35"/>
      <c r="BF674" s="35"/>
      <c r="BG674" s="35"/>
      <c r="BH674" s="35"/>
      <c r="BI674" s="35"/>
      <c r="BJ674" s="35"/>
      <c r="BK674" s="35"/>
      <c r="BL674" s="35"/>
      <c r="BM674" s="35"/>
      <c r="BN674" s="35"/>
      <c r="BO674" s="35"/>
      <c r="BP674" s="35"/>
      <c r="BQ674" s="35"/>
      <c r="BR674" s="35"/>
      <c r="BS674" s="35"/>
      <c r="BT674" s="35"/>
      <c r="BU674" s="35"/>
      <c r="BV674" s="35"/>
    </row>
    <row r="675" spans="1:74" s="54" customFormat="1" ht="15" customHeight="1" x14ac:dyDescent="0.1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G675" s="216" t="s">
        <v>145</v>
      </c>
      <c r="AH675" s="907" t="s">
        <v>480</v>
      </c>
      <c r="AI675" s="906" t="s">
        <v>481</v>
      </c>
      <c r="AJ675" s="905">
        <v>1206006</v>
      </c>
      <c r="AK675" s="451" t="s">
        <v>139</v>
      </c>
      <c r="AL675" s="451">
        <v>1</v>
      </c>
      <c r="AM675" s="449" t="s">
        <v>3041</v>
      </c>
      <c r="AN675" s="450"/>
      <c r="AP675" s="77"/>
      <c r="AQ675" s="77"/>
      <c r="AR675" s="35"/>
      <c r="AS675" s="35"/>
      <c r="AT675" s="35"/>
      <c r="AU675" s="35"/>
      <c r="AV675" s="35"/>
      <c r="AW675" s="35"/>
      <c r="AX675" s="35"/>
      <c r="AY675" s="35"/>
      <c r="AZ675" s="35"/>
      <c r="BA675" s="35"/>
      <c r="BB675" s="35"/>
      <c r="BC675" s="35"/>
      <c r="BD675" s="35"/>
      <c r="BE675" s="35"/>
      <c r="BF675" s="35"/>
      <c r="BG675" s="35"/>
      <c r="BH675" s="35"/>
      <c r="BI675" s="35"/>
      <c r="BJ675" s="35"/>
      <c r="BK675" s="35"/>
      <c r="BL675" s="35"/>
      <c r="BM675" s="35"/>
      <c r="BN675" s="35"/>
      <c r="BO675" s="35"/>
      <c r="BP675" s="35"/>
      <c r="BQ675" s="35"/>
      <c r="BR675" s="35"/>
      <c r="BS675" s="35"/>
      <c r="BT675" s="35"/>
      <c r="BU675" s="35"/>
      <c r="BV675" s="35"/>
    </row>
    <row r="676" spans="1:74" s="54" customFormat="1" ht="15" customHeight="1" x14ac:dyDescent="0.1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G676" s="216" t="s">
        <v>145</v>
      </c>
      <c r="AH676" s="907" t="s">
        <v>478</v>
      </c>
      <c r="AI676" s="906" t="s">
        <v>479</v>
      </c>
      <c r="AJ676" s="905">
        <v>1206007</v>
      </c>
      <c r="AK676" s="451" t="s">
        <v>139</v>
      </c>
      <c r="AL676" s="451">
        <v>1</v>
      </c>
      <c r="AM676" s="449" t="s">
        <v>3041</v>
      </c>
      <c r="AN676" s="450"/>
      <c r="AP676" s="77"/>
      <c r="AQ676" s="77"/>
      <c r="AR676" s="35"/>
      <c r="AS676" s="35"/>
      <c r="AT676" s="35"/>
      <c r="AU676" s="35"/>
      <c r="AV676" s="35"/>
      <c r="AW676" s="35"/>
      <c r="AX676" s="35"/>
      <c r="AY676" s="35"/>
      <c r="AZ676" s="35"/>
      <c r="BA676" s="35"/>
      <c r="BB676" s="35"/>
      <c r="BC676" s="35"/>
      <c r="BD676" s="35"/>
      <c r="BE676" s="35"/>
      <c r="BF676" s="35"/>
      <c r="BG676" s="35"/>
      <c r="BH676" s="35"/>
      <c r="BI676" s="35"/>
      <c r="BJ676" s="35"/>
      <c r="BK676" s="35"/>
      <c r="BL676" s="35"/>
      <c r="BM676" s="35"/>
      <c r="BN676" s="35"/>
      <c r="BO676" s="35"/>
      <c r="BP676" s="35"/>
      <c r="BQ676" s="35"/>
      <c r="BR676" s="35"/>
      <c r="BS676" s="35"/>
      <c r="BT676" s="35"/>
      <c r="BU676" s="35"/>
      <c r="BV676" s="35"/>
    </row>
    <row r="677" spans="1:74" s="54" customFormat="1" ht="15" customHeight="1" x14ac:dyDescent="0.1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G677" s="216" t="s">
        <v>145</v>
      </c>
      <c r="AH677" s="907" t="s">
        <v>488</v>
      </c>
      <c r="AI677" s="906" t="s">
        <v>489</v>
      </c>
      <c r="AJ677" s="905">
        <v>1206008</v>
      </c>
      <c r="AK677" s="451">
        <v>1</v>
      </c>
      <c r="AL677" s="451" t="s">
        <v>139</v>
      </c>
      <c r="AM677" s="449" t="s">
        <v>3041</v>
      </c>
      <c r="AN677" s="450"/>
      <c r="AP677" s="77"/>
      <c r="AQ677" s="77"/>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35"/>
      <c r="BN677" s="35"/>
      <c r="BO677" s="35"/>
      <c r="BP677" s="35"/>
      <c r="BQ677" s="35"/>
      <c r="BR677" s="35"/>
      <c r="BS677" s="35"/>
      <c r="BT677" s="35"/>
      <c r="BU677" s="35"/>
      <c r="BV677" s="35"/>
    </row>
    <row r="678" spans="1:74" s="54" customFormat="1" ht="15" customHeight="1" x14ac:dyDescent="0.1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G678" s="216" t="s">
        <v>145</v>
      </c>
      <c r="AH678" s="907" t="s">
        <v>484</v>
      </c>
      <c r="AI678" s="906" t="s">
        <v>485</v>
      </c>
      <c r="AJ678" s="905">
        <v>1206010</v>
      </c>
      <c r="AK678" s="451" t="s">
        <v>139</v>
      </c>
      <c r="AL678" s="451">
        <v>1</v>
      </c>
      <c r="AM678" s="451" t="s">
        <v>140</v>
      </c>
      <c r="AN678" s="450"/>
      <c r="AP678" s="77"/>
      <c r="AQ678" s="77"/>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35"/>
      <c r="BN678" s="35"/>
      <c r="BO678" s="35"/>
      <c r="BP678" s="35"/>
      <c r="BQ678" s="35"/>
      <c r="BR678" s="35"/>
      <c r="BS678" s="35"/>
      <c r="BT678" s="35"/>
      <c r="BU678" s="35"/>
      <c r="BV678" s="35"/>
    </row>
    <row r="679" spans="1:74" s="54" customFormat="1" ht="15" customHeight="1" x14ac:dyDescent="0.1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G679" s="216" t="s">
        <v>145</v>
      </c>
      <c r="AH679" s="907" t="s">
        <v>506</v>
      </c>
      <c r="AI679" s="906" t="s">
        <v>507</v>
      </c>
      <c r="AJ679" s="905">
        <v>1206011</v>
      </c>
      <c r="AK679" s="451" t="s">
        <v>139</v>
      </c>
      <c r="AL679" s="451">
        <v>1</v>
      </c>
      <c r="AM679" s="449" t="s">
        <v>3041</v>
      </c>
      <c r="AN679" s="450"/>
      <c r="AP679" s="77"/>
      <c r="AQ679" s="77"/>
      <c r="AR679" s="35"/>
      <c r="AS679" s="35"/>
      <c r="AT679" s="35"/>
      <c r="AU679" s="35"/>
      <c r="AV679" s="35"/>
      <c r="AW679" s="35"/>
      <c r="AX679" s="35"/>
      <c r="AY679" s="35"/>
      <c r="AZ679" s="35"/>
      <c r="BA679" s="35"/>
      <c r="BB679" s="35"/>
      <c r="BC679" s="35"/>
      <c r="BD679" s="35"/>
      <c r="BE679" s="35"/>
      <c r="BF679" s="35"/>
      <c r="BG679" s="35"/>
      <c r="BH679" s="35"/>
      <c r="BI679" s="35"/>
      <c r="BJ679" s="35"/>
      <c r="BK679" s="35"/>
      <c r="BL679" s="35"/>
      <c r="BM679" s="35"/>
      <c r="BN679" s="35"/>
      <c r="BO679" s="35"/>
      <c r="BP679" s="35"/>
      <c r="BQ679" s="35"/>
      <c r="BR679" s="35"/>
      <c r="BS679" s="35"/>
      <c r="BT679" s="35"/>
      <c r="BU679" s="35"/>
      <c r="BV679" s="35"/>
    </row>
    <row r="680" spans="1:74" s="54" customFormat="1" ht="15" customHeight="1" x14ac:dyDescent="0.1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G680" s="216" t="s">
        <v>145</v>
      </c>
      <c r="AH680" s="907" t="s">
        <v>486</v>
      </c>
      <c r="AI680" s="906" t="s">
        <v>487</v>
      </c>
      <c r="AJ680" s="905">
        <v>1206012</v>
      </c>
      <c r="AK680" s="451" t="s">
        <v>139</v>
      </c>
      <c r="AL680" s="451">
        <v>1</v>
      </c>
      <c r="AM680" s="449" t="s">
        <v>3041</v>
      </c>
      <c r="AN680" s="450"/>
      <c r="AP680" s="77"/>
      <c r="AQ680" s="77"/>
      <c r="AR680" s="35"/>
      <c r="AS680" s="35"/>
      <c r="AT680" s="35"/>
      <c r="AU680" s="35"/>
      <c r="AV680" s="35"/>
      <c r="AW680" s="35"/>
      <c r="AX680" s="35"/>
      <c r="AY680" s="35"/>
      <c r="AZ680" s="35"/>
      <c r="BA680" s="35"/>
      <c r="BB680" s="35"/>
      <c r="BC680" s="35"/>
      <c r="BD680" s="35"/>
      <c r="BE680" s="35"/>
      <c r="BF680" s="35"/>
      <c r="BG680" s="35"/>
      <c r="BH680" s="35"/>
      <c r="BI680" s="35"/>
      <c r="BJ680" s="35"/>
      <c r="BK680" s="35"/>
      <c r="BL680" s="35"/>
      <c r="BM680" s="35"/>
      <c r="BN680" s="35"/>
      <c r="BO680" s="35"/>
      <c r="BP680" s="35"/>
      <c r="BQ680" s="35"/>
      <c r="BR680" s="35"/>
      <c r="BS680" s="35"/>
      <c r="BT680" s="35"/>
      <c r="BU680" s="35"/>
      <c r="BV680" s="35"/>
    </row>
    <row r="681" spans="1:74" s="54" customFormat="1" ht="15" customHeight="1" x14ac:dyDescent="0.1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G681" s="216" t="s">
        <v>145</v>
      </c>
      <c r="AH681" s="907" t="s">
        <v>496</v>
      </c>
      <c r="AI681" s="906" t="s">
        <v>497</v>
      </c>
      <c r="AJ681" s="905">
        <v>1206013</v>
      </c>
      <c r="AK681" s="451" t="s">
        <v>139</v>
      </c>
      <c r="AL681" s="451">
        <v>1</v>
      </c>
      <c r="AM681" s="449" t="s">
        <v>3041</v>
      </c>
      <c r="AN681" s="450"/>
      <c r="AP681" s="77"/>
      <c r="AQ681" s="77"/>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35"/>
      <c r="BR681" s="35"/>
      <c r="BS681" s="35"/>
      <c r="BT681" s="35"/>
      <c r="BU681" s="35"/>
      <c r="BV681" s="35"/>
    </row>
    <row r="682" spans="1:74" s="54" customFormat="1" ht="15" customHeight="1" x14ac:dyDescent="0.1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G682" s="216" t="s">
        <v>145</v>
      </c>
      <c r="AH682" s="907" t="s">
        <v>498</v>
      </c>
      <c r="AI682" s="906" t="s">
        <v>499</v>
      </c>
      <c r="AJ682" s="905">
        <v>1206014</v>
      </c>
      <c r="AK682" s="451" t="s">
        <v>139</v>
      </c>
      <c r="AL682" s="451">
        <v>1</v>
      </c>
      <c r="AM682" s="449" t="s">
        <v>3041</v>
      </c>
      <c r="AN682" s="450"/>
      <c r="AP682" s="77"/>
      <c r="AQ682" s="77"/>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row>
    <row r="683" spans="1:74" s="54" customFormat="1" ht="15" customHeight="1" x14ac:dyDescent="0.1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G683" s="216" t="s">
        <v>145</v>
      </c>
      <c r="AH683" s="907" t="s">
        <v>492</v>
      </c>
      <c r="AI683" s="906" t="s">
        <v>493</v>
      </c>
      <c r="AJ683" s="905">
        <v>1206015</v>
      </c>
      <c r="AK683" s="451" t="s">
        <v>139</v>
      </c>
      <c r="AL683" s="451">
        <v>1</v>
      </c>
      <c r="AM683" s="449" t="s">
        <v>3041</v>
      </c>
      <c r="AN683" s="450"/>
      <c r="AP683" s="77"/>
      <c r="AQ683" s="77"/>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35"/>
      <c r="BR683" s="35"/>
      <c r="BS683" s="35"/>
      <c r="BT683" s="35"/>
      <c r="BU683" s="35"/>
      <c r="BV683" s="35"/>
    </row>
    <row r="684" spans="1:74" s="54" customFormat="1" ht="15" customHeight="1" x14ac:dyDescent="0.1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G684" s="216" t="s">
        <v>145</v>
      </c>
      <c r="AH684" s="907" t="s">
        <v>500</v>
      </c>
      <c r="AI684" s="906" t="s">
        <v>501</v>
      </c>
      <c r="AJ684" s="905">
        <v>1206016</v>
      </c>
      <c r="AK684" s="451">
        <v>1</v>
      </c>
      <c r="AL684" s="451" t="s">
        <v>139</v>
      </c>
      <c r="AM684" s="451" t="s">
        <v>140</v>
      </c>
      <c r="AN684" s="450"/>
      <c r="AP684" s="77"/>
      <c r="AQ684" s="77"/>
      <c r="AR684" s="35"/>
      <c r="AS684" s="35"/>
      <c r="AT684" s="35"/>
      <c r="AU684" s="35"/>
      <c r="AV684" s="35"/>
      <c r="AW684" s="35"/>
      <c r="AX684" s="35"/>
      <c r="AY684" s="35"/>
      <c r="AZ684" s="35"/>
      <c r="BA684" s="35"/>
      <c r="BB684" s="35"/>
      <c r="BC684" s="35"/>
      <c r="BD684" s="35"/>
      <c r="BE684" s="35"/>
      <c r="BF684" s="35"/>
      <c r="BG684" s="35"/>
      <c r="BH684" s="35"/>
      <c r="BI684" s="35"/>
      <c r="BJ684" s="35"/>
      <c r="BK684" s="35"/>
      <c r="BL684" s="35"/>
      <c r="BM684" s="35"/>
      <c r="BN684" s="35"/>
      <c r="BO684" s="35"/>
      <c r="BP684" s="35"/>
      <c r="BQ684" s="35"/>
      <c r="BR684" s="35"/>
      <c r="BS684" s="35"/>
      <c r="BT684" s="35"/>
      <c r="BU684" s="35"/>
      <c r="BV684" s="35"/>
    </row>
    <row r="685" spans="1:74" s="54" customFormat="1" ht="15" customHeight="1" x14ac:dyDescent="0.1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G685" s="216" t="s">
        <v>145</v>
      </c>
      <c r="AH685" s="907" t="s">
        <v>494</v>
      </c>
      <c r="AI685" s="906" t="s">
        <v>495</v>
      </c>
      <c r="AJ685" s="905">
        <v>1206017</v>
      </c>
      <c r="AK685" s="451" t="s">
        <v>139</v>
      </c>
      <c r="AL685" s="451">
        <v>1</v>
      </c>
      <c r="AM685" s="449" t="s">
        <v>3041</v>
      </c>
      <c r="AN685" s="450"/>
      <c r="AP685" s="77"/>
      <c r="AQ685" s="77"/>
      <c r="AR685" s="35"/>
      <c r="AS685" s="35"/>
      <c r="AT685" s="35"/>
      <c r="AU685" s="35"/>
      <c r="AV685" s="35"/>
      <c r="AW685" s="35"/>
      <c r="AX685" s="35"/>
      <c r="AY685" s="35"/>
      <c r="AZ685" s="35"/>
      <c r="BA685" s="35"/>
      <c r="BB685" s="35"/>
      <c r="BC685" s="35"/>
      <c r="BD685" s="35"/>
      <c r="BE685" s="35"/>
      <c r="BF685" s="35"/>
      <c r="BG685" s="35"/>
      <c r="BH685" s="35"/>
      <c r="BI685" s="35"/>
      <c r="BJ685" s="35"/>
      <c r="BK685" s="35"/>
      <c r="BL685" s="35"/>
      <c r="BM685" s="35"/>
      <c r="BN685" s="35"/>
      <c r="BO685" s="35"/>
      <c r="BP685" s="35"/>
      <c r="BQ685" s="35"/>
      <c r="BR685" s="35"/>
      <c r="BS685" s="35"/>
      <c r="BT685" s="35"/>
      <c r="BU685" s="35"/>
      <c r="BV685" s="35"/>
    </row>
    <row r="686" spans="1:74" s="54" customFormat="1" ht="15" customHeight="1" x14ac:dyDescent="0.1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G686" s="216" t="s">
        <v>145</v>
      </c>
      <c r="AH686" s="907" t="s">
        <v>502</v>
      </c>
      <c r="AI686" s="906" t="s">
        <v>503</v>
      </c>
      <c r="AJ686" s="905">
        <v>1206019</v>
      </c>
      <c r="AK686" s="451">
        <v>1</v>
      </c>
      <c r="AL686" s="451" t="s">
        <v>139</v>
      </c>
      <c r="AM686" s="449" t="s">
        <v>3041</v>
      </c>
      <c r="AN686" s="450"/>
      <c r="AP686" s="77"/>
      <c r="AQ686" s="77"/>
      <c r="AR686" s="35"/>
      <c r="AS686" s="35"/>
      <c r="AT686" s="35"/>
      <c r="AU686" s="35"/>
      <c r="AV686" s="35"/>
      <c r="AW686" s="35"/>
      <c r="AX686" s="35"/>
      <c r="AY686" s="35"/>
      <c r="AZ686" s="35"/>
      <c r="BA686" s="35"/>
      <c r="BB686" s="35"/>
      <c r="BC686" s="35"/>
      <c r="BD686" s="35"/>
      <c r="BE686" s="35"/>
      <c r="BF686" s="35"/>
      <c r="BG686" s="35"/>
      <c r="BH686" s="35"/>
      <c r="BI686" s="35"/>
      <c r="BJ686" s="35"/>
      <c r="BK686" s="35"/>
      <c r="BL686" s="35"/>
      <c r="BM686" s="35"/>
      <c r="BN686" s="35"/>
      <c r="BO686" s="35"/>
      <c r="BP686" s="35"/>
      <c r="BQ686" s="35"/>
      <c r="BR686" s="35"/>
      <c r="BS686" s="35"/>
      <c r="BT686" s="35"/>
      <c r="BU686" s="35"/>
      <c r="BV686" s="35"/>
    </row>
    <row r="687" spans="1:74" s="54" customFormat="1" ht="15" customHeight="1" x14ac:dyDescent="0.1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G687" s="216" t="s">
        <v>145</v>
      </c>
      <c r="AH687" s="907" t="s">
        <v>482</v>
      </c>
      <c r="AI687" s="906" t="s">
        <v>483</v>
      </c>
      <c r="AJ687" s="905">
        <v>1206020</v>
      </c>
      <c r="AK687" s="451" t="s">
        <v>139</v>
      </c>
      <c r="AL687" s="451">
        <v>1</v>
      </c>
      <c r="AM687" s="449" t="s">
        <v>3041</v>
      </c>
      <c r="AN687" s="450"/>
      <c r="AP687" s="77"/>
      <c r="AQ687" s="77"/>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row>
    <row r="688" spans="1:74" s="54" customFormat="1" ht="15" customHeight="1" x14ac:dyDescent="0.1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G688" s="216" t="s">
        <v>146</v>
      </c>
      <c r="AH688" s="907" t="s">
        <v>534</v>
      </c>
      <c r="AI688" s="906" t="s">
        <v>535</v>
      </c>
      <c r="AJ688" s="905">
        <v>1207001</v>
      </c>
      <c r="AK688" s="451">
        <v>1</v>
      </c>
      <c r="AL688" s="451" t="s">
        <v>139</v>
      </c>
      <c r="AM688" s="449" t="s">
        <v>3041</v>
      </c>
      <c r="AN688" s="450"/>
      <c r="AP688" s="77"/>
      <c r="AQ688" s="77"/>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row>
    <row r="689" spans="1:74" s="54" customFormat="1" ht="15" customHeight="1" x14ac:dyDescent="0.1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G689" s="216" t="s">
        <v>146</v>
      </c>
      <c r="AH689" s="907" t="s">
        <v>538</v>
      </c>
      <c r="AI689" s="906" t="s">
        <v>539</v>
      </c>
      <c r="AJ689" s="905">
        <v>1207002</v>
      </c>
      <c r="AK689" s="451" t="s">
        <v>139</v>
      </c>
      <c r="AL689" s="451">
        <v>1</v>
      </c>
      <c r="AM689" s="449" t="s">
        <v>3041</v>
      </c>
      <c r="AN689" s="450"/>
      <c r="AP689" s="77"/>
      <c r="AQ689" s="77"/>
      <c r="AR689" s="35"/>
      <c r="AS689" s="35"/>
      <c r="AT689" s="35"/>
      <c r="AU689" s="35"/>
      <c r="AV689" s="35"/>
      <c r="AW689" s="35"/>
      <c r="AX689" s="35"/>
      <c r="AY689" s="35"/>
      <c r="AZ689" s="35"/>
      <c r="BA689" s="35"/>
      <c r="BB689" s="35"/>
      <c r="BC689" s="35"/>
      <c r="BD689" s="35"/>
      <c r="BE689" s="35"/>
      <c r="BF689" s="35"/>
      <c r="BG689" s="35"/>
      <c r="BH689" s="35"/>
      <c r="BI689" s="35"/>
      <c r="BJ689" s="35"/>
      <c r="BK689" s="35"/>
      <c r="BL689" s="35"/>
      <c r="BM689" s="35"/>
      <c r="BN689" s="35"/>
      <c r="BO689" s="35"/>
      <c r="BP689" s="35"/>
      <c r="BQ689" s="35"/>
      <c r="BR689" s="35"/>
      <c r="BS689" s="35"/>
      <c r="BT689" s="35"/>
      <c r="BU689" s="35"/>
      <c r="BV689" s="35"/>
    </row>
    <row r="690" spans="1:74" s="54" customFormat="1" ht="15" customHeight="1" x14ac:dyDescent="0.1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G690" s="216" t="s">
        <v>146</v>
      </c>
      <c r="AH690" s="907" t="s">
        <v>542</v>
      </c>
      <c r="AI690" s="906" t="s">
        <v>543</v>
      </c>
      <c r="AJ690" s="905">
        <v>1207003</v>
      </c>
      <c r="AK690" s="451" t="s">
        <v>139</v>
      </c>
      <c r="AL690" s="451">
        <v>1</v>
      </c>
      <c r="AM690" s="449" t="s">
        <v>3041</v>
      </c>
      <c r="AN690" s="450"/>
      <c r="AP690" s="77"/>
      <c r="AQ690" s="77"/>
      <c r="AR690" s="35"/>
      <c r="AS690" s="35"/>
      <c r="AT690" s="35"/>
      <c r="AU690" s="35"/>
      <c r="AV690" s="35"/>
      <c r="AW690" s="35"/>
      <c r="AX690" s="35"/>
      <c r="AY690" s="35"/>
      <c r="AZ690" s="35"/>
      <c r="BA690" s="35"/>
      <c r="BB690" s="35"/>
      <c r="BC690" s="35"/>
      <c r="BD690" s="35"/>
      <c r="BE690" s="35"/>
      <c r="BF690" s="35"/>
      <c r="BG690" s="35"/>
      <c r="BH690" s="35"/>
      <c r="BI690" s="35"/>
      <c r="BJ690" s="35"/>
      <c r="BK690" s="35"/>
      <c r="BL690" s="35"/>
      <c r="BM690" s="35"/>
      <c r="BN690" s="35"/>
      <c r="BO690" s="35"/>
      <c r="BP690" s="35"/>
      <c r="BQ690" s="35"/>
      <c r="BR690" s="35"/>
      <c r="BS690" s="35"/>
      <c r="BT690" s="35"/>
      <c r="BU690" s="35"/>
      <c r="BV690" s="35"/>
    </row>
    <row r="691" spans="1:74" s="54" customFormat="1" ht="15" customHeight="1" x14ac:dyDescent="0.1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G691" s="216" t="s">
        <v>146</v>
      </c>
      <c r="AH691" s="907" t="s">
        <v>518</v>
      </c>
      <c r="AI691" s="906" t="s">
        <v>519</v>
      </c>
      <c r="AJ691" s="905">
        <v>1207004</v>
      </c>
      <c r="AK691" s="451" t="s">
        <v>139</v>
      </c>
      <c r="AL691" s="451">
        <v>1</v>
      </c>
      <c r="AM691" s="449" t="s">
        <v>3041</v>
      </c>
      <c r="AN691" s="450"/>
      <c r="AP691" s="77"/>
      <c r="AQ691" s="77"/>
      <c r="AR691" s="35"/>
      <c r="AS691" s="35"/>
      <c r="AT691" s="35"/>
      <c r="AU691" s="35"/>
      <c r="AV691" s="35"/>
      <c r="AW691" s="35"/>
      <c r="AX691" s="35"/>
      <c r="AY691" s="35"/>
      <c r="AZ691" s="35"/>
      <c r="BA691" s="35"/>
      <c r="BB691" s="35"/>
      <c r="BC691" s="35"/>
      <c r="BD691" s="35"/>
      <c r="BE691" s="35"/>
      <c r="BF691" s="35"/>
      <c r="BG691" s="35"/>
      <c r="BH691" s="35"/>
      <c r="BI691" s="35"/>
      <c r="BJ691" s="35"/>
      <c r="BK691" s="35"/>
      <c r="BL691" s="35"/>
      <c r="BM691" s="35"/>
      <c r="BN691" s="35"/>
      <c r="BO691" s="35"/>
      <c r="BP691" s="35"/>
      <c r="BQ691" s="35"/>
      <c r="BR691" s="35"/>
      <c r="BS691" s="35"/>
      <c r="BT691" s="35"/>
      <c r="BU691" s="35"/>
      <c r="BV691" s="35"/>
    </row>
    <row r="692" spans="1:74" s="54" customFormat="1" ht="15" customHeight="1" x14ac:dyDescent="0.1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G692" s="216" t="s">
        <v>146</v>
      </c>
      <c r="AH692" s="907" t="s">
        <v>520</v>
      </c>
      <c r="AI692" s="906" t="s">
        <v>521</v>
      </c>
      <c r="AJ692" s="905">
        <v>1207005</v>
      </c>
      <c r="AK692" s="451" t="s">
        <v>139</v>
      </c>
      <c r="AL692" s="451">
        <v>1</v>
      </c>
      <c r="AM692" s="449" t="s">
        <v>3041</v>
      </c>
      <c r="AN692" s="450"/>
      <c r="AP692" s="77"/>
      <c r="AQ692" s="77"/>
      <c r="AR692" s="35"/>
      <c r="AS692" s="35"/>
      <c r="AT692" s="35"/>
      <c r="AU692" s="35"/>
      <c r="AV692" s="35"/>
      <c r="AW692" s="35"/>
      <c r="AX692" s="35"/>
      <c r="AY692" s="35"/>
      <c r="AZ692" s="35"/>
      <c r="BA692" s="35"/>
      <c r="BB692" s="35"/>
      <c r="BC692" s="35"/>
      <c r="BD692" s="35"/>
      <c r="BE692" s="35"/>
      <c r="BF692" s="35"/>
      <c r="BG692" s="35"/>
      <c r="BH692" s="35"/>
      <c r="BI692" s="35"/>
      <c r="BJ692" s="35"/>
      <c r="BK692" s="35"/>
      <c r="BL692" s="35"/>
      <c r="BM692" s="35"/>
      <c r="BN692" s="35"/>
      <c r="BO692" s="35"/>
      <c r="BP692" s="35"/>
      <c r="BQ692" s="35"/>
      <c r="BR692" s="35"/>
      <c r="BS692" s="35"/>
      <c r="BT692" s="35"/>
      <c r="BU692" s="35"/>
      <c r="BV692" s="35"/>
    </row>
    <row r="693" spans="1:74" s="54" customFormat="1" ht="15" customHeight="1" x14ac:dyDescent="0.1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G693" s="216" t="s">
        <v>146</v>
      </c>
      <c r="AH693" s="907" t="s">
        <v>522</v>
      </c>
      <c r="AI693" s="906" t="s">
        <v>523</v>
      </c>
      <c r="AJ693" s="905">
        <v>1207006</v>
      </c>
      <c r="AK693" s="451" t="s">
        <v>139</v>
      </c>
      <c r="AL693" s="451">
        <v>1</v>
      </c>
      <c r="AM693" s="449" t="s">
        <v>3041</v>
      </c>
      <c r="AN693" s="450"/>
      <c r="AP693" s="77"/>
      <c r="AQ693" s="77"/>
      <c r="AR693" s="35"/>
      <c r="AS693" s="35"/>
      <c r="AT693" s="35"/>
      <c r="AU693" s="35"/>
      <c r="AV693" s="35"/>
      <c r="AW693" s="35"/>
      <c r="AX693" s="35"/>
      <c r="AY693" s="35"/>
      <c r="AZ693" s="35"/>
      <c r="BA693" s="35"/>
      <c r="BB693" s="35"/>
      <c r="BC693" s="35"/>
      <c r="BD693" s="35"/>
      <c r="BE693" s="35"/>
      <c r="BF693" s="35"/>
      <c r="BG693" s="35"/>
      <c r="BH693" s="35"/>
      <c r="BI693" s="35"/>
      <c r="BJ693" s="35"/>
      <c r="BK693" s="35"/>
      <c r="BL693" s="35"/>
      <c r="BM693" s="35"/>
      <c r="BN693" s="35"/>
      <c r="BO693" s="35"/>
      <c r="BP693" s="35"/>
      <c r="BQ693" s="35"/>
      <c r="BR693" s="35"/>
      <c r="BS693" s="35"/>
      <c r="BT693" s="35"/>
      <c r="BU693" s="35"/>
      <c r="BV693" s="35"/>
    </row>
    <row r="694" spans="1:74" s="54" customFormat="1" ht="15" customHeight="1" x14ac:dyDescent="0.1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G694" s="216" t="s">
        <v>146</v>
      </c>
      <c r="AH694" s="907" t="s">
        <v>524</v>
      </c>
      <c r="AI694" s="906" t="s">
        <v>525</v>
      </c>
      <c r="AJ694" s="905">
        <v>1207007</v>
      </c>
      <c r="AK694" s="451">
        <v>1</v>
      </c>
      <c r="AL694" s="451" t="s">
        <v>139</v>
      </c>
      <c r="AM694" s="449" t="s">
        <v>3041</v>
      </c>
      <c r="AN694" s="450"/>
      <c r="AP694" s="77"/>
      <c r="AQ694" s="77"/>
      <c r="AR694" s="35"/>
      <c r="AS694" s="35"/>
      <c r="AT694" s="35"/>
      <c r="AU694" s="35"/>
      <c r="AV694" s="35"/>
      <c r="AW694" s="35"/>
      <c r="AX694" s="35"/>
      <c r="AY694" s="35"/>
      <c r="AZ694" s="35"/>
      <c r="BA694" s="35"/>
      <c r="BB694" s="35"/>
      <c r="BC694" s="35"/>
      <c r="BD694" s="35"/>
      <c r="BE694" s="35"/>
      <c r="BF694" s="35"/>
      <c r="BG694" s="35"/>
      <c r="BH694" s="35"/>
      <c r="BI694" s="35"/>
      <c r="BJ694" s="35"/>
      <c r="BK694" s="35"/>
      <c r="BL694" s="35"/>
      <c r="BM694" s="35"/>
      <c r="BN694" s="35"/>
      <c r="BO694" s="35"/>
      <c r="BP694" s="35"/>
      <c r="BQ694" s="35"/>
      <c r="BR694" s="35"/>
      <c r="BS694" s="35"/>
      <c r="BT694" s="35"/>
      <c r="BU694" s="35"/>
      <c r="BV694" s="35"/>
    </row>
    <row r="695" spans="1:74" s="54" customFormat="1" ht="15" customHeight="1" x14ac:dyDescent="0.1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G695" s="216" t="s">
        <v>146</v>
      </c>
      <c r="AH695" s="907" t="s">
        <v>526</v>
      </c>
      <c r="AI695" s="906" t="s">
        <v>527</v>
      </c>
      <c r="AJ695" s="905">
        <v>1207008</v>
      </c>
      <c r="AK695" s="451" t="s">
        <v>139</v>
      </c>
      <c r="AL695" s="451">
        <v>1</v>
      </c>
      <c r="AM695" s="449" t="s">
        <v>3041</v>
      </c>
      <c r="AN695" s="450"/>
      <c r="AP695" s="77"/>
      <c r="AQ695" s="77"/>
      <c r="AR695" s="35"/>
      <c r="AS695" s="35"/>
      <c r="AT695" s="35"/>
      <c r="AU695" s="35"/>
      <c r="AV695" s="35"/>
      <c r="AW695" s="35"/>
      <c r="AX695" s="35"/>
      <c r="AY695" s="35"/>
      <c r="AZ695" s="35"/>
      <c r="BA695" s="35"/>
      <c r="BB695" s="35"/>
      <c r="BC695" s="35"/>
      <c r="BD695" s="35"/>
      <c r="BE695" s="35"/>
      <c r="BF695" s="35"/>
      <c r="BG695" s="35"/>
      <c r="BH695" s="35"/>
      <c r="BI695" s="35"/>
      <c r="BJ695" s="35"/>
      <c r="BK695" s="35"/>
      <c r="BL695" s="35"/>
      <c r="BM695" s="35"/>
      <c r="BN695" s="35"/>
      <c r="BO695" s="35"/>
      <c r="BP695" s="35"/>
      <c r="BQ695" s="35"/>
      <c r="BR695" s="35"/>
      <c r="BS695" s="35"/>
      <c r="BT695" s="35"/>
      <c r="BU695" s="35"/>
      <c r="BV695" s="35"/>
    </row>
    <row r="696" spans="1:74" s="54" customFormat="1" ht="15" customHeight="1" x14ac:dyDescent="0.1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G696" s="216" t="s">
        <v>146</v>
      </c>
      <c r="AH696" s="907" t="s">
        <v>530</v>
      </c>
      <c r="AI696" s="906" t="s">
        <v>531</v>
      </c>
      <c r="AJ696" s="905">
        <v>1207009</v>
      </c>
      <c r="AK696" s="451">
        <v>1</v>
      </c>
      <c r="AL696" s="451" t="s">
        <v>139</v>
      </c>
      <c r="AM696" s="449" t="s">
        <v>3041</v>
      </c>
      <c r="AN696" s="450"/>
      <c r="AP696" s="77"/>
      <c r="AQ696" s="77"/>
      <c r="AR696" s="35"/>
      <c r="AS696" s="35"/>
      <c r="AT696" s="35"/>
      <c r="AU696" s="35"/>
      <c r="AV696" s="35"/>
      <c r="AW696" s="35"/>
      <c r="AX696" s="35"/>
      <c r="AY696" s="35"/>
      <c r="AZ696" s="35"/>
      <c r="BA696" s="35"/>
      <c r="BB696" s="35"/>
      <c r="BC696" s="35"/>
      <c r="BD696" s="35"/>
      <c r="BE696" s="35"/>
      <c r="BF696" s="35"/>
      <c r="BG696" s="35"/>
      <c r="BH696" s="35"/>
      <c r="BI696" s="35"/>
      <c r="BJ696" s="35"/>
      <c r="BK696" s="35"/>
      <c r="BL696" s="35"/>
      <c r="BM696" s="35"/>
      <c r="BN696" s="35"/>
      <c r="BO696" s="35"/>
      <c r="BP696" s="35"/>
      <c r="BQ696" s="35"/>
      <c r="BR696" s="35"/>
      <c r="BS696" s="35"/>
      <c r="BT696" s="35"/>
      <c r="BU696" s="35"/>
      <c r="BV696" s="35"/>
    </row>
    <row r="697" spans="1:74" s="54" customFormat="1" ht="15" customHeight="1" x14ac:dyDescent="0.1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G697" s="216" t="s">
        <v>146</v>
      </c>
      <c r="AH697" s="907" t="s">
        <v>514</v>
      </c>
      <c r="AI697" s="906" t="s">
        <v>515</v>
      </c>
      <c r="AJ697" s="905">
        <v>1207010</v>
      </c>
      <c r="AK697" s="451">
        <v>1</v>
      </c>
      <c r="AL697" s="451" t="s">
        <v>139</v>
      </c>
      <c r="AM697" s="449" t="s">
        <v>3041</v>
      </c>
      <c r="AN697" s="450"/>
      <c r="AP697" s="77"/>
      <c r="AQ697" s="77"/>
      <c r="AR697" s="35"/>
      <c r="AS697" s="35"/>
      <c r="AT697" s="35"/>
      <c r="AU697" s="35"/>
      <c r="AV697" s="35"/>
      <c r="AW697" s="35"/>
      <c r="AX697" s="35"/>
      <c r="AY697" s="35"/>
      <c r="AZ697" s="35"/>
      <c r="BA697" s="35"/>
      <c r="BB697" s="35"/>
      <c r="BC697" s="35"/>
      <c r="BD697" s="35"/>
      <c r="BE697" s="35"/>
      <c r="BF697" s="35"/>
      <c r="BG697" s="35"/>
      <c r="BH697" s="35"/>
      <c r="BI697" s="35"/>
      <c r="BJ697" s="35"/>
      <c r="BK697" s="35"/>
      <c r="BL697" s="35"/>
      <c r="BM697" s="35"/>
      <c r="BN697" s="35"/>
      <c r="BO697" s="35"/>
      <c r="BP697" s="35"/>
      <c r="BQ697" s="35"/>
      <c r="BR697" s="35"/>
      <c r="BS697" s="35"/>
      <c r="BT697" s="35"/>
      <c r="BU697" s="35"/>
      <c r="BV697" s="35"/>
    </row>
    <row r="698" spans="1:74" s="54" customFormat="1" ht="15" customHeight="1" x14ac:dyDescent="0.1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G698" s="216" t="s">
        <v>146</v>
      </c>
      <c r="AH698" s="907" t="s">
        <v>532</v>
      </c>
      <c r="AI698" s="906" t="s">
        <v>533</v>
      </c>
      <c r="AJ698" s="905">
        <v>1207011</v>
      </c>
      <c r="AK698" s="451" t="s">
        <v>139</v>
      </c>
      <c r="AL698" s="451">
        <v>1</v>
      </c>
      <c r="AM698" s="449" t="s">
        <v>3041</v>
      </c>
      <c r="AN698" s="450"/>
      <c r="AP698" s="77"/>
      <c r="AQ698" s="77"/>
      <c r="AR698" s="35"/>
      <c r="AS698" s="35"/>
      <c r="AT698" s="35"/>
      <c r="AU698" s="35"/>
      <c r="AV698" s="35"/>
      <c r="AW698" s="35"/>
      <c r="AX698" s="35"/>
      <c r="AY698" s="35"/>
      <c r="AZ698" s="35"/>
      <c r="BA698" s="35"/>
      <c r="BB698" s="35"/>
      <c r="BC698" s="35"/>
      <c r="BD698" s="35"/>
      <c r="BE698" s="35"/>
      <c r="BF698" s="35"/>
      <c r="BG698" s="35"/>
      <c r="BH698" s="35"/>
      <c r="BI698" s="35"/>
      <c r="BJ698" s="35"/>
      <c r="BK698" s="35"/>
      <c r="BL698" s="35"/>
      <c r="BM698" s="35"/>
      <c r="BN698" s="35"/>
      <c r="BO698" s="35"/>
      <c r="BP698" s="35"/>
      <c r="BQ698" s="35"/>
      <c r="BR698" s="35"/>
      <c r="BS698" s="35"/>
      <c r="BT698" s="35"/>
      <c r="BU698" s="35"/>
      <c r="BV698" s="35"/>
    </row>
    <row r="699" spans="1:74" s="54" customFormat="1" ht="15" customHeight="1" x14ac:dyDescent="0.1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G699" s="216" t="s">
        <v>146</v>
      </c>
      <c r="AH699" s="907" t="s">
        <v>516</v>
      </c>
      <c r="AI699" s="906" t="s">
        <v>517</v>
      </c>
      <c r="AJ699" s="905">
        <v>1207012</v>
      </c>
      <c r="AK699" s="451">
        <v>1</v>
      </c>
      <c r="AL699" s="451" t="s">
        <v>139</v>
      </c>
      <c r="AM699" s="449" t="s">
        <v>3041</v>
      </c>
      <c r="AN699" s="450"/>
      <c r="AP699" s="77"/>
      <c r="AQ699" s="77"/>
      <c r="AR699" s="35"/>
      <c r="AS699" s="35"/>
      <c r="AT699" s="35"/>
      <c r="AU699" s="35"/>
      <c r="AV699" s="35"/>
      <c r="AW699" s="35"/>
      <c r="AX699" s="35"/>
      <c r="AY699" s="35"/>
      <c r="AZ699" s="35"/>
      <c r="BA699" s="35"/>
      <c r="BB699" s="35"/>
      <c r="BC699" s="35"/>
      <c r="BD699" s="35"/>
      <c r="BE699" s="35"/>
      <c r="BF699" s="35"/>
      <c r="BG699" s="35"/>
      <c r="BH699" s="35"/>
      <c r="BI699" s="35"/>
      <c r="BJ699" s="35"/>
      <c r="BK699" s="35"/>
      <c r="BL699" s="35"/>
      <c r="BM699" s="35"/>
      <c r="BN699" s="35"/>
      <c r="BO699" s="35"/>
      <c r="BP699" s="35"/>
      <c r="BQ699" s="35"/>
      <c r="BR699" s="35"/>
      <c r="BS699" s="35"/>
      <c r="BT699" s="35"/>
      <c r="BU699" s="35"/>
      <c r="BV699" s="35"/>
    </row>
    <row r="700" spans="1:74" s="54" customFormat="1" ht="15" customHeight="1" x14ac:dyDescent="0.1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G700" s="216" t="s">
        <v>146</v>
      </c>
      <c r="AH700" s="907" t="s">
        <v>536</v>
      </c>
      <c r="AI700" s="906" t="s">
        <v>537</v>
      </c>
      <c r="AJ700" s="905">
        <v>1207013</v>
      </c>
      <c r="AK700" s="451" t="s">
        <v>139</v>
      </c>
      <c r="AL700" s="451">
        <v>1</v>
      </c>
      <c r="AM700" s="449" t="s">
        <v>3041</v>
      </c>
      <c r="AN700" s="450"/>
      <c r="AP700" s="77"/>
      <c r="AQ700" s="77"/>
      <c r="AR700" s="35"/>
      <c r="AS700" s="35"/>
      <c r="AT700" s="35"/>
      <c r="AU700" s="35"/>
      <c r="AV700" s="35"/>
      <c r="AW700" s="35"/>
      <c r="AX700" s="35"/>
      <c r="AY700" s="35"/>
      <c r="AZ700" s="35"/>
      <c r="BA700" s="35"/>
      <c r="BB700" s="35"/>
      <c r="BC700" s="35"/>
      <c r="BD700" s="35"/>
      <c r="BE700" s="35"/>
      <c r="BF700" s="35"/>
      <c r="BG700" s="35"/>
      <c r="BH700" s="35"/>
      <c r="BI700" s="35"/>
      <c r="BJ700" s="35"/>
      <c r="BK700" s="35"/>
      <c r="BL700" s="35"/>
      <c r="BM700" s="35"/>
      <c r="BN700" s="35"/>
      <c r="BO700" s="35"/>
      <c r="BP700" s="35"/>
      <c r="BQ700" s="35"/>
      <c r="BR700" s="35"/>
      <c r="BS700" s="35"/>
      <c r="BT700" s="35"/>
      <c r="BU700" s="35"/>
      <c r="BV700" s="35"/>
    </row>
    <row r="701" spans="1:74" s="54" customFormat="1" ht="15" customHeight="1" x14ac:dyDescent="0.1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G701" s="216" t="s">
        <v>146</v>
      </c>
      <c r="AH701" s="907" t="s">
        <v>528</v>
      </c>
      <c r="AI701" s="906" t="s">
        <v>529</v>
      </c>
      <c r="AJ701" s="905">
        <v>1207014</v>
      </c>
      <c r="AK701" s="451" t="s">
        <v>139</v>
      </c>
      <c r="AL701" s="451">
        <v>1</v>
      </c>
      <c r="AM701" s="451" t="s">
        <v>140</v>
      </c>
      <c r="AN701" s="450"/>
      <c r="AP701" s="77"/>
      <c r="AQ701" s="77"/>
      <c r="AR701" s="35"/>
      <c r="AS701" s="35"/>
      <c r="AT701" s="35"/>
      <c r="AU701" s="35"/>
      <c r="AV701" s="35"/>
      <c r="AW701" s="35"/>
      <c r="AX701" s="35"/>
      <c r="AY701" s="35"/>
      <c r="AZ701" s="35"/>
      <c r="BA701" s="35"/>
      <c r="BB701" s="35"/>
      <c r="BC701" s="35"/>
      <c r="BD701" s="35"/>
      <c r="BE701" s="35"/>
      <c r="BF701" s="35"/>
      <c r="BG701" s="35"/>
      <c r="BH701" s="35"/>
      <c r="BI701" s="35"/>
      <c r="BJ701" s="35"/>
      <c r="BK701" s="35"/>
      <c r="BL701" s="35"/>
      <c r="BM701" s="35"/>
      <c r="BN701" s="35"/>
      <c r="BO701" s="35"/>
      <c r="BP701" s="35"/>
      <c r="BQ701" s="35"/>
      <c r="BR701" s="35"/>
      <c r="BS701" s="35"/>
      <c r="BT701" s="35"/>
      <c r="BU701" s="35"/>
      <c r="BV701" s="35"/>
    </row>
    <row r="702" spans="1:74" s="54" customFormat="1" ht="15" customHeight="1" x14ac:dyDescent="0.1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G702" s="216" t="s">
        <v>146</v>
      </c>
      <c r="AH702" s="907" t="s">
        <v>540</v>
      </c>
      <c r="AI702" s="906" t="s">
        <v>541</v>
      </c>
      <c r="AJ702" s="905">
        <v>1207015</v>
      </c>
      <c r="AK702" s="451" t="s">
        <v>139</v>
      </c>
      <c r="AL702" s="451">
        <v>1</v>
      </c>
      <c r="AM702" s="449" t="s">
        <v>3041</v>
      </c>
      <c r="AN702" s="450"/>
      <c r="AP702" s="77"/>
      <c r="AQ702" s="77"/>
      <c r="AR702" s="35"/>
      <c r="AS702" s="35"/>
      <c r="AT702" s="35"/>
      <c r="AU702" s="35"/>
      <c r="AV702" s="35"/>
      <c r="AW702" s="35"/>
      <c r="AX702" s="35"/>
      <c r="AY702" s="35"/>
      <c r="AZ702" s="35"/>
      <c r="BA702" s="35"/>
      <c r="BB702" s="35"/>
      <c r="BC702" s="35"/>
      <c r="BD702" s="35"/>
      <c r="BE702" s="35"/>
      <c r="BF702" s="35"/>
      <c r="BG702" s="35"/>
      <c r="BH702" s="35"/>
      <c r="BI702" s="35"/>
      <c r="BJ702" s="35"/>
      <c r="BK702" s="35"/>
      <c r="BL702" s="35"/>
      <c r="BM702" s="35"/>
      <c r="BN702" s="35"/>
      <c r="BO702" s="35"/>
      <c r="BP702" s="35"/>
      <c r="BQ702" s="35"/>
      <c r="BR702" s="35"/>
      <c r="BS702" s="35"/>
      <c r="BT702" s="35"/>
      <c r="BU702" s="35"/>
      <c r="BV702" s="35"/>
    </row>
    <row r="703" spans="1:74" s="54" customFormat="1" ht="15" customHeight="1" x14ac:dyDescent="0.1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G703" s="216" t="s">
        <v>146</v>
      </c>
      <c r="AH703" s="907" t="s">
        <v>512</v>
      </c>
      <c r="AI703" s="906" t="s">
        <v>513</v>
      </c>
      <c r="AJ703" s="905">
        <v>1207019</v>
      </c>
      <c r="AK703" s="451" t="s">
        <v>139</v>
      </c>
      <c r="AL703" s="451">
        <v>1</v>
      </c>
      <c r="AM703" s="449" t="s">
        <v>3041</v>
      </c>
      <c r="AN703" s="450"/>
      <c r="AP703" s="77"/>
      <c r="AQ703" s="77"/>
      <c r="AR703" s="35"/>
      <c r="AS703" s="35"/>
      <c r="AT703" s="35"/>
      <c r="AU703" s="35"/>
      <c r="AV703" s="35"/>
      <c r="AW703" s="35"/>
      <c r="AX703" s="35"/>
      <c r="AY703" s="35"/>
      <c r="AZ703" s="35"/>
      <c r="BA703" s="35"/>
      <c r="BB703" s="35"/>
      <c r="BC703" s="35"/>
      <c r="BD703" s="35"/>
      <c r="BE703" s="35"/>
      <c r="BF703" s="35"/>
      <c r="BG703" s="35"/>
      <c r="BH703" s="35"/>
      <c r="BI703" s="35"/>
      <c r="BJ703" s="35"/>
      <c r="BK703" s="35"/>
      <c r="BL703" s="35"/>
      <c r="BM703" s="35"/>
      <c r="BN703" s="35"/>
      <c r="BO703" s="35"/>
      <c r="BP703" s="35"/>
      <c r="BQ703" s="35"/>
      <c r="BR703" s="35"/>
      <c r="BS703" s="35"/>
      <c r="BT703" s="35"/>
      <c r="BU703" s="35"/>
      <c r="BV703" s="35"/>
    </row>
    <row r="704" spans="1:74" s="54" customFormat="1" ht="15" customHeight="1" x14ac:dyDescent="0.1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G704" s="216" t="s">
        <v>147</v>
      </c>
      <c r="AH704" s="907" t="s">
        <v>546</v>
      </c>
      <c r="AI704" s="906" t="s">
        <v>547</v>
      </c>
      <c r="AJ704" s="905">
        <v>1301001</v>
      </c>
      <c r="AK704" s="451" t="s">
        <v>139</v>
      </c>
      <c r="AL704" s="451">
        <v>1</v>
      </c>
      <c r="AM704" s="449" t="s">
        <v>3041</v>
      </c>
      <c r="AN704" s="450"/>
      <c r="AP704" s="77"/>
      <c r="AQ704" s="77"/>
      <c r="AR704" s="35"/>
      <c r="AS704" s="35"/>
      <c r="AT704" s="35"/>
      <c r="AU704" s="35"/>
      <c r="AV704" s="35"/>
      <c r="AW704" s="35"/>
      <c r="AX704" s="35"/>
      <c r="AY704" s="35"/>
      <c r="AZ704" s="35"/>
      <c r="BA704" s="35"/>
      <c r="BB704" s="35"/>
      <c r="BC704" s="35"/>
      <c r="BD704" s="35"/>
      <c r="BE704" s="35"/>
      <c r="BF704" s="35"/>
      <c r="BG704" s="35"/>
      <c r="BH704" s="35"/>
      <c r="BI704" s="35"/>
      <c r="BJ704" s="35"/>
      <c r="BK704" s="35"/>
      <c r="BL704" s="35"/>
      <c r="BM704" s="35"/>
      <c r="BN704" s="35"/>
      <c r="BO704" s="35"/>
      <c r="BP704" s="35"/>
      <c r="BQ704" s="35"/>
      <c r="BR704" s="35"/>
      <c r="BS704" s="35"/>
      <c r="BT704" s="35"/>
      <c r="BU704" s="35"/>
      <c r="BV704" s="35"/>
    </row>
    <row r="705" spans="1:74" s="54" customFormat="1" ht="15" customHeight="1" x14ac:dyDescent="0.1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G705" s="216" t="s">
        <v>147</v>
      </c>
      <c r="AH705" s="907" t="s">
        <v>568</v>
      </c>
      <c r="AI705" s="906" t="s">
        <v>569</v>
      </c>
      <c r="AJ705" s="905">
        <v>1301002</v>
      </c>
      <c r="AK705" s="451">
        <v>1</v>
      </c>
      <c r="AL705" s="451" t="s">
        <v>139</v>
      </c>
      <c r="AM705" s="449" t="s">
        <v>3041</v>
      </c>
      <c r="AN705" s="450"/>
      <c r="AP705" s="77"/>
      <c r="AQ705" s="77"/>
      <c r="AR705" s="35"/>
      <c r="AS705" s="35"/>
      <c r="AT705" s="35"/>
      <c r="AU705" s="35"/>
      <c r="AV705" s="35"/>
      <c r="AW705" s="35"/>
      <c r="AX705" s="35"/>
      <c r="AY705" s="35"/>
      <c r="AZ705" s="35"/>
      <c r="BA705" s="35"/>
      <c r="BB705" s="35"/>
      <c r="BC705" s="35"/>
      <c r="BD705" s="35"/>
      <c r="BE705" s="35"/>
      <c r="BF705" s="35"/>
      <c r="BG705" s="35"/>
      <c r="BH705" s="35"/>
      <c r="BI705" s="35"/>
      <c r="BJ705" s="35"/>
      <c r="BK705" s="35"/>
      <c r="BL705" s="35"/>
      <c r="BM705" s="35"/>
      <c r="BN705" s="35"/>
      <c r="BO705" s="35"/>
      <c r="BP705" s="35"/>
      <c r="BQ705" s="35"/>
      <c r="BR705" s="35"/>
      <c r="BS705" s="35"/>
      <c r="BT705" s="35"/>
      <c r="BU705" s="35"/>
      <c r="BV705" s="35"/>
    </row>
    <row r="706" spans="1:74" s="54" customFormat="1" ht="15" customHeight="1" x14ac:dyDescent="0.1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G706" s="216" t="s">
        <v>147</v>
      </c>
      <c r="AH706" s="907" t="s">
        <v>580</v>
      </c>
      <c r="AI706" s="906" t="s">
        <v>581</v>
      </c>
      <c r="AJ706" s="905">
        <v>1301003</v>
      </c>
      <c r="AK706" s="451">
        <v>1</v>
      </c>
      <c r="AL706" s="451" t="s">
        <v>139</v>
      </c>
      <c r="AM706" s="449" t="s">
        <v>3041</v>
      </c>
      <c r="AN706" s="450"/>
      <c r="AP706" s="77"/>
      <c r="AQ706" s="77"/>
      <c r="AR706" s="35"/>
      <c r="AS706" s="35"/>
      <c r="AT706" s="35"/>
      <c r="AU706" s="35"/>
      <c r="AV706" s="35"/>
      <c r="AW706" s="35"/>
      <c r="AX706" s="35"/>
      <c r="AY706" s="35"/>
      <c r="AZ706" s="35"/>
      <c r="BA706" s="35"/>
      <c r="BB706" s="35"/>
      <c r="BC706" s="35"/>
      <c r="BD706" s="35"/>
      <c r="BE706" s="35"/>
      <c r="BF706" s="35"/>
      <c r="BG706" s="35"/>
      <c r="BH706" s="35"/>
      <c r="BI706" s="35"/>
      <c r="BJ706" s="35"/>
      <c r="BK706" s="35"/>
      <c r="BL706" s="35"/>
      <c r="BM706" s="35"/>
      <c r="BN706" s="35"/>
      <c r="BO706" s="35"/>
      <c r="BP706" s="35"/>
      <c r="BQ706" s="35"/>
      <c r="BR706" s="35"/>
      <c r="BS706" s="35"/>
      <c r="BT706" s="35"/>
      <c r="BU706" s="35"/>
      <c r="BV706" s="35"/>
    </row>
    <row r="707" spans="1:74" s="54" customFormat="1" ht="15" customHeight="1" x14ac:dyDescent="0.1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G707" s="216" t="s">
        <v>147</v>
      </c>
      <c r="AH707" s="907" t="s">
        <v>586</v>
      </c>
      <c r="AI707" s="906" t="s">
        <v>587</v>
      </c>
      <c r="AJ707" s="905">
        <v>1301004</v>
      </c>
      <c r="AK707" s="451" t="s">
        <v>139</v>
      </c>
      <c r="AL707" s="451">
        <v>1</v>
      </c>
      <c r="AM707" s="449" t="s">
        <v>3041</v>
      </c>
      <c r="AN707" s="450"/>
      <c r="AP707" s="77"/>
      <c r="AQ707" s="77"/>
      <c r="AR707" s="35"/>
      <c r="AS707" s="35"/>
      <c r="AT707" s="35"/>
      <c r="AU707" s="35"/>
      <c r="AV707" s="35"/>
      <c r="AW707" s="35"/>
      <c r="AX707" s="35"/>
      <c r="AY707" s="35"/>
      <c r="AZ707" s="35"/>
      <c r="BA707" s="35"/>
      <c r="BB707" s="35"/>
      <c r="BC707" s="35"/>
      <c r="BD707" s="35"/>
      <c r="BE707" s="35"/>
      <c r="BF707" s="35"/>
      <c r="BG707" s="35"/>
      <c r="BH707" s="35"/>
      <c r="BI707" s="35"/>
      <c r="BJ707" s="35"/>
      <c r="BK707" s="35"/>
      <c r="BL707" s="35"/>
      <c r="BM707" s="35"/>
      <c r="BN707" s="35"/>
      <c r="BO707" s="35"/>
      <c r="BP707" s="35"/>
      <c r="BQ707" s="35"/>
      <c r="BR707" s="35"/>
      <c r="BS707" s="35"/>
      <c r="BT707" s="35"/>
      <c r="BU707" s="35"/>
      <c r="BV707" s="35"/>
    </row>
    <row r="708" spans="1:74" s="54" customFormat="1" ht="15" customHeight="1" x14ac:dyDescent="0.1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G708" s="216" t="s">
        <v>147</v>
      </c>
      <c r="AH708" s="907" t="s">
        <v>584</v>
      </c>
      <c r="AI708" s="906" t="s">
        <v>585</v>
      </c>
      <c r="AJ708" s="905">
        <v>1301005</v>
      </c>
      <c r="AK708" s="451" t="s">
        <v>139</v>
      </c>
      <c r="AL708" s="451">
        <v>1</v>
      </c>
      <c r="AM708" s="449" t="s">
        <v>3041</v>
      </c>
      <c r="AN708" s="450"/>
      <c r="AP708" s="77"/>
      <c r="AQ708" s="77"/>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row>
    <row r="709" spans="1:74" s="54" customFormat="1" ht="15" customHeight="1" x14ac:dyDescent="0.1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G709" s="216" t="s">
        <v>147</v>
      </c>
      <c r="AH709" s="907" t="s">
        <v>570</v>
      </c>
      <c r="AI709" s="906" t="s">
        <v>571</v>
      </c>
      <c r="AJ709" s="905">
        <v>1301006</v>
      </c>
      <c r="AK709" s="451">
        <v>1</v>
      </c>
      <c r="AL709" s="451" t="s">
        <v>139</v>
      </c>
      <c r="AM709" s="449" t="s">
        <v>3041</v>
      </c>
      <c r="AN709" s="450"/>
      <c r="AP709" s="77"/>
      <c r="AQ709" s="77"/>
      <c r="AR709" s="35"/>
      <c r="AS709" s="35"/>
      <c r="AT709" s="35"/>
      <c r="AU709" s="35"/>
      <c r="AV709" s="35"/>
      <c r="AW709" s="35"/>
      <c r="AX709" s="35"/>
      <c r="AY709" s="35"/>
      <c r="AZ709" s="35"/>
      <c r="BA709" s="35"/>
      <c r="BB709" s="35"/>
      <c r="BC709" s="35"/>
      <c r="BD709" s="35"/>
      <c r="BE709" s="35"/>
      <c r="BF709" s="35"/>
      <c r="BG709" s="35"/>
      <c r="BH709" s="35"/>
      <c r="BI709" s="35"/>
      <c r="BJ709" s="35"/>
      <c r="BK709" s="35"/>
      <c r="BL709" s="35"/>
      <c r="BM709" s="35"/>
      <c r="BN709" s="35"/>
      <c r="BO709" s="35"/>
      <c r="BP709" s="35"/>
      <c r="BQ709" s="35"/>
      <c r="BR709" s="35"/>
      <c r="BS709" s="35"/>
      <c r="BT709" s="35"/>
      <c r="BU709" s="35"/>
      <c r="BV709" s="35"/>
    </row>
    <row r="710" spans="1:74" s="54" customFormat="1" ht="15" customHeight="1" x14ac:dyDescent="0.1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G710" s="216" t="s">
        <v>147</v>
      </c>
      <c r="AH710" s="907" t="s">
        <v>556</v>
      </c>
      <c r="AI710" s="906" t="s">
        <v>557</v>
      </c>
      <c r="AJ710" s="905">
        <v>1301007</v>
      </c>
      <c r="AK710" s="451" t="s">
        <v>139</v>
      </c>
      <c r="AL710" s="451">
        <v>1</v>
      </c>
      <c r="AM710" s="449" t="s">
        <v>3041</v>
      </c>
      <c r="AN710" s="450"/>
      <c r="AP710" s="77"/>
      <c r="AQ710" s="77"/>
      <c r="AR710" s="35"/>
      <c r="AS710" s="35"/>
      <c r="AT710" s="35"/>
      <c r="AU710" s="35"/>
      <c r="AV710" s="35"/>
      <c r="AW710" s="35"/>
      <c r="AX710" s="35"/>
      <c r="AY710" s="35"/>
      <c r="AZ710" s="35"/>
      <c r="BA710" s="35"/>
      <c r="BB710" s="35"/>
      <c r="BC710" s="35"/>
      <c r="BD710" s="35"/>
      <c r="BE710" s="35"/>
      <c r="BF710" s="35"/>
      <c r="BG710" s="35"/>
      <c r="BH710" s="35"/>
      <c r="BI710" s="35"/>
      <c r="BJ710" s="35"/>
      <c r="BK710" s="35"/>
      <c r="BL710" s="35"/>
      <c r="BM710" s="35"/>
      <c r="BN710" s="35"/>
      <c r="BO710" s="35"/>
      <c r="BP710" s="35"/>
      <c r="BQ710" s="35"/>
      <c r="BR710" s="35"/>
      <c r="BS710" s="35"/>
      <c r="BT710" s="35"/>
      <c r="BU710" s="35"/>
      <c r="BV710" s="35"/>
    </row>
    <row r="711" spans="1:74" s="54" customFormat="1" ht="15" customHeight="1" x14ac:dyDescent="0.1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G711" s="216" t="s">
        <v>147</v>
      </c>
      <c r="AH711" s="907" t="s">
        <v>576</v>
      </c>
      <c r="AI711" s="906" t="s">
        <v>577</v>
      </c>
      <c r="AJ711" s="905">
        <v>1301008</v>
      </c>
      <c r="AK711" s="451">
        <v>1</v>
      </c>
      <c r="AL711" s="451" t="s">
        <v>139</v>
      </c>
      <c r="AM711" s="449" t="s">
        <v>3041</v>
      </c>
      <c r="AN711" s="450"/>
      <c r="AP711" s="77"/>
      <c r="AQ711" s="77"/>
      <c r="AR711" s="35"/>
      <c r="AS711" s="35"/>
      <c r="AT711" s="35"/>
      <c r="AU711" s="35"/>
      <c r="AV711" s="35"/>
      <c r="AW711" s="35"/>
      <c r="AX711" s="35"/>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row>
    <row r="712" spans="1:74" s="54" customFormat="1" ht="15" customHeight="1" x14ac:dyDescent="0.1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G712" s="216" t="s">
        <v>147</v>
      </c>
      <c r="AH712" s="907" t="s">
        <v>548</v>
      </c>
      <c r="AI712" s="906" t="s">
        <v>549</v>
      </c>
      <c r="AJ712" s="905">
        <v>1301009</v>
      </c>
      <c r="AK712" s="451">
        <v>1</v>
      </c>
      <c r="AL712" s="451" t="s">
        <v>139</v>
      </c>
      <c r="AM712" s="449" t="s">
        <v>3041</v>
      </c>
      <c r="AN712" s="450"/>
      <c r="AP712" s="77"/>
      <c r="AQ712" s="77"/>
      <c r="AR712" s="35"/>
      <c r="AS712" s="35"/>
      <c r="AT712" s="35"/>
      <c r="AU712" s="35"/>
      <c r="AV712" s="35"/>
      <c r="AW712" s="35"/>
      <c r="AX712" s="35"/>
      <c r="AY712" s="35"/>
      <c r="AZ712" s="35"/>
      <c r="BA712" s="35"/>
      <c r="BB712" s="35"/>
      <c r="BC712" s="35"/>
      <c r="BD712" s="35"/>
      <c r="BE712" s="35"/>
      <c r="BF712" s="35"/>
      <c r="BG712" s="35"/>
      <c r="BH712" s="35"/>
      <c r="BI712" s="35"/>
      <c r="BJ712" s="35"/>
      <c r="BK712" s="35"/>
      <c r="BL712" s="35"/>
      <c r="BM712" s="35"/>
      <c r="BN712" s="35"/>
      <c r="BO712" s="35"/>
      <c r="BP712" s="35"/>
      <c r="BQ712" s="35"/>
      <c r="BR712" s="35"/>
      <c r="BS712" s="35"/>
      <c r="BT712" s="35"/>
      <c r="BU712" s="35"/>
      <c r="BV712" s="35"/>
    </row>
    <row r="713" spans="1:74" s="54" customFormat="1" ht="15" customHeight="1" x14ac:dyDescent="0.1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G713" s="216" t="s">
        <v>147</v>
      </c>
      <c r="AH713" s="907" t="s">
        <v>590</v>
      </c>
      <c r="AI713" s="906" t="s">
        <v>591</v>
      </c>
      <c r="AJ713" s="905">
        <v>1301010</v>
      </c>
      <c r="AK713" s="451" t="s">
        <v>139</v>
      </c>
      <c r="AL713" s="451">
        <v>1</v>
      </c>
      <c r="AM713" s="449" t="s">
        <v>3041</v>
      </c>
      <c r="AN713" s="450"/>
      <c r="AP713" s="77"/>
      <c r="AQ713" s="77"/>
      <c r="AR713" s="35"/>
      <c r="AS713" s="35"/>
      <c r="AT713" s="35"/>
      <c r="AU713" s="35"/>
      <c r="AV713" s="35"/>
      <c r="AW713" s="35"/>
      <c r="AX713" s="35"/>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row>
    <row r="714" spans="1:74" s="54" customFormat="1" ht="15" customHeight="1" x14ac:dyDescent="0.1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G714" s="216" t="s">
        <v>147</v>
      </c>
      <c r="AH714" s="907" t="s">
        <v>560</v>
      </c>
      <c r="AI714" s="906" t="s">
        <v>561</v>
      </c>
      <c r="AJ714" s="905">
        <v>1301011</v>
      </c>
      <c r="AK714" s="451" t="s">
        <v>139</v>
      </c>
      <c r="AL714" s="451">
        <v>1</v>
      </c>
      <c r="AM714" s="449" t="s">
        <v>3041</v>
      </c>
      <c r="AN714" s="450"/>
      <c r="AP714" s="77"/>
      <c r="AQ714" s="77"/>
      <c r="AR714" s="35"/>
      <c r="AS714" s="35"/>
      <c r="AT714" s="35"/>
      <c r="AU714" s="35"/>
      <c r="AV714" s="35"/>
      <c r="AW714" s="35"/>
      <c r="AX714" s="35"/>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row>
    <row r="715" spans="1:74" s="54" customFormat="1" ht="15" customHeight="1" x14ac:dyDescent="0.1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G715" s="216" t="s">
        <v>147</v>
      </c>
      <c r="AH715" s="907" t="s">
        <v>578</v>
      </c>
      <c r="AI715" s="906" t="s">
        <v>579</v>
      </c>
      <c r="AJ715" s="905">
        <v>1301012</v>
      </c>
      <c r="AK715" s="451">
        <v>1</v>
      </c>
      <c r="AL715" s="451" t="s">
        <v>139</v>
      </c>
      <c r="AM715" s="451" t="s">
        <v>140</v>
      </c>
      <c r="AN715" s="450"/>
      <c r="AP715" s="77"/>
      <c r="AQ715" s="77"/>
      <c r="AR715" s="35"/>
      <c r="AS715" s="35"/>
      <c r="AT715" s="35"/>
      <c r="AU715" s="35"/>
      <c r="AV715" s="35"/>
      <c r="AW715" s="35"/>
      <c r="AX715" s="35"/>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row>
    <row r="716" spans="1:74" s="54" customFormat="1" ht="15" customHeight="1" x14ac:dyDescent="0.1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G716" s="216" t="s">
        <v>147</v>
      </c>
      <c r="AH716" s="907" t="s">
        <v>544</v>
      </c>
      <c r="AI716" s="906" t="s">
        <v>545</v>
      </c>
      <c r="AJ716" s="905">
        <v>1301013</v>
      </c>
      <c r="AK716" s="451">
        <v>1</v>
      </c>
      <c r="AL716" s="451" t="s">
        <v>139</v>
      </c>
      <c r="AM716" s="451" t="s">
        <v>140</v>
      </c>
      <c r="AN716" s="450"/>
      <c r="AP716" s="77"/>
      <c r="AQ716" s="77"/>
      <c r="AR716" s="35"/>
      <c r="AS716" s="35"/>
      <c r="AT716" s="35"/>
      <c r="AU716" s="35"/>
      <c r="AV716" s="35"/>
      <c r="AW716" s="35"/>
      <c r="AX716" s="35"/>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row>
    <row r="717" spans="1:74" s="54" customFormat="1" ht="15" customHeight="1" x14ac:dyDescent="0.1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G717" s="216" t="s">
        <v>147</v>
      </c>
      <c r="AH717" s="907" t="s">
        <v>564</v>
      </c>
      <c r="AI717" s="906" t="s">
        <v>565</v>
      </c>
      <c r="AJ717" s="905">
        <v>1301014</v>
      </c>
      <c r="AK717" s="451" t="s">
        <v>139</v>
      </c>
      <c r="AL717" s="451">
        <v>1</v>
      </c>
      <c r="AM717" s="449" t="s">
        <v>3041</v>
      </c>
      <c r="AN717" s="450"/>
      <c r="AP717" s="77"/>
      <c r="AQ717" s="77"/>
      <c r="AR717" s="35"/>
      <c r="AS717" s="35"/>
      <c r="AT717" s="35"/>
      <c r="AU717" s="35"/>
      <c r="AV717" s="35"/>
      <c r="AW717" s="35"/>
      <c r="AX717" s="35"/>
      <c r="AY717" s="35"/>
      <c r="AZ717" s="35"/>
      <c r="BA717" s="35"/>
      <c r="BB717" s="35"/>
      <c r="BC717" s="35"/>
      <c r="BD717" s="35"/>
      <c r="BE717" s="35"/>
      <c r="BF717" s="35"/>
      <c r="BG717" s="35"/>
      <c r="BH717" s="35"/>
      <c r="BI717" s="35"/>
      <c r="BJ717" s="35"/>
      <c r="BK717" s="35"/>
      <c r="BL717" s="35"/>
      <c r="BM717" s="35"/>
      <c r="BN717" s="35"/>
      <c r="BO717" s="35"/>
      <c r="BP717" s="35"/>
      <c r="BQ717" s="35"/>
      <c r="BR717" s="35"/>
      <c r="BS717" s="35"/>
      <c r="BT717" s="35"/>
      <c r="BU717" s="35"/>
      <c r="BV717" s="35"/>
    </row>
    <row r="718" spans="1:74" s="54" customFormat="1" ht="15" customHeight="1" x14ac:dyDescent="0.1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G718" s="216" t="s">
        <v>147</v>
      </c>
      <c r="AH718" s="907" t="s">
        <v>552</v>
      </c>
      <c r="AI718" s="906" t="s">
        <v>553</v>
      </c>
      <c r="AJ718" s="905">
        <v>1301015</v>
      </c>
      <c r="AK718" s="451">
        <v>1</v>
      </c>
      <c r="AL718" s="451" t="s">
        <v>139</v>
      </c>
      <c r="AM718" s="451" t="s">
        <v>140</v>
      </c>
      <c r="AN718" s="450"/>
      <c r="AP718" s="77"/>
      <c r="AQ718" s="77"/>
      <c r="AR718" s="35"/>
      <c r="AS718" s="35"/>
      <c r="AT718" s="35"/>
      <c r="AU718" s="35"/>
      <c r="AV718" s="35"/>
      <c r="AW718" s="35"/>
      <c r="AX718" s="35"/>
      <c r="AY718" s="35"/>
      <c r="AZ718" s="35"/>
      <c r="BA718" s="35"/>
      <c r="BB718" s="35"/>
      <c r="BC718" s="35"/>
      <c r="BD718" s="35"/>
      <c r="BE718" s="35"/>
      <c r="BF718" s="35"/>
      <c r="BG718" s="35"/>
      <c r="BH718" s="35"/>
      <c r="BI718" s="35"/>
      <c r="BJ718" s="35"/>
      <c r="BK718" s="35"/>
      <c r="BL718" s="35"/>
      <c r="BM718" s="35"/>
      <c r="BN718" s="35"/>
      <c r="BO718" s="35"/>
      <c r="BP718" s="35"/>
      <c r="BQ718" s="35"/>
      <c r="BR718" s="35"/>
      <c r="BS718" s="35"/>
      <c r="BT718" s="35"/>
      <c r="BU718" s="35"/>
      <c r="BV718" s="35"/>
    </row>
    <row r="719" spans="1:74" s="54" customFormat="1" ht="15" customHeight="1" x14ac:dyDescent="0.1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G719" s="216" t="s">
        <v>147</v>
      </c>
      <c r="AH719" s="907" t="s">
        <v>588</v>
      </c>
      <c r="AI719" s="906" t="s">
        <v>589</v>
      </c>
      <c r="AJ719" s="905">
        <v>1301016</v>
      </c>
      <c r="AK719" s="451" t="s">
        <v>139</v>
      </c>
      <c r="AL719" s="451">
        <v>1</v>
      </c>
      <c r="AM719" s="449" t="s">
        <v>3041</v>
      </c>
      <c r="AN719" s="450"/>
      <c r="AP719" s="77"/>
      <c r="AQ719" s="77"/>
      <c r="AR719" s="35"/>
      <c r="AS719" s="35"/>
      <c r="AT719" s="35"/>
      <c r="AU719" s="35"/>
      <c r="AV719" s="35"/>
      <c r="AW719" s="35"/>
      <c r="AX719" s="35"/>
      <c r="AY719" s="35"/>
      <c r="AZ719" s="35"/>
      <c r="BA719" s="35"/>
      <c r="BB719" s="35"/>
      <c r="BC719" s="35"/>
      <c r="BD719" s="35"/>
      <c r="BE719" s="35"/>
      <c r="BF719" s="35"/>
      <c r="BG719" s="35"/>
      <c r="BH719" s="35"/>
      <c r="BI719" s="35"/>
      <c r="BJ719" s="35"/>
      <c r="BK719" s="35"/>
      <c r="BL719" s="35"/>
      <c r="BM719" s="35"/>
      <c r="BN719" s="35"/>
      <c r="BO719" s="35"/>
      <c r="BP719" s="35"/>
      <c r="BQ719" s="35"/>
      <c r="BR719" s="35"/>
      <c r="BS719" s="35"/>
      <c r="BT719" s="35"/>
      <c r="BU719" s="35"/>
      <c r="BV719" s="35"/>
    </row>
    <row r="720" spans="1:74" s="54" customFormat="1" ht="15" customHeight="1" x14ac:dyDescent="0.1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G720" s="216" t="s">
        <v>147</v>
      </c>
      <c r="AH720" s="907" t="s">
        <v>558</v>
      </c>
      <c r="AI720" s="906" t="s">
        <v>559</v>
      </c>
      <c r="AJ720" s="905">
        <v>1301017</v>
      </c>
      <c r="AK720" s="451" t="s">
        <v>139</v>
      </c>
      <c r="AL720" s="451">
        <v>1</v>
      </c>
      <c r="AM720" s="449" t="s">
        <v>3041</v>
      </c>
      <c r="AN720" s="450"/>
      <c r="AP720" s="77"/>
      <c r="AQ720" s="77"/>
      <c r="AR720" s="35"/>
      <c r="AS720" s="35"/>
      <c r="AT720" s="35"/>
      <c r="AU720" s="35"/>
      <c r="AV720" s="35"/>
      <c r="AW720" s="35"/>
      <c r="AX720" s="35"/>
      <c r="AY720" s="35"/>
      <c r="AZ720" s="35"/>
      <c r="BA720" s="35"/>
      <c r="BB720" s="35"/>
      <c r="BC720" s="35"/>
      <c r="BD720" s="35"/>
      <c r="BE720" s="35"/>
      <c r="BF720" s="35"/>
      <c r="BG720" s="35"/>
      <c r="BH720" s="35"/>
      <c r="BI720" s="35"/>
      <c r="BJ720" s="35"/>
      <c r="BK720" s="35"/>
      <c r="BL720" s="35"/>
      <c r="BM720" s="35"/>
      <c r="BN720" s="35"/>
      <c r="BO720" s="35"/>
      <c r="BP720" s="35"/>
      <c r="BQ720" s="35"/>
      <c r="BR720" s="35"/>
      <c r="BS720" s="35"/>
      <c r="BT720" s="35"/>
      <c r="BU720" s="35"/>
      <c r="BV720" s="35"/>
    </row>
    <row r="721" spans="1:74" s="54" customFormat="1" ht="15" customHeight="1" x14ac:dyDescent="0.1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G721" s="216" t="s">
        <v>147</v>
      </c>
      <c r="AH721" s="907" t="s">
        <v>566</v>
      </c>
      <c r="AI721" s="906" t="s">
        <v>567</v>
      </c>
      <c r="AJ721" s="905">
        <v>1301018</v>
      </c>
      <c r="AK721" s="451">
        <v>1</v>
      </c>
      <c r="AL721" s="451" t="s">
        <v>139</v>
      </c>
      <c r="AM721" s="451" t="s">
        <v>140</v>
      </c>
      <c r="AN721" s="450"/>
      <c r="AP721" s="77"/>
      <c r="AQ721" s="77"/>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Q721" s="35"/>
      <c r="BR721" s="35"/>
      <c r="BS721" s="35"/>
      <c r="BT721" s="35"/>
      <c r="BU721" s="35"/>
      <c r="BV721" s="35"/>
    </row>
    <row r="722" spans="1:74" s="54" customFormat="1" ht="15" customHeight="1" x14ac:dyDescent="0.1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G722" s="216" t="s">
        <v>147</v>
      </c>
      <c r="AH722" s="907" t="s">
        <v>582</v>
      </c>
      <c r="AI722" s="906" t="s">
        <v>583</v>
      </c>
      <c r="AJ722" s="905">
        <v>1301019</v>
      </c>
      <c r="AK722" s="451" t="s">
        <v>139</v>
      </c>
      <c r="AL722" s="451">
        <v>1</v>
      </c>
      <c r="AM722" s="451" t="s">
        <v>140</v>
      </c>
      <c r="AN722" s="450"/>
      <c r="AP722" s="77"/>
      <c r="AQ722" s="77"/>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BQ722" s="35"/>
      <c r="BR722" s="35"/>
      <c r="BS722" s="35"/>
      <c r="BT722" s="35"/>
      <c r="BU722" s="35"/>
      <c r="BV722" s="35"/>
    </row>
    <row r="723" spans="1:74" s="54" customFormat="1" ht="15" customHeight="1" x14ac:dyDescent="0.1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G723" s="216" t="s">
        <v>147</v>
      </c>
      <c r="AH723" s="907" t="s">
        <v>554</v>
      </c>
      <c r="AI723" s="906" t="s">
        <v>555</v>
      </c>
      <c r="AJ723" s="905">
        <v>1301020</v>
      </c>
      <c r="AK723" s="451" t="s">
        <v>139</v>
      </c>
      <c r="AL723" s="451">
        <v>1</v>
      </c>
      <c r="AM723" s="449" t="s">
        <v>3041</v>
      </c>
      <c r="AN723" s="450"/>
      <c r="AP723" s="77"/>
      <c r="AQ723" s="77"/>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BQ723" s="35"/>
      <c r="BR723" s="35"/>
      <c r="BS723" s="35"/>
      <c r="BT723" s="35"/>
      <c r="BU723" s="35"/>
      <c r="BV723" s="35"/>
    </row>
    <row r="724" spans="1:74" s="54" customFormat="1" ht="15" customHeight="1" x14ac:dyDescent="0.1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G724" s="216" t="s">
        <v>147</v>
      </c>
      <c r="AH724" s="907" t="s">
        <v>574</v>
      </c>
      <c r="AI724" s="906" t="s">
        <v>575</v>
      </c>
      <c r="AJ724" s="905">
        <v>1301022</v>
      </c>
      <c r="AK724" s="451" t="s">
        <v>139</v>
      </c>
      <c r="AL724" s="451">
        <v>1</v>
      </c>
      <c r="AM724" s="449" t="s">
        <v>3041</v>
      </c>
      <c r="AN724" s="450"/>
      <c r="AP724" s="77"/>
      <c r="AQ724" s="77"/>
      <c r="AR724" s="35"/>
      <c r="AS724" s="35"/>
      <c r="AT724" s="35"/>
      <c r="AU724" s="35"/>
      <c r="AV724" s="35"/>
      <c r="AW724" s="35"/>
      <c r="AX724" s="35"/>
      <c r="AY724" s="35"/>
      <c r="AZ724" s="35"/>
      <c r="BA724" s="35"/>
      <c r="BB724" s="35"/>
      <c r="BC724" s="35"/>
      <c r="BD724" s="35"/>
      <c r="BE724" s="35"/>
      <c r="BF724" s="35"/>
      <c r="BG724" s="35"/>
      <c r="BH724" s="35"/>
      <c r="BI724" s="35"/>
      <c r="BJ724" s="35"/>
      <c r="BK724" s="35"/>
      <c r="BL724" s="35"/>
      <c r="BM724" s="35"/>
      <c r="BN724" s="35"/>
      <c r="BO724" s="35"/>
      <c r="BP724" s="35"/>
      <c r="BQ724" s="35"/>
      <c r="BR724" s="35"/>
      <c r="BS724" s="35"/>
      <c r="BT724" s="35"/>
      <c r="BU724" s="35"/>
      <c r="BV724" s="35"/>
    </row>
    <row r="725" spans="1:74" s="54" customFormat="1" ht="15" customHeight="1" x14ac:dyDescent="0.1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G725" s="216" t="s">
        <v>147</v>
      </c>
      <c r="AH725" s="907" t="s">
        <v>550</v>
      </c>
      <c r="AI725" s="906" t="s">
        <v>551</v>
      </c>
      <c r="AJ725" s="905">
        <v>1301024</v>
      </c>
      <c r="AK725" s="451">
        <v>1</v>
      </c>
      <c r="AL725" s="451" t="s">
        <v>139</v>
      </c>
      <c r="AM725" s="451" t="s">
        <v>140</v>
      </c>
      <c r="AN725" s="450"/>
      <c r="AP725" s="77"/>
      <c r="AQ725" s="77"/>
      <c r="AR725" s="35"/>
      <c r="AS725" s="35"/>
      <c r="AT725" s="35"/>
      <c r="AU725" s="35"/>
      <c r="AV725" s="35"/>
      <c r="AW725" s="35"/>
      <c r="AX725" s="35"/>
      <c r="AY725" s="35"/>
      <c r="AZ725" s="35"/>
      <c r="BA725" s="35"/>
      <c r="BB725" s="35"/>
      <c r="BC725" s="35"/>
      <c r="BD725" s="35"/>
      <c r="BE725" s="35"/>
      <c r="BF725" s="35"/>
      <c r="BG725" s="35"/>
      <c r="BH725" s="35"/>
      <c r="BI725" s="35"/>
      <c r="BJ725" s="35"/>
      <c r="BK725" s="35"/>
      <c r="BL725" s="35"/>
      <c r="BM725" s="35"/>
      <c r="BN725" s="35"/>
      <c r="BO725" s="35"/>
      <c r="BP725" s="35"/>
      <c r="BQ725" s="35"/>
      <c r="BR725" s="35"/>
      <c r="BS725" s="35"/>
      <c r="BT725" s="35"/>
      <c r="BU725" s="35"/>
      <c r="BV725" s="35"/>
    </row>
    <row r="726" spans="1:74" s="54" customFormat="1" ht="15" customHeight="1" x14ac:dyDescent="0.1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G726" s="216" t="s">
        <v>147</v>
      </c>
      <c r="AH726" s="907" t="s">
        <v>572</v>
      </c>
      <c r="AI726" s="906" t="s">
        <v>573</v>
      </c>
      <c r="AJ726" s="905">
        <v>1301031</v>
      </c>
      <c r="AK726" s="451">
        <v>1</v>
      </c>
      <c r="AL726" s="451" t="s">
        <v>139</v>
      </c>
      <c r="AM726" s="451" t="s">
        <v>140</v>
      </c>
      <c r="AN726" s="450"/>
      <c r="AP726" s="77"/>
      <c r="AQ726" s="77"/>
      <c r="AR726" s="35"/>
      <c r="AS726" s="35"/>
      <c r="AT726" s="35"/>
      <c r="AU726" s="35"/>
      <c r="AV726" s="35"/>
      <c r="AW726" s="35"/>
      <c r="AX726" s="35"/>
      <c r="AY726" s="35"/>
      <c r="AZ726" s="35"/>
      <c r="BA726" s="35"/>
      <c r="BB726" s="35"/>
      <c r="BC726" s="35"/>
      <c r="BD726" s="35"/>
      <c r="BE726" s="35"/>
      <c r="BF726" s="35"/>
      <c r="BG726" s="35"/>
      <c r="BH726" s="35"/>
      <c r="BI726" s="35"/>
      <c r="BJ726" s="35"/>
      <c r="BK726" s="35"/>
      <c r="BL726" s="35"/>
      <c r="BM726" s="35"/>
      <c r="BN726" s="35"/>
      <c r="BO726" s="35"/>
      <c r="BP726" s="35"/>
      <c r="BQ726" s="35"/>
      <c r="BR726" s="35"/>
      <c r="BS726" s="35"/>
      <c r="BT726" s="35"/>
      <c r="BU726" s="35"/>
      <c r="BV726" s="35"/>
    </row>
    <row r="727" spans="1:74" s="54" customFormat="1" ht="15" customHeight="1" x14ac:dyDescent="0.1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G727" s="216" t="s">
        <v>147</v>
      </c>
      <c r="AH727" s="907" t="s">
        <v>562</v>
      </c>
      <c r="AI727" s="906" t="s">
        <v>563</v>
      </c>
      <c r="AJ727" s="905">
        <v>1301033</v>
      </c>
      <c r="AK727" s="451" t="s">
        <v>139</v>
      </c>
      <c r="AL727" s="451">
        <v>1</v>
      </c>
      <c r="AM727" s="449" t="s">
        <v>3041</v>
      </c>
      <c r="AN727" s="450"/>
      <c r="AP727" s="77"/>
      <c r="AQ727" s="77"/>
      <c r="AR727" s="35"/>
      <c r="AS727" s="35"/>
      <c r="AT727" s="35"/>
      <c r="AU727" s="35"/>
      <c r="AV727" s="35"/>
      <c r="AW727" s="35"/>
      <c r="AX727" s="35"/>
      <c r="AY727" s="35"/>
      <c r="AZ727" s="35"/>
      <c r="BA727" s="35"/>
      <c r="BB727" s="35"/>
      <c r="BC727" s="35"/>
      <c r="BD727" s="35"/>
      <c r="BE727" s="35"/>
      <c r="BF727" s="35"/>
      <c r="BG727" s="35"/>
      <c r="BH727" s="35"/>
      <c r="BI727" s="35"/>
      <c r="BJ727" s="35"/>
      <c r="BK727" s="35"/>
      <c r="BL727" s="35"/>
      <c r="BM727" s="35"/>
      <c r="BN727" s="35"/>
      <c r="BO727" s="35"/>
      <c r="BP727" s="35"/>
      <c r="BQ727" s="35"/>
      <c r="BR727" s="35"/>
      <c r="BS727" s="35"/>
      <c r="BT727" s="35"/>
      <c r="BU727" s="35"/>
      <c r="BV727" s="35"/>
    </row>
    <row r="728" spans="1:74" s="54" customFormat="1" ht="15" customHeight="1" x14ac:dyDescent="0.1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G728" s="216" t="s">
        <v>148</v>
      </c>
      <c r="AH728" s="907" t="s">
        <v>610</v>
      </c>
      <c r="AI728" s="906" t="s">
        <v>611</v>
      </c>
      <c r="AJ728" s="905">
        <v>1302001</v>
      </c>
      <c r="AK728" s="451">
        <v>1</v>
      </c>
      <c r="AL728" s="451" t="s">
        <v>139</v>
      </c>
      <c r="AM728" s="449" t="s">
        <v>3041</v>
      </c>
      <c r="AN728" s="450"/>
      <c r="AP728" s="77"/>
      <c r="AQ728" s="77"/>
      <c r="AR728" s="35"/>
      <c r="AS728" s="35"/>
      <c r="AT728" s="35"/>
      <c r="AU728" s="35"/>
      <c r="AV728" s="35"/>
      <c r="AW728" s="35"/>
      <c r="AX728" s="35"/>
      <c r="AY728" s="35"/>
      <c r="AZ728" s="35"/>
      <c r="BA728" s="35"/>
      <c r="BB728" s="35"/>
      <c r="BC728" s="35"/>
      <c r="BD728" s="35"/>
      <c r="BE728" s="35"/>
      <c r="BF728" s="35"/>
      <c r="BG728" s="35"/>
      <c r="BH728" s="35"/>
      <c r="BI728" s="35"/>
      <c r="BJ728" s="35"/>
      <c r="BK728" s="35"/>
      <c r="BL728" s="35"/>
      <c r="BM728" s="35"/>
      <c r="BN728" s="35"/>
      <c r="BO728" s="35"/>
      <c r="BP728" s="35"/>
      <c r="BQ728" s="35"/>
      <c r="BR728" s="35"/>
      <c r="BS728" s="35"/>
      <c r="BT728" s="35"/>
      <c r="BU728" s="35"/>
      <c r="BV728" s="35"/>
    </row>
    <row r="729" spans="1:74" s="54" customFormat="1" ht="15" customHeight="1" x14ac:dyDescent="0.1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G729" s="216" t="s">
        <v>148</v>
      </c>
      <c r="AH729" s="907" t="s">
        <v>612</v>
      </c>
      <c r="AI729" s="906" t="s">
        <v>613</v>
      </c>
      <c r="AJ729" s="905">
        <v>1302003</v>
      </c>
      <c r="AK729" s="451">
        <v>1</v>
      </c>
      <c r="AL729" s="451" t="s">
        <v>139</v>
      </c>
      <c r="AM729" s="449" t="s">
        <v>3041</v>
      </c>
      <c r="AN729" s="450"/>
      <c r="AP729" s="77"/>
      <c r="AQ729" s="77"/>
      <c r="AR729" s="35"/>
      <c r="AS729" s="35"/>
      <c r="AT729" s="35"/>
      <c r="AU729" s="35"/>
      <c r="AV729" s="35"/>
      <c r="AW729" s="35"/>
      <c r="AX729" s="35"/>
      <c r="AY729" s="35"/>
      <c r="AZ729" s="35"/>
      <c r="BA729" s="35"/>
      <c r="BB729" s="35"/>
      <c r="BC729" s="35"/>
      <c r="BD729" s="35"/>
      <c r="BE729" s="35"/>
      <c r="BF729" s="35"/>
      <c r="BG729" s="35"/>
      <c r="BH729" s="35"/>
      <c r="BI729" s="35"/>
      <c r="BJ729" s="35"/>
      <c r="BK729" s="35"/>
      <c r="BL729" s="35"/>
      <c r="BM729" s="35"/>
      <c r="BN729" s="35"/>
      <c r="BO729" s="35"/>
      <c r="BP729" s="35"/>
      <c r="BQ729" s="35"/>
      <c r="BR729" s="35"/>
      <c r="BS729" s="35"/>
      <c r="BT729" s="35"/>
      <c r="BU729" s="35"/>
      <c r="BV729" s="35"/>
    </row>
    <row r="730" spans="1:74" s="54" customFormat="1" ht="15" customHeight="1" x14ac:dyDescent="0.1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G730" s="216" t="s">
        <v>148</v>
      </c>
      <c r="AH730" s="907" t="s">
        <v>596</v>
      </c>
      <c r="AI730" s="906" t="s">
        <v>597</v>
      </c>
      <c r="AJ730" s="905">
        <v>1302004</v>
      </c>
      <c r="AK730" s="451">
        <v>1</v>
      </c>
      <c r="AL730" s="451" t="s">
        <v>139</v>
      </c>
      <c r="AM730" s="451" t="s">
        <v>140</v>
      </c>
      <c r="AN730" s="450"/>
      <c r="AP730" s="77"/>
      <c r="AQ730" s="77"/>
      <c r="AR730" s="35"/>
      <c r="AS730" s="35"/>
      <c r="AT730" s="35"/>
      <c r="AU730" s="35"/>
      <c r="AV730" s="35"/>
      <c r="AW730" s="35"/>
      <c r="AX730" s="35"/>
      <c r="AY730" s="35"/>
      <c r="AZ730" s="35"/>
      <c r="BA730" s="35"/>
      <c r="BB730" s="35"/>
      <c r="BC730" s="35"/>
      <c r="BD730" s="35"/>
      <c r="BE730" s="35"/>
      <c r="BF730" s="35"/>
      <c r="BG730" s="35"/>
      <c r="BH730" s="35"/>
      <c r="BI730" s="35"/>
      <c r="BJ730" s="35"/>
      <c r="BK730" s="35"/>
      <c r="BL730" s="35"/>
      <c r="BM730" s="35"/>
      <c r="BN730" s="35"/>
      <c r="BO730" s="35"/>
      <c r="BP730" s="35"/>
      <c r="BQ730" s="35"/>
      <c r="BR730" s="35"/>
      <c r="BS730" s="35"/>
      <c r="BT730" s="35"/>
      <c r="BU730" s="35"/>
      <c r="BV730" s="35"/>
    </row>
    <row r="731" spans="1:74" s="54" customFormat="1" ht="15" customHeight="1" x14ac:dyDescent="0.1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G731" s="216" t="s">
        <v>148</v>
      </c>
      <c r="AH731" s="907" t="s">
        <v>594</v>
      </c>
      <c r="AI731" s="906" t="s">
        <v>595</v>
      </c>
      <c r="AJ731" s="905">
        <v>1302005</v>
      </c>
      <c r="AK731" s="451">
        <v>1</v>
      </c>
      <c r="AL731" s="451" t="s">
        <v>139</v>
      </c>
      <c r="AM731" s="449" t="s">
        <v>3041</v>
      </c>
      <c r="AN731" s="450"/>
      <c r="AP731" s="77"/>
      <c r="AQ731" s="77"/>
      <c r="AR731" s="35"/>
      <c r="AS731" s="35"/>
      <c r="AT731" s="35"/>
      <c r="AU731" s="35"/>
      <c r="AV731" s="35"/>
      <c r="AW731" s="35"/>
      <c r="AX731" s="35"/>
      <c r="AY731" s="35"/>
      <c r="AZ731" s="35"/>
      <c r="BA731" s="35"/>
      <c r="BB731" s="35"/>
      <c r="BC731" s="35"/>
      <c r="BD731" s="35"/>
      <c r="BE731" s="35"/>
      <c r="BF731" s="35"/>
      <c r="BG731" s="35"/>
      <c r="BH731" s="35"/>
      <c r="BI731" s="35"/>
      <c r="BJ731" s="35"/>
      <c r="BK731" s="35"/>
      <c r="BL731" s="35"/>
      <c r="BM731" s="35"/>
      <c r="BN731" s="35"/>
      <c r="BO731" s="35"/>
      <c r="BP731" s="35"/>
      <c r="BQ731" s="35"/>
      <c r="BR731" s="35"/>
      <c r="BS731" s="35"/>
      <c r="BT731" s="35"/>
      <c r="BU731" s="35"/>
      <c r="BV731" s="35"/>
    </row>
    <row r="732" spans="1:74" s="54" customFormat="1" ht="15" customHeight="1" x14ac:dyDescent="0.1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G732" s="216" t="s">
        <v>148</v>
      </c>
      <c r="AH732" s="907" t="s">
        <v>614</v>
      </c>
      <c r="AI732" s="906" t="s">
        <v>615</v>
      </c>
      <c r="AJ732" s="905">
        <v>1302006</v>
      </c>
      <c r="AK732" s="451" t="s">
        <v>139</v>
      </c>
      <c r="AL732" s="451">
        <v>1</v>
      </c>
      <c r="AM732" s="449" t="s">
        <v>3041</v>
      </c>
      <c r="AN732" s="450"/>
      <c r="AP732" s="77"/>
      <c r="AQ732" s="77"/>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c r="BS732" s="35"/>
      <c r="BT732" s="35"/>
      <c r="BU732" s="35"/>
      <c r="BV732" s="35"/>
    </row>
    <row r="733" spans="1:74" s="54" customFormat="1" ht="15" customHeight="1" x14ac:dyDescent="0.1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G733" s="216" t="s">
        <v>148</v>
      </c>
      <c r="AH733" s="907" t="s">
        <v>608</v>
      </c>
      <c r="AI733" s="906" t="s">
        <v>609</v>
      </c>
      <c r="AJ733" s="905">
        <v>1302007</v>
      </c>
      <c r="AK733" s="451" t="s">
        <v>139</v>
      </c>
      <c r="AL733" s="451">
        <v>1</v>
      </c>
      <c r="AM733" s="449" t="s">
        <v>3041</v>
      </c>
      <c r="AN733" s="450"/>
      <c r="AP733" s="77"/>
      <c r="AQ733" s="77"/>
      <c r="AR733" s="35"/>
      <c r="AS733" s="35"/>
      <c r="AT733" s="35"/>
      <c r="AU733" s="35"/>
      <c r="AV733" s="35"/>
      <c r="AW733" s="35"/>
      <c r="AX733" s="35"/>
      <c r="AY733" s="35"/>
      <c r="AZ733" s="35"/>
      <c r="BA733" s="35"/>
      <c r="BB733" s="35"/>
      <c r="BC733" s="35"/>
      <c r="BD733" s="35"/>
      <c r="BE733" s="35"/>
      <c r="BF733" s="35"/>
      <c r="BG733" s="35"/>
      <c r="BH733" s="35"/>
      <c r="BI733" s="35"/>
      <c r="BJ733" s="35"/>
      <c r="BK733" s="35"/>
      <c r="BL733" s="35"/>
      <c r="BM733" s="35"/>
      <c r="BN733" s="35"/>
      <c r="BO733" s="35"/>
      <c r="BP733" s="35"/>
      <c r="BQ733" s="35"/>
      <c r="BR733" s="35"/>
      <c r="BS733" s="35"/>
      <c r="BT733" s="35"/>
      <c r="BU733" s="35"/>
      <c r="BV733" s="35"/>
    </row>
    <row r="734" spans="1:74" s="54" customFormat="1" ht="15" customHeight="1" x14ac:dyDescent="0.1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G734" s="216" t="s">
        <v>148</v>
      </c>
      <c r="AH734" s="907" t="s">
        <v>600</v>
      </c>
      <c r="AI734" s="906" t="s">
        <v>601</v>
      </c>
      <c r="AJ734" s="905">
        <v>1302008</v>
      </c>
      <c r="AK734" s="451">
        <v>1</v>
      </c>
      <c r="AL734" s="451" t="s">
        <v>139</v>
      </c>
      <c r="AM734" s="449" t="s">
        <v>3041</v>
      </c>
      <c r="AN734" s="450"/>
      <c r="AP734" s="77"/>
      <c r="AQ734" s="77"/>
      <c r="AR734" s="35"/>
      <c r="AS734" s="35"/>
      <c r="AT734" s="35"/>
      <c r="AU734" s="35"/>
      <c r="AV734" s="35"/>
      <c r="AW734" s="35"/>
      <c r="AX734" s="35"/>
      <c r="AY734" s="35"/>
      <c r="AZ734" s="35"/>
      <c r="BA734" s="35"/>
      <c r="BB734" s="35"/>
      <c r="BC734" s="35"/>
      <c r="BD734" s="35"/>
      <c r="BE734" s="35"/>
      <c r="BF734" s="35"/>
      <c r="BG734" s="35"/>
      <c r="BH734" s="35"/>
      <c r="BI734" s="35"/>
      <c r="BJ734" s="35"/>
      <c r="BK734" s="35"/>
      <c r="BL734" s="35"/>
      <c r="BM734" s="35"/>
      <c r="BN734" s="35"/>
      <c r="BO734" s="35"/>
      <c r="BP734" s="35"/>
      <c r="BQ734" s="35"/>
      <c r="BR734" s="35"/>
      <c r="BS734" s="35"/>
      <c r="BT734" s="35"/>
      <c r="BU734" s="35"/>
      <c r="BV734" s="35"/>
    </row>
    <row r="735" spans="1:74" s="54" customFormat="1" ht="15" customHeight="1" x14ac:dyDescent="0.1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G735" s="216" t="s">
        <v>148</v>
      </c>
      <c r="AH735" s="907" t="s">
        <v>602</v>
      </c>
      <c r="AI735" s="906" t="s">
        <v>603</v>
      </c>
      <c r="AJ735" s="905">
        <v>1302009</v>
      </c>
      <c r="AK735" s="451" t="s">
        <v>139</v>
      </c>
      <c r="AL735" s="451">
        <v>1</v>
      </c>
      <c r="AM735" s="449" t="s">
        <v>3041</v>
      </c>
      <c r="AN735" s="450"/>
      <c r="AP735" s="77"/>
      <c r="AQ735" s="77"/>
      <c r="AR735" s="35"/>
      <c r="AS735" s="35"/>
      <c r="AT735" s="35"/>
      <c r="AU735" s="35"/>
      <c r="AV735" s="35"/>
      <c r="AW735" s="35"/>
      <c r="AX735" s="35"/>
      <c r="AY735" s="35"/>
      <c r="AZ735" s="35"/>
      <c r="BA735" s="35"/>
      <c r="BB735" s="35"/>
      <c r="BC735" s="35"/>
      <c r="BD735" s="35"/>
      <c r="BE735" s="35"/>
      <c r="BF735" s="35"/>
      <c r="BG735" s="35"/>
      <c r="BH735" s="35"/>
      <c r="BI735" s="35"/>
      <c r="BJ735" s="35"/>
      <c r="BK735" s="35"/>
      <c r="BL735" s="35"/>
      <c r="BM735" s="35"/>
      <c r="BN735" s="35"/>
      <c r="BO735" s="35"/>
      <c r="BP735" s="35"/>
      <c r="BQ735" s="35"/>
      <c r="BR735" s="35"/>
      <c r="BS735" s="35"/>
      <c r="BT735" s="35"/>
      <c r="BU735" s="35"/>
      <c r="BV735" s="35"/>
    </row>
    <row r="736" spans="1:74" s="54" customFormat="1" ht="15" customHeight="1" x14ac:dyDescent="0.1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G736" s="216" t="s">
        <v>148</v>
      </c>
      <c r="AH736" s="907" t="s">
        <v>604</v>
      </c>
      <c r="AI736" s="906" t="s">
        <v>605</v>
      </c>
      <c r="AJ736" s="905">
        <v>1302010</v>
      </c>
      <c r="AK736" s="451" t="s">
        <v>139</v>
      </c>
      <c r="AL736" s="451">
        <v>1</v>
      </c>
      <c r="AM736" s="449" t="s">
        <v>3041</v>
      </c>
      <c r="AN736" s="450"/>
      <c r="AP736" s="77"/>
      <c r="AQ736" s="77"/>
      <c r="AR736" s="35"/>
      <c r="AS736" s="35"/>
      <c r="AT736" s="35"/>
      <c r="AU736" s="35"/>
      <c r="AV736" s="35"/>
      <c r="AW736" s="35"/>
      <c r="AX736" s="35"/>
      <c r="AY736" s="35"/>
      <c r="AZ736" s="35"/>
      <c r="BA736" s="35"/>
      <c r="BB736" s="35"/>
      <c r="BC736" s="35"/>
      <c r="BD736" s="35"/>
      <c r="BE736" s="35"/>
      <c r="BF736" s="35"/>
      <c r="BG736" s="35"/>
      <c r="BH736" s="35"/>
      <c r="BI736" s="35"/>
      <c r="BJ736" s="35"/>
      <c r="BK736" s="35"/>
      <c r="BL736" s="35"/>
      <c r="BM736" s="35"/>
      <c r="BN736" s="35"/>
      <c r="BO736" s="35"/>
      <c r="BP736" s="35"/>
      <c r="BQ736" s="35"/>
      <c r="BR736" s="35"/>
      <c r="BS736" s="35"/>
      <c r="BT736" s="35"/>
      <c r="BU736" s="35"/>
      <c r="BV736" s="35"/>
    </row>
    <row r="737" spans="1:74" s="54" customFormat="1" ht="15" customHeight="1" x14ac:dyDescent="0.1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G737" s="216" t="s">
        <v>148</v>
      </c>
      <c r="AH737" s="907" t="s">
        <v>3044</v>
      </c>
      <c r="AI737" s="906" t="s">
        <v>3045</v>
      </c>
      <c r="AJ737" s="905">
        <v>1302011</v>
      </c>
      <c r="AK737" s="451">
        <v>1</v>
      </c>
      <c r="AL737" s="451" t="s">
        <v>139</v>
      </c>
      <c r="AM737" s="451" t="s">
        <v>140</v>
      </c>
      <c r="AN737" s="450"/>
      <c r="AP737" s="77"/>
      <c r="AQ737" s="77"/>
      <c r="AR737" s="35"/>
      <c r="AS737" s="35"/>
      <c r="AT737" s="35"/>
      <c r="AU737" s="35"/>
      <c r="AV737" s="35"/>
      <c r="AW737" s="35"/>
      <c r="AX737" s="35"/>
      <c r="AY737" s="35"/>
      <c r="AZ737" s="35"/>
      <c r="BA737" s="35"/>
      <c r="BB737" s="35"/>
      <c r="BC737" s="35"/>
      <c r="BD737" s="35"/>
      <c r="BE737" s="35"/>
      <c r="BF737" s="35"/>
      <c r="BG737" s="35"/>
      <c r="BH737" s="35"/>
      <c r="BI737" s="35"/>
      <c r="BJ737" s="35"/>
      <c r="BK737" s="35"/>
      <c r="BL737" s="35"/>
      <c r="BM737" s="35"/>
      <c r="BN737" s="35"/>
      <c r="BO737" s="35"/>
      <c r="BP737" s="35"/>
      <c r="BQ737" s="35"/>
      <c r="BR737" s="35"/>
      <c r="BS737" s="35"/>
      <c r="BT737" s="35"/>
      <c r="BU737" s="35"/>
      <c r="BV737" s="35"/>
    </row>
    <row r="738" spans="1:74" s="54" customFormat="1" ht="15" customHeight="1" x14ac:dyDescent="0.1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G738" s="216" t="s">
        <v>148</v>
      </c>
      <c r="AH738" s="907" t="s">
        <v>616</v>
      </c>
      <c r="AI738" s="906" t="s">
        <v>617</v>
      </c>
      <c r="AJ738" s="905">
        <v>1302012</v>
      </c>
      <c r="AK738" s="451" t="s">
        <v>139</v>
      </c>
      <c r="AL738" s="451">
        <v>1</v>
      </c>
      <c r="AM738" s="449" t="s">
        <v>3041</v>
      </c>
      <c r="AN738" s="450"/>
      <c r="AP738" s="77"/>
      <c r="AQ738" s="77"/>
      <c r="AR738" s="35"/>
      <c r="AS738" s="35"/>
      <c r="AT738" s="35"/>
      <c r="AU738" s="35"/>
      <c r="AV738" s="35"/>
      <c r="AW738" s="35"/>
      <c r="AX738" s="35"/>
      <c r="AY738" s="35"/>
      <c r="AZ738" s="35"/>
      <c r="BA738" s="35"/>
      <c r="BB738" s="35"/>
      <c r="BC738" s="35"/>
      <c r="BD738" s="35"/>
      <c r="BE738" s="35"/>
      <c r="BF738" s="35"/>
      <c r="BG738" s="35"/>
      <c r="BH738" s="35"/>
      <c r="BI738" s="35"/>
      <c r="BJ738" s="35"/>
      <c r="BK738" s="35"/>
      <c r="BL738" s="35"/>
      <c r="BM738" s="35"/>
      <c r="BN738" s="35"/>
      <c r="BO738" s="35"/>
      <c r="BP738" s="35"/>
      <c r="BQ738" s="35"/>
      <c r="BR738" s="35"/>
      <c r="BS738" s="35"/>
      <c r="BT738" s="35"/>
      <c r="BU738" s="35"/>
      <c r="BV738" s="35"/>
    </row>
    <row r="739" spans="1:74" s="54" customFormat="1" ht="15" customHeight="1" x14ac:dyDescent="0.1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G739" s="216" t="s">
        <v>148</v>
      </c>
      <c r="AH739" s="907" t="s">
        <v>606</v>
      </c>
      <c r="AI739" s="906" t="s">
        <v>607</v>
      </c>
      <c r="AJ739" s="905">
        <v>1302013</v>
      </c>
      <c r="AK739" s="451">
        <v>1</v>
      </c>
      <c r="AL739" s="451" t="s">
        <v>139</v>
      </c>
      <c r="AM739" s="449" t="s">
        <v>3041</v>
      </c>
      <c r="AN739" s="450"/>
      <c r="AP739" s="77"/>
      <c r="AQ739" s="77"/>
      <c r="AR739" s="35"/>
      <c r="AS739" s="35"/>
      <c r="AT739" s="35"/>
      <c r="AU739" s="35"/>
      <c r="AV739" s="35"/>
      <c r="AW739" s="35"/>
      <c r="AX739" s="35"/>
      <c r="AY739" s="35"/>
      <c r="AZ739" s="35"/>
      <c r="BA739" s="35"/>
      <c r="BB739" s="35"/>
      <c r="BC739" s="35"/>
      <c r="BD739" s="35"/>
      <c r="BE739" s="35"/>
      <c r="BF739" s="35"/>
      <c r="BG739" s="35"/>
      <c r="BH739" s="35"/>
      <c r="BI739" s="35"/>
      <c r="BJ739" s="35"/>
      <c r="BK739" s="35"/>
      <c r="BL739" s="35"/>
      <c r="BM739" s="35"/>
      <c r="BN739" s="35"/>
      <c r="BO739" s="35"/>
      <c r="BP739" s="35"/>
      <c r="BQ739" s="35"/>
      <c r="BR739" s="35"/>
      <c r="BS739" s="35"/>
      <c r="BT739" s="35"/>
      <c r="BU739" s="35"/>
      <c r="BV739" s="35"/>
    </row>
    <row r="740" spans="1:74" s="54" customFormat="1" ht="15" customHeight="1" x14ac:dyDescent="0.1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G740" s="216" t="s">
        <v>148</v>
      </c>
      <c r="AH740" s="907" t="s">
        <v>592</v>
      </c>
      <c r="AI740" s="906" t="s">
        <v>593</v>
      </c>
      <c r="AJ740" s="905">
        <v>1302014</v>
      </c>
      <c r="AK740" s="451">
        <v>1</v>
      </c>
      <c r="AL740" s="451" t="s">
        <v>139</v>
      </c>
      <c r="AM740" s="449" t="s">
        <v>3041</v>
      </c>
      <c r="AN740" s="450"/>
      <c r="AP740" s="77"/>
      <c r="AQ740" s="77"/>
      <c r="AR740" s="35"/>
      <c r="AS740" s="35"/>
      <c r="AT740" s="35"/>
      <c r="AU740" s="35"/>
      <c r="AV740" s="35"/>
      <c r="AW740" s="35"/>
      <c r="AX740" s="35"/>
      <c r="AY740" s="35"/>
      <c r="AZ740" s="35"/>
      <c r="BA740" s="35"/>
      <c r="BB740" s="35"/>
      <c r="BC740" s="35"/>
      <c r="BD740" s="35"/>
      <c r="BE740" s="35"/>
      <c r="BF740" s="35"/>
      <c r="BG740" s="35"/>
      <c r="BH740" s="35"/>
      <c r="BI740" s="35"/>
      <c r="BJ740" s="35"/>
      <c r="BK740" s="35"/>
      <c r="BL740" s="35"/>
      <c r="BM740" s="35"/>
      <c r="BN740" s="35"/>
      <c r="BO740" s="35"/>
      <c r="BP740" s="35"/>
      <c r="BQ740" s="35"/>
      <c r="BR740" s="35"/>
      <c r="BS740" s="35"/>
      <c r="BT740" s="35"/>
      <c r="BU740" s="35"/>
      <c r="BV740" s="35"/>
    </row>
    <row r="741" spans="1:74" s="54" customFormat="1" ht="15" customHeight="1" x14ac:dyDescent="0.1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G741" s="216" t="s">
        <v>148</v>
      </c>
      <c r="AH741" s="907" t="s">
        <v>598</v>
      </c>
      <c r="AI741" s="906" t="s">
        <v>599</v>
      </c>
      <c r="AJ741" s="905">
        <v>1302017</v>
      </c>
      <c r="AK741" s="451" t="s">
        <v>139</v>
      </c>
      <c r="AL741" s="451">
        <v>1</v>
      </c>
      <c r="AM741" s="449" t="s">
        <v>3041</v>
      </c>
      <c r="AN741" s="450"/>
      <c r="AP741" s="77"/>
      <c r="AQ741" s="77"/>
      <c r="AR741" s="35"/>
      <c r="AS741" s="35"/>
      <c r="AT741" s="35"/>
      <c r="AU741" s="35"/>
      <c r="AV741" s="35"/>
      <c r="AW741" s="35"/>
      <c r="AX741" s="35"/>
      <c r="AY741" s="35"/>
      <c r="AZ741" s="35"/>
      <c r="BA741" s="35"/>
      <c r="BB741" s="35"/>
      <c r="BC741" s="35"/>
      <c r="BD741" s="35"/>
      <c r="BE741" s="35"/>
      <c r="BF741" s="35"/>
      <c r="BG741" s="35"/>
      <c r="BH741" s="35"/>
      <c r="BI741" s="35"/>
      <c r="BJ741" s="35"/>
      <c r="BK741" s="35"/>
      <c r="BL741" s="35"/>
      <c r="BM741" s="35"/>
      <c r="BN741" s="35"/>
      <c r="BO741" s="35"/>
      <c r="BP741" s="35"/>
      <c r="BQ741" s="35"/>
      <c r="BR741" s="35"/>
      <c r="BS741" s="35"/>
      <c r="BT741" s="35"/>
      <c r="BU741" s="35"/>
      <c r="BV741" s="35"/>
    </row>
    <row r="742" spans="1:74" s="54" customFormat="1" ht="15" customHeight="1" x14ac:dyDescent="0.1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G742" s="216" t="s">
        <v>149</v>
      </c>
      <c r="AH742" s="907" t="s">
        <v>620</v>
      </c>
      <c r="AI742" s="906" t="s">
        <v>621</v>
      </c>
      <c r="AJ742" s="905">
        <v>1303001</v>
      </c>
      <c r="AK742" s="451">
        <v>1</v>
      </c>
      <c r="AL742" s="451" t="s">
        <v>139</v>
      </c>
      <c r="AM742" s="449" t="s">
        <v>3041</v>
      </c>
      <c r="AN742" s="450"/>
      <c r="AP742" s="77"/>
      <c r="AQ742" s="77"/>
      <c r="AR742" s="35"/>
      <c r="AS742" s="35"/>
      <c r="AT742" s="35"/>
      <c r="AU742" s="35"/>
      <c r="AV742" s="35"/>
      <c r="AW742" s="35"/>
      <c r="AX742" s="35"/>
      <c r="AY742" s="35"/>
      <c r="AZ742" s="35"/>
      <c r="BA742" s="35"/>
      <c r="BB742" s="35"/>
      <c r="BC742" s="35"/>
      <c r="BD742" s="35"/>
      <c r="BE742" s="35"/>
      <c r="BF742" s="35"/>
      <c r="BG742" s="35"/>
      <c r="BH742" s="35"/>
      <c r="BI742" s="35"/>
      <c r="BJ742" s="35"/>
      <c r="BK742" s="35"/>
      <c r="BL742" s="35"/>
      <c r="BM742" s="35"/>
      <c r="BN742" s="35"/>
      <c r="BO742" s="35"/>
      <c r="BP742" s="35"/>
      <c r="BQ742" s="35"/>
      <c r="BR742" s="35"/>
      <c r="BS742" s="35"/>
      <c r="BT742" s="35"/>
      <c r="BU742" s="35"/>
      <c r="BV742" s="35"/>
    </row>
    <row r="743" spans="1:74" s="54" customFormat="1" ht="15" customHeight="1" x14ac:dyDescent="0.1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G743" s="216" t="s">
        <v>149</v>
      </c>
      <c r="AH743" s="907" t="s">
        <v>640</v>
      </c>
      <c r="AI743" s="906" t="s">
        <v>641</v>
      </c>
      <c r="AJ743" s="905">
        <v>1303003</v>
      </c>
      <c r="AK743" s="451">
        <v>1</v>
      </c>
      <c r="AL743" s="451" t="s">
        <v>139</v>
      </c>
      <c r="AM743" s="449" t="s">
        <v>3041</v>
      </c>
      <c r="AN743" s="450"/>
      <c r="AP743" s="77"/>
      <c r="AQ743" s="77"/>
      <c r="AR743" s="35"/>
      <c r="AS743" s="35"/>
      <c r="AT743" s="35"/>
      <c r="AU743" s="35"/>
      <c r="AV743" s="35"/>
      <c r="AW743" s="35"/>
      <c r="AX743" s="35"/>
      <c r="AY743" s="35"/>
      <c r="AZ743" s="35"/>
      <c r="BA743" s="35"/>
      <c r="BB743" s="35"/>
      <c r="BC743" s="35"/>
      <c r="BD743" s="35"/>
      <c r="BE743" s="35"/>
      <c r="BF743" s="35"/>
      <c r="BG743" s="35"/>
      <c r="BH743" s="35"/>
      <c r="BI743" s="35"/>
      <c r="BJ743" s="35"/>
      <c r="BK743" s="35"/>
      <c r="BL743" s="35"/>
      <c r="BM743" s="35"/>
      <c r="BN743" s="35"/>
      <c r="BO743" s="35"/>
      <c r="BP743" s="35"/>
      <c r="BQ743" s="35"/>
      <c r="BR743" s="35"/>
      <c r="BS743" s="35"/>
      <c r="BT743" s="35"/>
      <c r="BU743" s="35"/>
      <c r="BV743" s="35"/>
    </row>
    <row r="744" spans="1:74" s="54" customFormat="1" ht="15" customHeight="1" x14ac:dyDescent="0.1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G744" s="216" t="s">
        <v>149</v>
      </c>
      <c r="AH744" s="907" t="s">
        <v>622</v>
      </c>
      <c r="AI744" s="906" t="s">
        <v>623</v>
      </c>
      <c r="AJ744" s="905">
        <v>1303004</v>
      </c>
      <c r="AK744" s="451">
        <v>1</v>
      </c>
      <c r="AL744" s="451" t="s">
        <v>139</v>
      </c>
      <c r="AM744" s="449" t="s">
        <v>3041</v>
      </c>
      <c r="AN744" s="450"/>
      <c r="AP744" s="77"/>
      <c r="AQ744" s="77"/>
      <c r="AR744" s="35"/>
      <c r="AS744" s="35"/>
      <c r="AT744" s="35"/>
      <c r="AU744" s="35"/>
      <c r="AV744" s="35"/>
      <c r="AW744" s="35"/>
      <c r="AX744" s="35"/>
      <c r="AY744" s="35"/>
      <c r="AZ744" s="35"/>
      <c r="BA744" s="35"/>
      <c r="BB744" s="35"/>
      <c r="BC744" s="35"/>
      <c r="BD744" s="35"/>
      <c r="BE744" s="35"/>
      <c r="BF744" s="35"/>
      <c r="BG744" s="35"/>
      <c r="BH744" s="35"/>
      <c r="BI744" s="35"/>
      <c r="BJ744" s="35"/>
      <c r="BK744" s="35"/>
      <c r="BL744" s="35"/>
      <c r="BM744" s="35"/>
      <c r="BN744" s="35"/>
      <c r="BO744" s="35"/>
      <c r="BP744" s="35"/>
      <c r="BQ744" s="35"/>
      <c r="BR744" s="35"/>
      <c r="BS744" s="35"/>
      <c r="BT744" s="35"/>
      <c r="BU744" s="35"/>
      <c r="BV744" s="35"/>
    </row>
    <row r="745" spans="1:74" s="54" customFormat="1" ht="15" customHeight="1" x14ac:dyDescent="0.1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G745" s="216" t="s">
        <v>149</v>
      </c>
      <c r="AH745" s="907" t="s">
        <v>626</v>
      </c>
      <c r="AI745" s="906" t="s">
        <v>627</v>
      </c>
      <c r="AJ745" s="905">
        <v>1303005</v>
      </c>
      <c r="AK745" s="451" t="s">
        <v>139</v>
      </c>
      <c r="AL745" s="451">
        <v>1</v>
      </c>
      <c r="AM745" s="449" t="s">
        <v>3041</v>
      </c>
      <c r="AN745" s="450"/>
      <c r="AP745" s="77"/>
      <c r="AQ745" s="77"/>
      <c r="AR745" s="35"/>
      <c r="AS745" s="35"/>
      <c r="AT745" s="35"/>
      <c r="AU745" s="35"/>
      <c r="AV745" s="35"/>
      <c r="AW745" s="35"/>
      <c r="AX745" s="35"/>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row>
    <row r="746" spans="1:74" s="54" customFormat="1" ht="15" customHeight="1" x14ac:dyDescent="0.1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G746" s="216" t="s">
        <v>149</v>
      </c>
      <c r="AH746" s="907" t="s">
        <v>632</v>
      </c>
      <c r="AI746" s="906" t="s">
        <v>633</v>
      </c>
      <c r="AJ746" s="905">
        <v>1303006</v>
      </c>
      <c r="AK746" s="451">
        <v>1</v>
      </c>
      <c r="AL746" s="451" t="s">
        <v>139</v>
      </c>
      <c r="AM746" s="449" t="s">
        <v>3041</v>
      </c>
      <c r="AN746" s="450"/>
      <c r="AP746" s="77"/>
      <c r="AQ746" s="77"/>
      <c r="AR746" s="35"/>
      <c r="AS746" s="35"/>
      <c r="AT746" s="35"/>
      <c r="AU746" s="35"/>
      <c r="AV746" s="35"/>
      <c r="AW746" s="35"/>
      <c r="AX746" s="35"/>
      <c r="AY746" s="35"/>
      <c r="AZ746" s="35"/>
      <c r="BA746" s="35"/>
      <c r="BB746" s="35"/>
      <c r="BC746" s="35"/>
      <c r="BD746" s="35"/>
      <c r="BE746" s="35"/>
      <c r="BF746" s="35"/>
      <c r="BG746" s="35"/>
      <c r="BH746" s="35"/>
      <c r="BI746" s="35"/>
      <c r="BJ746" s="35"/>
      <c r="BK746" s="35"/>
      <c r="BL746" s="35"/>
      <c r="BM746" s="35"/>
      <c r="BN746" s="35"/>
      <c r="BO746" s="35"/>
      <c r="BP746" s="35"/>
      <c r="BQ746" s="35"/>
      <c r="BR746" s="35"/>
      <c r="BS746" s="35"/>
      <c r="BT746" s="35"/>
      <c r="BU746" s="35"/>
      <c r="BV746" s="35"/>
    </row>
    <row r="747" spans="1:74" s="54" customFormat="1" ht="15" customHeight="1" x14ac:dyDescent="0.1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G747" s="216" t="s">
        <v>149</v>
      </c>
      <c r="AH747" s="907" t="s">
        <v>634</v>
      </c>
      <c r="AI747" s="906" t="s">
        <v>635</v>
      </c>
      <c r="AJ747" s="905">
        <v>1303007</v>
      </c>
      <c r="AK747" s="451">
        <v>1</v>
      </c>
      <c r="AL747" s="451" t="s">
        <v>139</v>
      </c>
      <c r="AM747" s="451" t="s">
        <v>140</v>
      </c>
      <c r="AN747" s="450"/>
      <c r="AP747" s="77"/>
      <c r="AQ747" s="77"/>
      <c r="AR747" s="35"/>
      <c r="AS747" s="35"/>
      <c r="AT747" s="35"/>
      <c r="AU747" s="35"/>
      <c r="AV747" s="35"/>
      <c r="AW747" s="35"/>
      <c r="AX747" s="35"/>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row>
    <row r="748" spans="1:74" s="54" customFormat="1" ht="15" customHeight="1" x14ac:dyDescent="0.1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G748" s="216" t="s">
        <v>149</v>
      </c>
      <c r="AH748" s="907" t="s">
        <v>636</v>
      </c>
      <c r="AI748" s="906" t="s">
        <v>637</v>
      </c>
      <c r="AJ748" s="905">
        <v>1303008</v>
      </c>
      <c r="AK748" s="451" t="s">
        <v>139</v>
      </c>
      <c r="AL748" s="451">
        <v>1</v>
      </c>
      <c r="AM748" s="449" t="s">
        <v>3041</v>
      </c>
      <c r="AN748" s="450"/>
      <c r="AP748" s="77"/>
      <c r="AQ748" s="77"/>
      <c r="AR748" s="35"/>
      <c r="AS748" s="35"/>
      <c r="AT748" s="35"/>
      <c r="AU748" s="35"/>
      <c r="AV748" s="35"/>
      <c r="AW748" s="35"/>
      <c r="AX748" s="35"/>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row>
    <row r="749" spans="1:74" s="54" customFormat="1" ht="15" customHeight="1" x14ac:dyDescent="0.1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G749" s="216" t="s">
        <v>149</v>
      </c>
      <c r="AH749" s="907" t="s">
        <v>618</v>
      </c>
      <c r="AI749" s="906" t="s">
        <v>619</v>
      </c>
      <c r="AJ749" s="905">
        <v>1303009</v>
      </c>
      <c r="AK749" s="451">
        <v>1</v>
      </c>
      <c r="AL749" s="451" t="s">
        <v>139</v>
      </c>
      <c r="AM749" s="449" t="s">
        <v>3041</v>
      </c>
      <c r="AN749" s="450"/>
      <c r="AP749" s="77"/>
      <c r="AQ749" s="77"/>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c r="BS749" s="35"/>
      <c r="BT749" s="35"/>
      <c r="BU749" s="35"/>
      <c r="BV749" s="35"/>
    </row>
    <row r="750" spans="1:74" s="54" customFormat="1" ht="15" customHeight="1" x14ac:dyDescent="0.1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G750" s="216" t="s">
        <v>149</v>
      </c>
      <c r="AH750" s="907" t="s">
        <v>638</v>
      </c>
      <c r="AI750" s="906" t="s">
        <v>639</v>
      </c>
      <c r="AJ750" s="905">
        <v>1303010</v>
      </c>
      <c r="AK750" s="451">
        <v>1</v>
      </c>
      <c r="AL750" s="451" t="s">
        <v>139</v>
      </c>
      <c r="AM750" s="449" t="s">
        <v>3041</v>
      </c>
      <c r="AN750" s="450"/>
      <c r="AP750" s="77"/>
      <c r="AQ750" s="77"/>
      <c r="AR750" s="35"/>
      <c r="AS750" s="35"/>
      <c r="AT750" s="35"/>
      <c r="AU750" s="35"/>
      <c r="AV750" s="35"/>
      <c r="AW750" s="35"/>
      <c r="AX750" s="35"/>
      <c r="AY750" s="35"/>
      <c r="AZ750" s="35"/>
      <c r="BA750" s="35"/>
      <c r="BB750" s="35"/>
      <c r="BC750" s="35"/>
      <c r="BD750" s="35"/>
      <c r="BE750" s="35"/>
      <c r="BF750" s="35"/>
      <c r="BG750" s="35"/>
      <c r="BH750" s="35"/>
      <c r="BI750" s="35"/>
      <c r="BJ750" s="35"/>
      <c r="BK750" s="35"/>
      <c r="BL750" s="35"/>
      <c r="BM750" s="35"/>
      <c r="BN750" s="35"/>
      <c r="BO750" s="35"/>
      <c r="BP750" s="35"/>
      <c r="BQ750" s="35"/>
      <c r="BR750" s="35"/>
      <c r="BS750" s="35"/>
      <c r="BT750" s="35"/>
      <c r="BU750" s="35"/>
      <c r="BV750" s="35"/>
    </row>
    <row r="751" spans="1:74" s="54" customFormat="1" ht="15" customHeight="1" x14ac:dyDescent="0.1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G751" s="216" t="s">
        <v>149</v>
      </c>
      <c r="AH751" s="907" t="s">
        <v>630</v>
      </c>
      <c r="AI751" s="906" t="s">
        <v>631</v>
      </c>
      <c r="AJ751" s="905">
        <v>1303011</v>
      </c>
      <c r="AK751" s="451">
        <v>1</v>
      </c>
      <c r="AL751" s="451" t="s">
        <v>139</v>
      </c>
      <c r="AM751" s="449" t="s">
        <v>3041</v>
      </c>
      <c r="AN751" s="450"/>
      <c r="AP751" s="77"/>
      <c r="AQ751" s="77"/>
      <c r="AR751" s="35"/>
      <c r="AS751" s="35"/>
      <c r="AT751" s="35"/>
      <c r="AU751" s="35"/>
      <c r="AV751" s="35"/>
      <c r="AW751" s="35"/>
      <c r="AX751" s="35"/>
      <c r="AY751" s="35"/>
      <c r="AZ751" s="35"/>
      <c r="BA751" s="35"/>
      <c r="BB751" s="35"/>
      <c r="BC751" s="35"/>
      <c r="BD751" s="35"/>
      <c r="BE751" s="35"/>
      <c r="BF751" s="35"/>
      <c r="BG751" s="35"/>
      <c r="BH751" s="35"/>
      <c r="BI751" s="35"/>
      <c r="BJ751" s="35"/>
      <c r="BK751" s="35"/>
      <c r="BL751" s="35"/>
      <c r="BM751" s="35"/>
      <c r="BN751" s="35"/>
      <c r="BO751" s="35"/>
      <c r="BP751" s="35"/>
      <c r="BQ751" s="35"/>
      <c r="BR751" s="35"/>
      <c r="BS751" s="35"/>
      <c r="BT751" s="35"/>
      <c r="BU751" s="35"/>
      <c r="BV751" s="35"/>
    </row>
    <row r="752" spans="1:74" s="54" customFormat="1" ht="15" customHeight="1" x14ac:dyDescent="0.1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G752" s="216" t="s">
        <v>149</v>
      </c>
      <c r="AH752" s="907" t="s">
        <v>628</v>
      </c>
      <c r="AI752" s="906" t="s">
        <v>629</v>
      </c>
      <c r="AJ752" s="905">
        <v>1303012</v>
      </c>
      <c r="AK752" s="451" t="s">
        <v>139</v>
      </c>
      <c r="AL752" s="451">
        <v>1</v>
      </c>
      <c r="AM752" s="449" t="s">
        <v>3041</v>
      </c>
      <c r="AN752" s="450"/>
      <c r="AP752" s="77"/>
      <c r="AQ752" s="77"/>
      <c r="AR752" s="35"/>
      <c r="AS752" s="35"/>
      <c r="AT752" s="35"/>
      <c r="AU752" s="35"/>
      <c r="AV752" s="35"/>
      <c r="AW752" s="35"/>
      <c r="AX752" s="35"/>
      <c r="AY752" s="35"/>
      <c r="AZ752" s="35"/>
      <c r="BA752" s="35"/>
      <c r="BB752" s="35"/>
      <c r="BC752" s="35"/>
      <c r="BD752" s="35"/>
      <c r="BE752" s="35"/>
      <c r="BF752" s="35"/>
      <c r="BG752" s="35"/>
      <c r="BH752" s="35"/>
      <c r="BI752" s="35"/>
      <c r="BJ752" s="35"/>
      <c r="BK752" s="35"/>
      <c r="BL752" s="35"/>
      <c r="BM752" s="35"/>
      <c r="BN752" s="35"/>
      <c r="BO752" s="35"/>
      <c r="BP752" s="35"/>
      <c r="BQ752" s="35"/>
      <c r="BR752" s="35"/>
      <c r="BS752" s="35"/>
      <c r="BT752" s="35"/>
      <c r="BU752" s="35"/>
      <c r="BV752" s="35"/>
    </row>
    <row r="753" spans="1:74" s="54" customFormat="1" ht="15" customHeight="1" x14ac:dyDescent="0.1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G753" s="216" t="s">
        <v>149</v>
      </c>
      <c r="AH753" s="907" t="s">
        <v>642</v>
      </c>
      <c r="AI753" s="906" t="s">
        <v>643</v>
      </c>
      <c r="AJ753" s="905">
        <v>1303013</v>
      </c>
      <c r="AK753" s="451" t="s">
        <v>139</v>
      </c>
      <c r="AL753" s="451">
        <v>1</v>
      </c>
      <c r="AM753" s="449" t="s">
        <v>3041</v>
      </c>
      <c r="AN753" s="450"/>
      <c r="AP753" s="77"/>
      <c r="AQ753" s="77"/>
      <c r="AR753" s="35"/>
      <c r="AS753" s="35"/>
      <c r="AT753" s="35"/>
      <c r="AU753" s="35"/>
      <c r="AV753" s="35"/>
      <c r="AW753" s="35"/>
      <c r="AX753" s="35"/>
      <c r="AY753" s="35"/>
      <c r="AZ753" s="35"/>
      <c r="BA753" s="35"/>
      <c r="BB753" s="35"/>
      <c r="BC753" s="35"/>
      <c r="BD753" s="35"/>
      <c r="BE753" s="35"/>
      <c r="BF753" s="35"/>
      <c r="BG753" s="35"/>
      <c r="BH753" s="35"/>
      <c r="BI753" s="35"/>
      <c r="BJ753" s="35"/>
      <c r="BK753" s="35"/>
      <c r="BL753" s="35"/>
      <c r="BM753" s="35"/>
      <c r="BN753" s="35"/>
      <c r="BO753" s="35"/>
      <c r="BP753" s="35"/>
      <c r="BQ753" s="35"/>
      <c r="BR753" s="35"/>
      <c r="BS753" s="35"/>
      <c r="BT753" s="35"/>
      <c r="BU753" s="35"/>
      <c r="BV753" s="35"/>
    </row>
    <row r="754" spans="1:74" s="54" customFormat="1" ht="15" customHeight="1" x14ac:dyDescent="0.1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G754" s="216" t="s">
        <v>149</v>
      </c>
      <c r="AH754" s="907" t="s">
        <v>624</v>
      </c>
      <c r="AI754" s="906" t="s">
        <v>625</v>
      </c>
      <c r="AJ754" s="905">
        <v>1303992</v>
      </c>
      <c r="AK754" s="451" t="s">
        <v>139</v>
      </c>
      <c r="AL754" s="451">
        <v>1</v>
      </c>
      <c r="AM754" s="449" t="s">
        <v>3041</v>
      </c>
      <c r="AN754" s="450" t="s">
        <v>3042</v>
      </c>
      <c r="AP754" s="77"/>
      <c r="AQ754" s="77"/>
      <c r="AR754" s="35"/>
      <c r="AS754" s="35"/>
      <c r="AT754" s="35"/>
      <c r="AU754" s="35"/>
      <c r="AV754" s="35"/>
      <c r="AW754" s="35"/>
      <c r="AX754" s="35"/>
      <c r="AY754" s="35"/>
      <c r="AZ754" s="35"/>
      <c r="BA754" s="35"/>
      <c r="BB754" s="35"/>
      <c r="BC754" s="35"/>
      <c r="BD754" s="35"/>
      <c r="BE754" s="35"/>
      <c r="BF754" s="35"/>
      <c r="BG754" s="35"/>
      <c r="BH754" s="35"/>
      <c r="BI754" s="35"/>
      <c r="BJ754" s="35"/>
      <c r="BK754" s="35"/>
      <c r="BL754" s="35"/>
      <c r="BM754" s="35"/>
      <c r="BN754" s="35"/>
      <c r="BO754" s="35"/>
      <c r="BP754" s="35"/>
      <c r="BQ754" s="35"/>
      <c r="BR754" s="35"/>
      <c r="BS754" s="35"/>
      <c r="BT754" s="35"/>
      <c r="BU754" s="35"/>
      <c r="BV754" s="35"/>
    </row>
    <row r="755" spans="1:74" s="54" customFormat="1" ht="15" customHeight="1" x14ac:dyDescent="0.1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G755" s="216" t="s">
        <v>150</v>
      </c>
      <c r="AH755" s="907" t="s">
        <v>654</v>
      </c>
      <c r="AI755" s="906" t="s">
        <v>655</v>
      </c>
      <c r="AJ755" s="905">
        <v>1304001</v>
      </c>
      <c r="AK755" s="451" t="s">
        <v>139</v>
      </c>
      <c r="AL755" s="451">
        <v>1</v>
      </c>
      <c r="AM755" s="449" t="s">
        <v>3041</v>
      </c>
      <c r="AN755" s="450"/>
      <c r="AP755" s="77"/>
      <c r="AQ755" s="77"/>
      <c r="AR755" s="35"/>
      <c r="AS755" s="35"/>
      <c r="AT755" s="35"/>
      <c r="AU755" s="35"/>
      <c r="AV755" s="35"/>
      <c r="AW755" s="35"/>
      <c r="AX755" s="35"/>
      <c r="AY755" s="35"/>
      <c r="AZ755" s="35"/>
      <c r="BA755" s="35"/>
      <c r="BB755" s="35"/>
      <c r="BC755" s="35"/>
      <c r="BD755" s="35"/>
      <c r="BE755" s="35"/>
      <c r="BF755" s="35"/>
      <c r="BG755" s="35"/>
      <c r="BH755" s="35"/>
      <c r="BI755" s="35"/>
      <c r="BJ755" s="35"/>
      <c r="BK755" s="35"/>
      <c r="BL755" s="35"/>
      <c r="BM755" s="35"/>
      <c r="BN755" s="35"/>
      <c r="BO755" s="35"/>
      <c r="BP755" s="35"/>
      <c r="BQ755" s="35"/>
      <c r="BR755" s="35"/>
      <c r="BS755" s="35"/>
      <c r="BT755" s="35"/>
      <c r="BU755" s="35"/>
      <c r="BV755" s="35"/>
    </row>
    <row r="756" spans="1:74" s="54" customFormat="1" ht="15" customHeight="1" x14ac:dyDescent="0.1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G756" s="216" t="s">
        <v>150</v>
      </c>
      <c r="AH756" s="907" t="s">
        <v>656</v>
      </c>
      <c r="AI756" s="906" t="s">
        <v>657</v>
      </c>
      <c r="AJ756" s="905">
        <v>1304002</v>
      </c>
      <c r="AK756" s="451" t="s">
        <v>139</v>
      </c>
      <c r="AL756" s="451">
        <v>1</v>
      </c>
      <c r="AM756" s="451" t="s">
        <v>140</v>
      </c>
      <c r="AN756" s="450"/>
      <c r="AP756" s="77"/>
      <c r="AQ756" s="77"/>
      <c r="AR756" s="35"/>
      <c r="AS756" s="35"/>
      <c r="AT756" s="35"/>
      <c r="AU756" s="35"/>
      <c r="AV756" s="35"/>
      <c r="AW756" s="35"/>
      <c r="AX756" s="35"/>
      <c r="AY756" s="35"/>
      <c r="AZ756" s="35"/>
      <c r="BA756" s="35"/>
      <c r="BB756" s="35"/>
      <c r="BC756" s="35"/>
      <c r="BD756" s="35"/>
      <c r="BE756" s="35"/>
      <c r="BF756" s="35"/>
      <c r="BG756" s="35"/>
      <c r="BH756" s="35"/>
      <c r="BI756" s="35"/>
      <c r="BJ756" s="35"/>
      <c r="BK756" s="35"/>
      <c r="BL756" s="35"/>
      <c r="BM756" s="35"/>
      <c r="BN756" s="35"/>
      <c r="BO756" s="35"/>
      <c r="BP756" s="35"/>
      <c r="BQ756" s="35"/>
      <c r="BR756" s="35"/>
      <c r="BS756" s="35"/>
      <c r="BT756" s="35"/>
      <c r="BU756" s="35"/>
      <c r="BV756" s="35"/>
    </row>
    <row r="757" spans="1:74" s="54" customFormat="1" ht="15" customHeight="1" x14ac:dyDescent="0.1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G757" s="216" t="s">
        <v>150</v>
      </c>
      <c r="AH757" s="907" t="s">
        <v>652</v>
      </c>
      <c r="AI757" s="906" t="s">
        <v>653</v>
      </c>
      <c r="AJ757" s="905">
        <v>1304003</v>
      </c>
      <c r="AK757" s="451">
        <v>1</v>
      </c>
      <c r="AL757" s="451" t="s">
        <v>139</v>
      </c>
      <c r="AM757" s="449" t="s">
        <v>3041</v>
      </c>
      <c r="AN757" s="450"/>
      <c r="AP757" s="77"/>
      <c r="AQ757" s="77"/>
      <c r="AR757" s="35"/>
      <c r="AS757" s="35"/>
      <c r="AT757" s="35"/>
      <c r="AU757" s="35"/>
      <c r="AV757" s="35"/>
      <c r="AW757" s="35"/>
      <c r="AX757" s="35"/>
      <c r="AY757" s="35"/>
      <c r="AZ757" s="35"/>
      <c r="BA757" s="35"/>
      <c r="BB757" s="35"/>
      <c r="BC757" s="35"/>
      <c r="BD757" s="35"/>
      <c r="BE757" s="35"/>
      <c r="BF757" s="35"/>
      <c r="BG757" s="35"/>
      <c r="BH757" s="35"/>
      <c r="BI757" s="35"/>
      <c r="BJ757" s="35"/>
      <c r="BK757" s="35"/>
      <c r="BL757" s="35"/>
      <c r="BM757" s="35"/>
      <c r="BN757" s="35"/>
      <c r="BO757" s="35"/>
      <c r="BP757" s="35"/>
      <c r="BQ757" s="35"/>
      <c r="BR757" s="35"/>
      <c r="BS757" s="35"/>
      <c r="BT757" s="35"/>
      <c r="BU757" s="35"/>
      <c r="BV757" s="35"/>
    </row>
    <row r="758" spans="1:74" s="54" customFormat="1" ht="15" customHeight="1" x14ac:dyDescent="0.1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G758" s="216" t="s">
        <v>150</v>
      </c>
      <c r="AH758" s="907" t="s">
        <v>644</v>
      </c>
      <c r="AI758" s="906" t="s">
        <v>645</v>
      </c>
      <c r="AJ758" s="905">
        <v>1304004</v>
      </c>
      <c r="AK758" s="451">
        <v>1</v>
      </c>
      <c r="AL758" s="451" t="s">
        <v>139</v>
      </c>
      <c r="AM758" s="449" t="s">
        <v>3041</v>
      </c>
      <c r="AN758" s="450"/>
      <c r="AP758" s="77"/>
      <c r="AQ758" s="77"/>
      <c r="AR758" s="35"/>
      <c r="AS758" s="35"/>
      <c r="AT758" s="35"/>
      <c r="AU758" s="35"/>
      <c r="AV758" s="35"/>
      <c r="AW758" s="35"/>
      <c r="AX758" s="35"/>
      <c r="AY758" s="35"/>
      <c r="AZ758" s="35"/>
      <c r="BA758" s="35"/>
      <c r="BB758" s="35"/>
      <c r="BC758" s="35"/>
      <c r="BD758" s="35"/>
      <c r="BE758" s="35"/>
      <c r="BF758" s="35"/>
      <c r="BG758" s="35"/>
      <c r="BH758" s="35"/>
      <c r="BI758" s="35"/>
      <c r="BJ758" s="35"/>
      <c r="BK758" s="35"/>
      <c r="BL758" s="35"/>
      <c r="BM758" s="35"/>
      <c r="BN758" s="35"/>
      <c r="BO758" s="35"/>
      <c r="BP758" s="35"/>
      <c r="BQ758" s="35"/>
      <c r="BR758" s="35"/>
      <c r="BS758" s="35"/>
      <c r="BT758" s="35"/>
      <c r="BU758" s="35"/>
      <c r="BV758" s="35"/>
    </row>
    <row r="759" spans="1:74" s="54" customFormat="1" ht="15" customHeight="1" x14ac:dyDescent="0.1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G759" s="216" t="s">
        <v>150</v>
      </c>
      <c r="AH759" s="907" t="s">
        <v>660</v>
      </c>
      <c r="AI759" s="906" t="s">
        <v>661</v>
      </c>
      <c r="AJ759" s="905">
        <v>1304005</v>
      </c>
      <c r="AK759" s="451" t="s">
        <v>139</v>
      </c>
      <c r="AL759" s="451">
        <v>1</v>
      </c>
      <c r="AM759" s="449" t="s">
        <v>3041</v>
      </c>
      <c r="AN759" s="450"/>
      <c r="AP759" s="77"/>
      <c r="AQ759" s="77"/>
      <c r="AR759" s="35"/>
      <c r="AS759" s="35"/>
      <c r="AT759" s="35"/>
      <c r="AU759" s="35"/>
      <c r="AV759" s="35"/>
      <c r="AW759" s="35"/>
      <c r="AX759" s="35"/>
      <c r="AY759" s="35"/>
      <c r="AZ759" s="35"/>
      <c r="BA759" s="35"/>
      <c r="BB759" s="35"/>
      <c r="BC759" s="35"/>
      <c r="BD759" s="35"/>
      <c r="BE759" s="35"/>
      <c r="BF759" s="35"/>
      <c r="BG759" s="35"/>
      <c r="BH759" s="35"/>
      <c r="BI759" s="35"/>
      <c r="BJ759" s="35"/>
      <c r="BK759" s="35"/>
      <c r="BL759" s="35"/>
      <c r="BM759" s="35"/>
      <c r="BN759" s="35"/>
      <c r="BO759" s="35"/>
      <c r="BP759" s="35"/>
      <c r="BQ759" s="35"/>
      <c r="BR759" s="35"/>
      <c r="BS759" s="35"/>
      <c r="BT759" s="35"/>
      <c r="BU759" s="35"/>
      <c r="BV759" s="35"/>
    </row>
    <row r="760" spans="1:74" s="54" customFormat="1" ht="15" customHeight="1" x14ac:dyDescent="0.1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G760" s="216" t="s">
        <v>150</v>
      </c>
      <c r="AH760" s="907" t="s">
        <v>732</v>
      </c>
      <c r="AI760" s="906" t="s">
        <v>733</v>
      </c>
      <c r="AJ760" s="905">
        <v>1304006</v>
      </c>
      <c r="AK760" s="451">
        <v>1</v>
      </c>
      <c r="AL760" s="451" t="s">
        <v>139</v>
      </c>
      <c r="AM760" s="449" t="s">
        <v>3041</v>
      </c>
      <c r="AN760" s="450"/>
      <c r="AP760" s="77"/>
      <c r="AQ760" s="77"/>
      <c r="AR760" s="35"/>
      <c r="AS760" s="35"/>
      <c r="AT760" s="35"/>
      <c r="AU760" s="35"/>
      <c r="AV760" s="35"/>
      <c r="AW760" s="35"/>
      <c r="AX760" s="35"/>
      <c r="AY760" s="35"/>
      <c r="AZ760" s="35"/>
      <c r="BA760" s="35"/>
      <c r="BB760" s="35"/>
      <c r="BC760" s="35"/>
      <c r="BD760" s="35"/>
      <c r="BE760" s="35"/>
      <c r="BF760" s="35"/>
      <c r="BG760" s="35"/>
      <c r="BH760" s="35"/>
      <c r="BI760" s="35"/>
      <c r="BJ760" s="35"/>
      <c r="BK760" s="35"/>
      <c r="BL760" s="35"/>
      <c r="BM760" s="35"/>
      <c r="BN760" s="35"/>
      <c r="BO760" s="35"/>
      <c r="BP760" s="35"/>
      <c r="BQ760" s="35"/>
      <c r="BR760" s="35"/>
      <c r="BS760" s="35"/>
      <c r="BT760" s="35"/>
      <c r="BU760" s="35"/>
      <c r="BV760" s="35"/>
    </row>
    <row r="761" spans="1:74" s="54" customFormat="1" ht="15" customHeight="1" x14ac:dyDescent="0.1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G761" s="216" t="s">
        <v>150</v>
      </c>
      <c r="AH761" s="907" t="s">
        <v>710</v>
      </c>
      <c r="AI761" s="906" t="s">
        <v>711</v>
      </c>
      <c r="AJ761" s="905">
        <v>1304007</v>
      </c>
      <c r="AK761" s="451">
        <v>1</v>
      </c>
      <c r="AL761" s="451" t="s">
        <v>139</v>
      </c>
      <c r="AM761" s="451" t="s">
        <v>140</v>
      </c>
      <c r="AN761" s="450"/>
      <c r="AP761" s="77"/>
      <c r="AQ761" s="77"/>
      <c r="AR761" s="35"/>
      <c r="AS761" s="35"/>
      <c r="AT761" s="35"/>
      <c r="AU761" s="35"/>
      <c r="AV761" s="35"/>
      <c r="AW761" s="35"/>
      <c r="AX761" s="35"/>
      <c r="AY761" s="35"/>
      <c r="AZ761" s="35"/>
      <c r="BA761" s="35"/>
      <c r="BB761" s="35"/>
      <c r="BC761" s="35"/>
      <c r="BD761" s="35"/>
      <c r="BE761" s="35"/>
      <c r="BF761" s="35"/>
      <c r="BG761" s="35"/>
      <c r="BH761" s="35"/>
      <c r="BI761" s="35"/>
      <c r="BJ761" s="35"/>
      <c r="BK761" s="35"/>
      <c r="BL761" s="35"/>
      <c r="BM761" s="35"/>
      <c r="BN761" s="35"/>
      <c r="BO761" s="35"/>
      <c r="BP761" s="35"/>
      <c r="BQ761" s="35"/>
      <c r="BR761" s="35"/>
      <c r="BS761" s="35"/>
      <c r="BT761" s="35"/>
      <c r="BU761" s="35"/>
      <c r="BV761" s="35"/>
    </row>
    <row r="762" spans="1:74" s="54" customFormat="1" ht="15" customHeight="1" x14ac:dyDescent="0.1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G762" s="216" t="s">
        <v>150</v>
      </c>
      <c r="AH762" s="907" t="s">
        <v>694</v>
      </c>
      <c r="AI762" s="906" t="s">
        <v>695</v>
      </c>
      <c r="AJ762" s="905">
        <v>1304008</v>
      </c>
      <c r="AK762" s="451">
        <v>1</v>
      </c>
      <c r="AL762" s="451" t="s">
        <v>139</v>
      </c>
      <c r="AM762" s="449" t="s">
        <v>3041</v>
      </c>
      <c r="AN762" s="450"/>
      <c r="AP762" s="77"/>
      <c r="AQ762" s="77"/>
      <c r="AR762" s="35"/>
      <c r="AS762" s="35"/>
      <c r="AT762" s="35"/>
      <c r="AU762" s="35"/>
      <c r="AV762" s="35"/>
      <c r="AW762" s="35"/>
      <c r="AX762" s="35"/>
      <c r="AY762" s="35"/>
      <c r="AZ762" s="35"/>
      <c r="BA762" s="35"/>
      <c r="BB762" s="35"/>
      <c r="BC762" s="35"/>
      <c r="BD762" s="35"/>
      <c r="BE762" s="35"/>
      <c r="BF762" s="35"/>
      <c r="BG762" s="35"/>
      <c r="BH762" s="35"/>
      <c r="BI762" s="35"/>
      <c r="BJ762" s="35"/>
      <c r="BK762" s="35"/>
      <c r="BL762" s="35"/>
      <c r="BM762" s="35"/>
      <c r="BN762" s="35"/>
      <c r="BO762" s="35"/>
      <c r="BP762" s="35"/>
      <c r="BQ762" s="35"/>
      <c r="BR762" s="35"/>
      <c r="BS762" s="35"/>
      <c r="BT762" s="35"/>
      <c r="BU762" s="35"/>
      <c r="BV762" s="35"/>
    </row>
    <row r="763" spans="1:74" s="54" customFormat="1" ht="15" customHeight="1" x14ac:dyDescent="0.1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G763" s="216" t="s">
        <v>150</v>
      </c>
      <c r="AH763" s="907" t="s">
        <v>706</v>
      </c>
      <c r="AI763" s="906" t="s">
        <v>707</v>
      </c>
      <c r="AJ763" s="905">
        <v>1304009</v>
      </c>
      <c r="AK763" s="451">
        <v>1</v>
      </c>
      <c r="AL763" s="451" t="s">
        <v>139</v>
      </c>
      <c r="AM763" s="451" t="s">
        <v>140</v>
      </c>
      <c r="AN763" s="450"/>
      <c r="AP763" s="77"/>
      <c r="AQ763" s="77"/>
      <c r="AR763" s="35"/>
      <c r="AS763" s="35"/>
      <c r="AT763" s="35"/>
      <c r="AU763" s="35"/>
      <c r="AV763" s="35"/>
      <c r="AW763" s="35"/>
      <c r="AX763" s="35"/>
      <c r="AY763" s="35"/>
      <c r="AZ763" s="35"/>
      <c r="BA763" s="35"/>
      <c r="BB763" s="35"/>
      <c r="BC763" s="35"/>
      <c r="BD763" s="35"/>
      <c r="BE763" s="35"/>
      <c r="BF763" s="35"/>
      <c r="BG763" s="35"/>
      <c r="BH763" s="35"/>
      <c r="BI763" s="35"/>
      <c r="BJ763" s="35"/>
      <c r="BK763" s="35"/>
      <c r="BL763" s="35"/>
      <c r="BM763" s="35"/>
      <c r="BN763" s="35"/>
      <c r="BO763" s="35"/>
      <c r="BP763" s="35"/>
      <c r="BQ763" s="35"/>
      <c r="BR763" s="35"/>
      <c r="BS763" s="35"/>
      <c r="BT763" s="35"/>
      <c r="BU763" s="35"/>
      <c r="BV763" s="35"/>
    </row>
    <row r="764" spans="1:74" s="54" customFormat="1" ht="15" customHeight="1" x14ac:dyDescent="0.1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G764" s="216" t="s">
        <v>150</v>
      </c>
      <c r="AH764" s="907" t="s">
        <v>718</v>
      </c>
      <c r="AI764" s="906" t="s">
        <v>719</v>
      </c>
      <c r="AJ764" s="905">
        <v>1304010</v>
      </c>
      <c r="AK764" s="451" t="s">
        <v>139</v>
      </c>
      <c r="AL764" s="451">
        <v>1</v>
      </c>
      <c r="AM764" s="449" t="s">
        <v>3041</v>
      </c>
      <c r="AN764" s="450"/>
      <c r="AP764" s="77"/>
      <c r="AQ764" s="77"/>
      <c r="AR764" s="35"/>
      <c r="AS764" s="35"/>
      <c r="AT764" s="35"/>
      <c r="AU764" s="35"/>
      <c r="AV764" s="35"/>
      <c r="AW764" s="35"/>
      <c r="AX764" s="35"/>
      <c r="AY764" s="35"/>
      <c r="AZ764" s="35"/>
      <c r="BA764" s="35"/>
      <c r="BB764" s="35"/>
      <c r="BC764" s="35"/>
      <c r="BD764" s="35"/>
      <c r="BE764" s="35"/>
      <c r="BF764" s="35"/>
      <c r="BG764" s="35"/>
      <c r="BH764" s="35"/>
      <c r="BI764" s="35"/>
      <c r="BJ764" s="35"/>
      <c r="BK764" s="35"/>
      <c r="BL764" s="35"/>
      <c r="BM764" s="35"/>
      <c r="BN764" s="35"/>
      <c r="BO764" s="35"/>
      <c r="BP764" s="35"/>
      <c r="BQ764" s="35"/>
      <c r="BR764" s="35"/>
      <c r="BS764" s="35"/>
      <c r="BT764" s="35"/>
      <c r="BU764" s="35"/>
      <c r="BV764" s="35"/>
    </row>
    <row r="765" spans="1:74" s="54" customFormat="1" ht="15" customHeight="1" x14ac:dyDescent="0.1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G765" s="216" t="s">
        <v>150</v>
      </c>
      <c r="AH765" s="907" t="s">
        <v>704</v>
      </c>
      <c r="AI765" s="906" t="s">
        <v>705</v>
      </c>
      <c r="AJ765" s="905">
        <v>1304011</v>
      </c>
      <c r="AK765" s="451" t="s">
        <v>139</v>
      </c>
      <c r="AL765" s="451">
        <v>1</v>
      </c>
      <c r="AM765" s="449" t="s">
        <v>3041</v>
      </c>
      <c r="AN765" s="450"/>
      <c r="AP765" s="77"/>
      <c r="AQ765" s="77"/>
      <c r="AR765" s="35"/>
      <c r="AS765" s="35"/>
      <c r="AT765" s="35"/>
      <c r="AU765" s="35"/>
      <c r="AV765" s="35"/>
      <c r="AW765" s="35"/>
      <c r="AX765" s="35"/>
      <c r="AY765" s="35"/>
      <c r="AZ765" s="35"/>
      <c r="BA765" s="35"/>
      <c r="BB765" s="35"/>
      <c r="BC765" s="35"/>
      <c r="BD765" s="35"/>
      <c r="BE765" s="35"/>
      <c r="BF765" s="35"/>
      <c r="BG765" s="35"/>
      <c r="BH765" s="35"/>
      <c r="BI765" s="35"/>
      <c r="BJ765" s="35"/>
      <c r="BK765" s="35"/>
      <c r="BL765" s="35"/>
      <c r="BM765" s="35"/>
      <c r="BN765" s="35"/>
      <c r="BO765" s="35"/>
      <c r="BP765" s="35"/>
      <c r="BQ765" s="35"/>
      <c r="BR765" s="35"/>
      <c r="BS765" s="35"/>
      <c r="BT765" s="35"/>
      <c r="BU765" s="35"/>
      <c r="BV765" s="35"/>
    </row>
    <row r="766" spans="1:74" s="54" customFormat="1" ht="15" customHeight="1" x14ac:dyDescent="0.1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G766" s="216" t="s">
        <v>150</v>
      </c>
      <c r="AH766" s="907" t="s">
        <v>724</v>
      </c>
      <c r="AI766" s="906" t="s">
        <v>725</v>
      </c>
      <c r="AJ766" s="905">
        <v>1304012</v>
      </c>
      <c r="AK766" s="451" t="s">
        <v>139</v>
      </c>
      <c r="AL766" s="451">
        <v>1</v>
      </c>
      <c r="AM766" s="449" t="s">
        <v>3041</v>
      </c>
      <c r="AN766" s="450"/>
      <c r="AP766" s="77"/>
      <c r="AQ766" s="77"/>
      <c r="AR766" s="35"/>
      <c r="AS766" s="35"/>
      <c r="AT766" s="35"/>
      <c r="AU766" s="35"/>
      <c r="AV766" s="35"/>
      <c r="AW766" s="35"/>
      <c r="AX766" s="35"/>
      <c r="AY766" s="35"/>
      <c r="AZ766" s="35"/>
      <c r="BA766" s="35"/>
      <c r="BB766" s="35"/>
      <c r="BC766" s="35"/>
      <c r="BD766" s="35"/>
      <c r="BE766" s="35"/>
      <c r="BF766" s="35"/>
      <c r="BG766" s="35"/>
      <c r="BH766" s="35"/>
      <c r="BI766" s="35"/>
      <c r="BJ766" s="35"/>
      <c r="BK766" s="35"/>
      <c r="BL766" s="35"/>
      <c r="BM766" s="35"/>
      <c r="BN766" s="35"/>
      <c r="BO766" s="35"/>
      <c r="BP766" s="35"/>
      <c r="BQ766" s="35"/>
      <c r="BR766" s="35"/>
      <c r="BS766" s="35"/>
      <c r="BT766" s="35"/>
      <c r="BU766" s="35"/>
      <c r="BV766" s="35"/>
    </row>
    <row r="767" spans="1:74" s="54" customFormat="1" ht="15" customHeight="1" x14ac:dyDescent="0.1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G767" s="216" t="s">
        <v>150</v>
      </c>
      <c r="AH767" s="907" t="s">
        <v>726</v>
      </c>
      <c r="AI767" s="906" t="s">
        <v>727</v>
      </c>
      <c r="AJ767" s="905">
        <v>1304013</v>
      </c>
      <c r="AK767" s="451" t="s">
        <v>139</v>
      </c>
      <c r="AL767" s="451">
        <v>1</v>
      </c>
      <c r="AM767" s="449" t="s">
        <v>3041</v>
      </c>
      <c r="AN767" s="450"/>
      <c r="AP767" s="77"/>
      <c r="AQ767" s="77"/>
      <c r="AR767" s="35"/>
      <c r="AS767" s="35"/>
      <c r="AT767" s="35"/>
      <c r="AU767" s="35"/>
      <c r="AV767" s="35"/>
      <c r="AW767" s="35"/>
      <c r="AX767" s="35"/>
      <c r="AY767" s="35"/>
      <c r="AZ767" s="35"/>
      <c r="BA767" s="35"/>
      <c r="BB767" s="35"/>
      <c r="BC767" s="35"/>
      <c r="BD767" s="35"/>
      <c r="BE767" s="35"/>
      <c r="BF767" s="35"/>
      <c r="BG767" s="35"/>
      <c r="BH767" s="35"/>
      <c r="BI767" s="35"/>
      <c r="BJ767" s="35"/>
      <c r="BK767" s="35"/>
      <c r="BL767" s="35"/>
      <c r="BM767" s="35"/>
      <c r="BN767" s="35"/>
      <c r="BO767" s="35"/>
      <c r="BP767" s="35"/>
      <c r="BQ767" s="35"/>
      <c r="BR767" s="35"/>
      <c r="BS767" s="35"/>
      <c r="BT767" s="35"/>
      <c r="BU767" s="35"/>
      <c r="BV767" s="35"/>
    </row>
    <row r="768" spans="1:74" s="54" customFormat="1" ht="15" customHeight="1" x14ac:dyDescent="0.1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G768" s="216" t="s">
        <v>150</v>
      </c>
      <c r="AH768" s="907" t="s">
        <v>690</v>
      </c>
      <c r="AI768" s="906" t="s">
        <v>691</v>
      </c>
      <c r="AJ768" s="905">
        <v>1304014</v>
      </c>
      <c r="AK768" s="451">
        <v>1</v>
      </c>
      <c r="AL768" s="451" t="s">
        <v>139</v>
      </c>
      <c r="AM768" s="451" t="s">
        <v>140</v>
      </c>
      <c r="AN768" s="450"/>
      <c r="AP768" s="77"/>
      <c r="AQ768" s="77"/>
      <c r="AR768" s="35"/>
      <c r="AS768" s="35"/>
      <c r="AT768" s="35"/>
      <c r="AU768" s="35"/>
      <c r="AV768" s="35"/>
      <c r="AW768" s="35"/>
      <c r="AX768" s="35"/>
      <c r="AY768" s="35"/>
      <c r="AZ768" s="35"/>
      <c r="BA768" s="35"/>
      <c r="BB768" s="35"/>
      <c r="BC768" s="35"/>
      <c r="BD768" s="35"/>
      <c r="BE768" s="35"/>
      <c r="BF768" s="35"/>
      <c r="BG768" s="35"/>
      <c r="BH768" s="35"/>
      <c r="BI768" s="35"/>
      <c r="BJ768" s="35"/>
      <c r="BK768" s="35"/>
      <c r="BL768" s="35"/>
      <c r="BM768" s="35"/>
      <c r="BN768" s="35"/>
      <c r="BO768" s="35"/>
      <c r="BP768" s="35"/>
      <c r="BQ768" s="35"/>
      <c r="BR768" s="35"/>
      <c r="BS768" s="35"/>
      <c r="BT768" s="35"/>
      <c r="BU768" s="35"/>
      <c r="BV768" s="35"/>
    </row>
    <row r="769" spans="1:74" s="54" customFormat="1" ht="15" customHeight="1" x14ac:dyDescent="0.1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G769" s="216" t="s">
        <v>150</v>
      </c>
      <c r="AH769" s="907" t="s">
        <v>728</v>
      </c>
      <c r="AI769" s="906" t="s">
        <v>729</v>
      </c>
      <c r="AJ769" s="905">
        <v>1304016</v>
      </c>
      <c r="AK769" s="451" t="s">
        <v>139</v>
      </c>
      <c r="AL769" s="451">
        <v>1</v>
      </c>
      <c r="AM769" s="449" t="s">
        <v>3041</v>
      </c>
      <c r="AN769" s="450"/>
      <c r="AP769" s="77"/>
      <c r="AQ769" s="77"/>
      <c r="AR769" s="35"/>
      <c r="AS769" s="35"/>
      <c r="AT769" s="35"/>
      <c r="AU769" s="35"/>
      <c r="AV769" s="35"/>
      <c r="AW769" s="35"/>
      <c r="AX769" s="35"/>
      <c r="AY769" s="35"/>
      <c r="AZ769" s="35"/>
      <c r="BA769" s="35"/>
      <c r="BB769" s="35"/>
      <c r="BC769" s="35"/>
      <c r="BD769" s="35"/>
      <c r="BE769" s="35"/>
      <c r="BF769" s="35"/>
      <c r="BG769" s="35"/>
      <c r="BH769" s="35"/>
      <c r="BI769" s="35"/>
      <c r="BJ769" s="35"/>
      <c r="BK769" s="35"/>
      <c r="BL769" s="35"/>
      <c r="BM769" s="35"/>
      <c r="BN769" s="35"/>
      <c r="BO769" s="35"/>
      <c r="BP769" s="35"/>
      <c r="BQ769" s="35"/>
      <c r="BR769" s="35"/>
      <c r="BS769" s="35"/>
      <c r="BT769" s="35"/>
      <c r="BU769" s="35"/>
      <c r="BV769" s="35"/>
    </row>
    <row r="770" spans="1:74" s="54" customFormat="1" ht="15" customHeight="1" x14ac:dyDescent="0.1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G770" s="216" t="s">
        <v>150</v>
      </c>
      <c r="AH770" s="907" t="s">
        <v>682</v>
      </c>
      <c r="AI770" s="906" t="s">
        <v>683</v>
      </c>
      <c r="AJ770" s="905">
        <v>1304017</v>
      </c>
      <c r="AK770" s="451" t="s">
        <v>139</v>
      </c>
      <c r="AL770" s="451">
        <v>1</v>
      </c>
      <c r="AM770" s="449" t="s">
        <v>3041</v>
      </c>
      <c r="AN770" s="450"/>
      <c r="AP770" s="77"/>
      <c r="AQ770" s="77"/>
      <c r="AR770" s="35"/>
      <c r="AS770" s="35"/>
      <c r="AT770" s="35"/>
      <c r="AU770" s="35"/>
      <c r="AV770" s="35"/>
      <c r="AW770" s="35"/>
      <c r="AX770" s="35"/>
      <c r="AY770" s="35"/>
      <c r="AZ770" s="35"/>
      <c r="BA770" s="35"/>
      <c r="BB770" s="35"/>
      <c r="BC770" s="35"/>
      <c r="BD770" s="35"/>
      <c r="BE770" s="35"/>
      <c r="BF770" s="35"/>
      <c r="BG770" s="35"/>
      <c r="BH770" s="35"/>
      <c r="BI770" s="35"/>
      <c r="BJ770" s="35"/>
      <c r="BK770" s="35"/>
      <c r="BL770" s="35"/>
      <c r="BM770" s="35"/>
      <c r="BN770" s="35"/>
      <c r="BO770" s="35"/>
      <c r="BP770" s="35"/>
      <c r="BQ770" s="35"/>
      <c r="BR770" s="35"/>
      <c r="BS770" s="35"/>
      <c r="BT770" s="35"/>
      <c r="BU770" s="35"/>
      <c r="BV770" s="35"/>
    </row>
    <row r="771" spans="1:74" s="54" customFormat="1" ht="15" customHeight="1" x14ac:dyDescent="0.1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G771" s="216" t="s">
        <v>150</v>
      </c>
      <c r="AH771" s="907" t="s">
        <v>734</v>
      </c>
      <c r="AI771" s="906" t="s">
        <v>735</v>
      </c>
      <c r="AJ771" s="905">
        <v>1304018</v>
      </c>
      <c r="AK771" s="451">
        <v>1</v>
      </c>
      <c r="AL771" s="451" t="s">
        <v>139</v>
      </c>
      <c r="AM771" s="451" t="s">
        <v>140</v>
      </c>
      <c r="AN771" s="450"/>
      <c r="AP771" s="77"/>
      <c r="AQ771" s="77"/>
      <c r="AR771" s="35"/>
      <c r="AS771" s="35"/>
      <c r="AT771" s="35"/>
      <c r="AU771" s="35"/>
      <c r="AV771" s="35"/>
      <c r="AW771" s="35"/>
      <c r="AX771" s="35"/>
      <c r="AY771" s="35"/>
      <c r="AZ771" s="35"/>
      <c r="BA771" s="35"/>
      <c r="BB771" s="35"/>
      <c r="BC771" s="35"/>
      <c r="BD771" s="35"/>
      <c r="BE771" s="35"/>
      <c r="BF771" s="35"/>
      <c r="BG771" s="35"/>
      <c r="BH771" s="35"/>
      <c r="BI771" s="35"/>
      <c r="BJ771" s="35"/>
      <c r="BK771" s="35"/>
      <c r="BL771" s="35"/>
      <c r="BM771" s="35"/>
      <c r="BN771" s="35"/>
      <c r="BO771" s="35"/>
      <c r="BP771" s="35"/>
      <c r="BQ771" s="35"/>
      <c r="BR771" s="35"/>
      <c r="BS771" s="35"/>
      <c r="BT771" s="35"/>
      <c r="BU771" s="35"/>
      <c r="BV771" s="35"/>
    </row>
    <row r="772" spans="1:74" s="54" customFormat="1" ht="15" customHeight="1" x14ac:dyDescent="0.1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G772" s="216" t="s">
        <v>150</v>
      </c>
      <c r="AH772" s="907" t="s">
        <v>670</v>
      </c>
      <c r="AI772" s="906" t="s">
        <v>671</v>
      </c>
      <c r="AJ772" s="905">
        <v>1304019</v>
      </c>
      <c r="AK772" s="451">
        <v>1</v>
      </c>
      <c r="AL772" s="451" t="s">
        <v>139</v>
      </c>
      <c r="AM772" s="451" t="s">
        <v>140</v>
      </c>
      <c r="AN772" s="450"/>
      <c r="AP772" s="77"/>
      <c r="AQ772" s="77"/>
      <c r="AR772" s="35"/>
      <c r="AS772" s="35"/>
      <c r="AT772" s="35"/>
      <c r="AU772" s="35"/>
      <c r="AV772" s="35"/>
      <c r="AW772" s="35"/>
      <c r="AX772" s="35"/>
      <c r="AY772" s="35"/>
      <c r="AZ772" s="35"/>
      <c r="BA772" s="35"/>
      <c r="BB772" s="35"/>
      <c r="BC772" s="35"/>
      <c r="BD772" s="35"/>
      <c r="BE772" s="35"/>
      <c r="BF772" s="35"/>
      <c r="BG772" s="35"/>
      <c r="BH772" s="35"/>
      <c r="BI772" s="35"/>
      <c r="BJ772" s="35"/>
      <c r="BK772" s="35"/>
      <c r="BL772" s="35"/>
      <c r="BM772" s="35"/>
      <c r="BN772" s="35"/>
      <c r="BO772" s="35"/>
      <c r="BP772" s="35"/>
      <c r="BQ772" s="35"/>
      <c r="BR772" s="35"/>
      <c r="BS772" s="35"/>
      <c r="BT772" s="35"/>
      <c r="BU772" s="35"/>
      <c r="BV772" s="35"/>
    </row>
    <row r="773" spans="1:74" s="54" customFormat="1" ht="15" customHeight="1" x14ac:dyDescent="0.1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G773" s="216" t="s">
        <v>150</v>
      </c>
      <c r="AH773" s="907" t="s">
        <v>722</v>
      </c>
      <c r="AI773" s="906" t="s">
        <v>723</v>
      </c>
      <c r="AJ773" s="905">
        <v>1304020</v>
      </c>
      <c r="AK773" s="451" t="s">
        <v>139</v>
      </c>
      <c r="AL773" s="451">
        <v>1</v>
      </c>
      <c r="AM773" s="449" t="s">
        <v>3041</v>
      </c>
      <c r="AN773" s="450"/>
      <c r="AP773" s="77"/>
      <c r="AQ773" s="77"/>
      <c r="AR773" s="35"/>
      <c r="AS773" s="35"/>
      <c r="AT773" s="35"/>
      <c r="AU773" s="35"/>
      <c r="AV773" s="35"/>
      <c r="AW773" s="35"/>
      <c r="AX773" s="35"/>
      <c r="AY773" s="35"/>
      <c r="AZ773" s="35"/>
      <c r="BA773" s="35"/>
      <c r="BB773" s="35"/>
      <c r="BC773" s="35"/>
      <c r="BD773" s="35"/>
      <c r="BE773" s="35"/>
      <c r="BF773" s="35"/>
      <c r="BG773" s="35"/>
      <c r="BH773" s="35"/>
      <c r="BI773" s="35"/>
      <c r="BJ773" s="35"/>
      <c r="BK773" s="35"/>
      <c r="BL773" s="35"/>
      <c r="BM773" s="35"/>
      <c r="BN773" s="35"/>
      <c r="BO773" s="35"/>
      <c r="BP773" s="35"/>
      <c r="BQ773" s="35"/>
      <c r="BR773" s="35"/>
      <c r="BS773" s="35"/>
      <c r="BT773" s="35"/>
      <c r="BU773" s="35"/>
      <c r="BV773" s="35"/>
    </row>
    <row r="774" spans="1:74" s="54" customFormat="1" ht="15" customHeight="1" x14ac:dyDescent="0.1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G774" s="216" t="s">
        <v>150</v>
      </c>
      <c r="AH774" s="907" t="s">
        <v>736</v>
      </c>
      <c r="AI774" s="906" t="s">
        <v>737</v>
      </c>
      <c r="AJ774" s="905">
        <v>1304021</v>
      </c>
      <c r="AK774" s="451">
        <v>1</v>
      </c>
      <c r="AL774" s="451" t="s">
        <v>139</v>
      </c>
      <c r="AM774" s="451" t="s">
        <v>140</v>
      </c>
      <c r="AN774" s="450"/>
      <c r="AP774" s="77"/>
      <c r="AQ774" s="77"/>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row>
    <row r="775" spans="1:74" s="54" customFormat="1" ht="15" customHeight="1" x14ac:dyDescent="0.1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G775" s="216" t="s">
        <v>150</v>
      </c>
      <c r="AH775" s="907" t="s">
        <v>720</v>
      </c>
      <c r="AI775" s="906" t="s">
        <v>721</v>
      </c>
      <c r="AJ775" s="905">
        <v>1304022</v>
      </c>
      <c r="AK775" s="451" t="s">
        <v>139</v>
      </c>
      <c r="AL775" s="451">
        <v>1</v>
      </c>
      <c r="AM775" s="449" t="s">
        <v>3041</v>
      </c>
      <c r="AN775" s="450"/>
      <c r="AP775" s="77"/>
      <c r="AQ775" s="77"/>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row>
    <row r="776" spans="1:74" s="54" customFormat="1" ht="15" customHeight="1" x14ac:dyDescent="0.1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G776" s="216" t="s">
        <v>150</v>
      </c>
      <c r="AH776" s="907" t="s">
        <v>648</v>
      </c>
      <c r="AI776" s="906" t="s">
        <v>649</v>
      </c>
      <c r="AJ776" s="905">
        <v>1304023</v>
      </c>
      <c r="AK776" s="451">
        <v>1</v>
      </c>
      <c r="AL776" s="451" t="s">
        <v>139</v>
      </c>
      <c r="AM776" s="449" t="s">
        <v>3041</v>
      </c>
      <c r="AN776" s="450"/>
      <c r="AP776" s="77"/>
      <c r="AQ776" s="77"/>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row>
    <row r="777" spans="1:74" s="54" customFormat="1" ht="15" customHeight="1" x14ac:dyDescent="0.1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G777" s="216" t="s">
        <v>150</v>
      </c>
      <c r="AH777" s="907" t="s">
        <v>658</v>
      </c>
      <c r="AI777" s="906" t="s">
        <v>659</v>
      </c>
      <c r="AJ777" s="905">
        <v>1304024</v>
      </c>
      <c r="AK777" s="451">
        <v>1</v>
      </c>
      <c r="AL777" s="451" t="s">
        <v>139</v>
      </c>
      <c r="AM777" s="451" t="s">
        <v>140</v>
      </c>
      <c r="AN777" s="450"/>
      <c r="AP777" s="77"/>
      <c r="AQ777" s="77"/>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row>
    <row r="778" spans="1:74" s="54" customFormat="1" ht="15" customHeight="1" x14ac:dyDescent="0.1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G778" s="216" t="s">
        <v>150</v>
      </c>
      <c r="AH778" s="907" t="s">
        <v>692</v>
      </c>
      <c r="AI778" s="906" t="s">
        <v>693</v>
      </c>
      <c r="AJ778" s="905">
        <v>1304025</v>
      </c>
      <c r="AK778" s="451" t="s">
        <v>139</v>
      </c>
      <c r="AL778" s="451">
        <v>1</v>
      </c>
      <c r="AM778" s="449" t="s">
        <v>3041</v>
      </c>
      <c r="AN778" s="450"/>
      <c r="AP778" s="77"/>
      <c r="AQ778" s="77"/>
      <c r="AR778" s="35"/>
      <c r="AS778" s="35"/>
      <c r="AT778" s="35"/>
      <c r="AU778" s="35"/>
      <c r="AV778" s="35"/>
      <c r="AW778" s="35"/>
      <c r="AX778" s="35"/>
      <c r="AY778" s="35"/>
      <c r="AZ778" s="35"/>
      <c r="BA778" s="35"/>
      <c r="BB778" s="35"/>
      <c r="BC778" s="35"/>
      <c r="BD778" s="35"/>
      <c r="BE778" s="35"/>
      <c r="BF778" s="35"/>
      <c r="BG778" s="35"/>
      <c r="BH778" s="35"/>
      <c r="BI778" s="35"/>
      <c r="BJ778" s="35"/>
      <c r="BK778" s="35"/>
      <c r="BL778" s="35"/>
      <c r="BM778" s="35"/>
      <c r="BN778" s="35"/>
      <c r="BO778" s="35"/>
      <c r="BP778" s="35"/>
      <c r="BQ778" s="35"/>
      <c r="BR778" s="35"/>
      <c r="BS778" s="35"/>
      <c r="BT778" s="35"/>
      <c r="BU778" s="35"/>
      <c r="BV778" s="35"/>
    </row>
    <row r="779" spans="1:74" s="54" customFormat="1" ht="15" customHeight="1" x14ac:dyDescent="0.1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G779" s="216" t="s">
        <v>150</v>
      </c>
      <c r="AH779" s="907" t="s">
        <v>674</v>
      </c>
      <c r="AI779" s="906" t="s">
        <v>675</v>
      </c>
      <c r="AJ779" s="905">
        <v>1304026</v>
      </c>
      <c r="AK779" s="451">
        <v>1</v>
      </c>
      <c r="AL779" s="451" t="s">
        <v>139</v>
      </c>
      <c r="AM779" s="449" t="s">
        <v>3041</v>
      </c>
      <c r="AN779" s="450"/>
      <c r="AP779" s="77"/>
      <c r="AQ779" s="77"/>
      <c r="AR779" s="35"/>
      <c r="AS779" s="35"/>
      <c r="AT779" s="35"/>
      <c r="AU779" s="35"/>
      <c r="AV779" s="35"/>
      <c r="AW779" s="35"/>
      <c r="AX779" s="35"/>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row>
    <row r="780" spans="1:74" s="54" customFormat="1" ht="15" customHeight="1" x14ac:dyDescent="0.1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G780" s="216" t="s">
        <v>150</v>
      </c>
      <c r="AH780" s="907" t="s">
        <v>730</v>
      </c>
      <c r="AI780" s="906" t="s">
        <v>731</v>
      </c>
      <c r="AJ780" s="905">
        <v>1304027</v>
      </c>
      <c r="AK780" s="451">
        <v>1</v>
      </c>
      <c r="AL780" s="451" t="s">
        <v>139</v>
      </c>
      <c r="AM780" s="449" t="s">
        <v>3041</v>
      </c>
      <c r="AN780" s="450"/>
      <c r="AP780" s="77"/>
      <c r="AQ780" s="77"/>
      <c r="AR780" s="35"/>
      <c r="AS780" s="35"/>
      <c r="AT780" s="35"/>
      <c r="AU780" s="35"/>
      <c r="AV780" s="35"/>
      <c r="AW780" s="35"/>
      <c r="AX780" s="35"/>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row>
    <row r="781" spans="1:74" s="54" customFormat="1" ht="15" customHeight="1" x14ac:dyDescent="0.1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G781" s="216" t="s">
        <v>150</v>
      </c>
      <c r="AH781" s="907" t="s">
        <v>650</v>
      </c>
      <c r="AI781" s="906" t="s">
        <v>651</v>
      </c>
      <c r="AJ781" s="905">
        <v>1304028</v>
      </c>
      <c r="AK781" s="451" t="s">
        <v>139</v>
      </c>
      <c r="AL781" s="451">
        <v>1</v>
      </c>
      <c r="AM781" s="449" t="s">
        <v>3041</v>
      </c>
      <c r="AN781" s="450"/>
      <c r="AP781" s="77"/>
      <c r="AQ781" s="77"/>
      <c r="AR781" s="35"/>
      <c r="AS781" s="35"/>
      <c r="AT781" s="35"/>
      <c r="AU781" s="35"/>
      <c r="AV781" s="35"/>
      <c r="AW781" s="35"/>
      <c r="AX781" s="35"/>
      <c r="AY781" s="35"/>
      <c r="AZ781" s="35"/>
      <c r="BA781" s="35"/>
      <c r="BB781" s="35"/>
      <c r="BC781" s="35"/>
      <c r="BD781" s="35"/>
      <c r="BE781" s="35"/>
      <c r="BF781" s="35"/>
      <c r="BG781" s="35"/>
      <c r="BH781" s="35"/>
      <c r="BI781" s="35"/>
      <c r="BJ781" s="35"/>
      <c r="BK781" s="35"/>
      <c r="BL781" s="35"/>
      <c r="BM781" s="35"/>
      <c r="BN781" s="35"/>
      <c r="BO781" s="35"/>
      <c r="BP781" s="35"/>
      <c r="BQ781" s="35"/>
      <c r="BR781" s="35"/>
      <c r="BS781" s="35"/>
      <c r="BT781" s="35"/>
      <c r="BU781" s="35"/>
      <c r="BV781" s="35"/>
    </row>
    <row r="782" spans="1:74" s="54" customFormat="1" ht="15" customHeight="1" x14ac:dyDescent="0.1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G782" s="216" t="s">
        <v>150</v>
      </c>
      <c r="AH782" s="907" t="s">
        <v>680</v>
      </c>
      <c r="AI782" s="906" t="s">
        <v>681</v>
      </c>
      <c r="AJ782" s="905">
        <v>1304029</v>
      </c>
      <c r="AK782" s="451">
        <v>1</v>
      </c>
      <c r="AL782" s="451" t="s">
        <v>139</v>
      </c>
      <c r="AM782" s="451" t="s">
        <v>140</v>
      </c>
      <c r="AN782" s="450"/>
      <c r="AP782" s="77"/>
      <c r="AQ782" s="77"/>
      <c r="AR782" s="35"/>
      <c r="AS782" s="35"/>
      <c r="AT782" s="35"/>
      <c r="AU782" s="35"/>
      <c r="AV782" s="35"/>
      <c r="AW782" s="35"/>
      <c r="AX782" s="35"/>
      <c r="AY782" s="35"/>
      <c r="AZ782" s="35"/>
      <c r="BA782" s="35"/>
      <c r="BB782" s="35"/>
      <c r="BC782" s="35"/>
      <c r="BD782" s="35"/>
      <c r="BE782" s="35"/>
      <c r="BF782" s="35"/>
      <c r="BG782" s="35"/>
      <c r="BH782" s="35"/>
      <c r="BI782" s="35"/>
      <c r="BJ782" s="35"/>
      <c r="BK782" s="35"/>
      <c r="BL782" s="35"/>
      <c r="BM782" s="35"/>
      <c r="BN782" s="35"/>
      <c r="BO782" s="35"/>
      <c r="BP782" s="35"/>
      <c r="BQ782" s="35"/>
      <c r="BR782" s="35"/>
      <c r="BS782" s="35"/>
      <c r="BT782" s="35"/>
      <c r="BU782" s="35"/>
      <c r="BV782" s="35"/>
    </row>
    <row r="783" spans="1:74" s="54" customFormat="1" ht="15" customHeight="1" x14ac:dyDescent="0.1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G783" s="216" t="s">
        <v>150</v>
      </c>
      <c r="AH783" s="907" t="s">
        <v>686</v>
      </c>
      <c r="AI783" s="906" t="s">
        <v>687</v>
      </c>
      <c r="AJ783" s="905">
        <v>1304030</v>
      </c>
      <c r="AK783" s="451">
        <v>1</v>
      </c>
      <c r="AL783" s="451" t="s">
        <v>139</v>
      </c>
      <c r="AM783" s="449" t="s">
        <v>3041</v>
      </c>
      <c r="AN783" s="450"/>
      <c r="AP783" s="77"/>
      <c r="AQ783" s="77"/>
      <c r="AR783" s="35"/>
      <c r="AS783" s="35"/>
      <c r="AT783" s="35"/>
      <c r="AU783" s="35"/>
      <c r="AV783" s="35"/>
      <c r="AW783" s="35"/>
      <c r="AX783" s="35"/>
      <c r="AY783" s="35"/>
      <c r="AZ783" s="35"/>
      <c r="BA783" s="35"/>
      <c r="BB783" s="35"/>
      <c r="BC783" s="35"/>
      <c r="BD783" s="35"/>
      <c r="BE783" s="35"/>
      <c r="BF783" s="35"/>
      <c r="BG783" s="35"/>
      <c r="BH783" s="35"/>
      <c r="BI783" s="35"/>
      <c r="BJ783" s="35"/>
      <c r="BK783" s="35"/>
      <c r="BL783" s="35"/>
      <c r="BM783" s="35"/>
      <c r="BN783" s="35"/>
      <c r="BO783" s="35"/>
      <c r="BP783" s="35"/>
      <c r="BQ783" s="35"/>
      <c r="BR783" s="35"/>
      <c r="BS783" s="35"/>
      <c r="BT783" s="35"/>
      <c r="BU783" s="35"/>
      <c r="BV783" s="35"/>
    </row>
    <row r="784" spans="1:74" s="54" customFormat="1" ht="15" customHeight="1" x14ac:dyDescent="0.1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G784" s="216" t="s">
        <v>150</v>
      </c>
      <c r="AH784" s="907" t="s">
        <v>696</v>
      </c>
      <c r="AI784" s="906" t="s">
        <v>697</v>
      </c>
      <c r="AJ784" s="905">
        <v>1304031</v>
      </c>
      <c r="AK784" s="451" t="s">
        <v>139</v>
      </c>
      <c r="AL784" s="451">
        <v>1</v>
      </c>
      <c r="AM784" s="449" t="s">
        <v>3041</v>
      </c>
      <c r="AN784" s="450"/>
      <c r="AP784" s="77"/>
      <c r="AQ784" s="77"/>
      <c r="AR784" s="35"/>
      <c r="AS784" s="35"/>
      <c r="AT784" s="35"/>
      <c r="AU784" s="35"/>
      <c r="AV784" s="35"/>
      <c r="AW784" s="35"/>
      <c r="AX784" s="35"/>
      <c r="AY784" s="35"/>
      <c r="AZ784" s="35"/>
      <c r="BA784" s="35"/>
      <c r="BB784" s="35"/>
      <c r="BC784" s="35"/>
      <c r="BD784" s="35"/>
      <c r="BE784" s="35"/>
      <c r="BF784" s="35"/>
      <c r="BG784" s="35"/>
      <c r="BH784" s="35"/>
      <c r="BI784" s="35"/>
      <c r="BJ784" s="35"/>
      <c r="BK784" s="35"/>
      <c r="BL784" s="35"/>
      <c r="BM784" s="35"/>
      <c r="BN784" s="35"/>
      <c r="BO784" s="35"/>
      <c r="BP784" s="35"/>
      <c r="BQ784" s="35"/>
      <c r="BR784" s="35"/>
      <c r="BS784" s="35"/>
      <c r="BT784" s="35"/>
      <c r="BU784" s="35"/>
      <c r="BV784" s="35"/>
    </row>
    <row r="785" spans="1:74" s="54" customFormat="1" ht="15" customHeight="1" x14ac:dyDescent="0.1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G785" s="216" t="s">
        <v>150</v>
      </c>
      <c r="AH785" s="907" t="s">
        <v>712</v>
      </c>
      <c r="AI785" s="906" t="s">
        <v>713</v>
      </c>
      <c r="AJ785" s="905">
        <v>1304032</v>
      </c>
      <c r="AK785" s="451">
        <v>1</v>
      </c>
      <c r="AL785" s="451" t="s">
        <v>139</v>
      </c>
      <c r="AM785" s="451" t="s">
        <v>140</v>
      </c>
      <c r="AN785" s="450"/>
      <c r="AP785" s="77"/>
      <c r="AQ785" s="77"/>
      <c r="AR785" s="35"/>
      <c r="AS785" s="35"/>
      <c r="AT785" s="35"/>
      <c r="AU785" s="35"/>
      <c r="AV785" s="35"/>
      <c r="AW785" s="35"/>
      <c r="AX785" s="35"/>
      <c r="AY785" s="35"/>
      <c r="AZ785" s="35"/>
      <c r="BA785" s="35"/>
      <c r="BB785" s="35"/>
      <c r="BC785" s="35"/>
      <c r="BD785" s="35"/>
      <c r="BE785" s="35"/>
      <c r="BF785" s="35"/>
      <c r="BG785" s="35"/>
      <c r="BH785" s="35"/>
      <c r="BI785" s="35"/>
      <c r="BJ785" s="35"/>
      <c r="BK785" s="35"/>
      <c r="BL785" s="35"/>
      <c r="BM785" s="35"/>
      <c r="BN785" s="35"/>
      <c r="BO785" s="35"/>
      <c r="BP785" s="35"/>
      <c r="BQ785" s="35"/>
      <c r="BR785" s="35"/>
      <c r="BS785" s="35"/>
      <c r="BT785" s="35"/>
      <c r="BU785" s="35"/>
      <c r="BV785" s="35"/>
    </row>
    <row r="786" spans="1:74" s="54" customFormat="1" ht="15" customHeight="1" x14ac:dyDescent="0.1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G786" s="216" t="s">
        <v>150</v>
      </c>
      <c r="AH786" s="907" t="s">
        <v>666</v>
      </c>
      <c r="AI786" s="906" t="s">
        <v>667</v>
      </c>
      <c r="AJ786" s="905">
        <v>1304033</v>
      </c>
      <c r="AK786" s="451">
        <v>1</v>
      </c>
      <c r="AL786" s="451" t="s">
        <v>139</v>
      </c>
      <c r="AM786" s="451" t="s">
        <v>140</v>
      </c>
      <c r="AN786" s="450"/>
      <c r="AP786" s="77"/>
      <c r="AQ786" s="77"/>
      <c r="AR786" s="35"/>
      <c r="AS786" s="35"/>
      <c r="AT786" s="35"/>
      <c r="AU786" s="35"/>
      <c r="AV786" s="35"/>
      <c r="AW786" s="35"/>
      <c r="AX786" s="35"/>
      <c r="AY786" s="35"/>
      <c r="AZ786" s="35"/>
      <c r="BA786" s="35"/>
      <c r="BB786" s="35"/>
      <c r="BC786" s="35"/>
      <c r="BD786" s="35"/>
      <c r="BE786" s="35"/>
      <c r="BF786" s="35"/>
      <c r="BG786" s="35"/>
      <c r="BH786" s="35"/>
      <c r="BI786" s="35"/>
      <c r="BJ786" s="35"/>
      <c r="BK786" s="35"/>
      <c r="BL786" s="35"/>
      <c r="BM786" s="35"/>
      <c r="BN786" s="35"/>
      <c r="BO786" s="35"/>
      <c r="BP786" s="35"/>
      <c r="BQ786" s="35"/>
      <c r="BR786" s="35"/>
      <c r="BS786" s="35"/>
      <c r="BT786" s="35"/>
      <c r="BU786" s="35"/>
      <c r="BV786" s="35"/>
    </row>
    <row r="787" spans="1:74" s="54" customFormat="1" ht="15" customHeight="1" x14ac:dyDescent="0.1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G787" s="216" t="s">
        <v>150</v>
      </c>
      <c r="AH787" s="907" t="s">
        <v>698</v>
      </c>
      <c r="AI787" s="906" t="s">
        <v>699</v>
      </c>
      <c r="AJ787" s="905">
        <v>1304034</v>
      </c>
      <c r="AK787" s="451" t="s">
        <v>139</v>
      </c>
      <c r="AL787" s="451">
        <v>1</v>
      </c>
      <c r="AM787" s="449" t="s">
        <v>3041</v>
      </c>
      <c r="AN787" s="450"/>
      <c r="AP787" s="77"/>
      <c r="AQ787" s="77"/>
      <c r="AR787" s="35"/>
      <c r="AS787" s="35"/>
      <c r="AT787" s="35"/>
      <c r="AU787" s="35"/>
      <c r="AV787" s="35"/>
      <c r="AW787" s="35"/>
      <c r="AX787" s="35"/>
      <c r="AY787" s="35"/>
      <c r="AZ787" s="35"/>
      <c r="BA787" s="35"/>
      <c r="BB787" s="35"/>
      <c r="BC787" s="35"/>
      <c r="BD787" s="35"/>
      <c r="BE787" s="35"/>
      <c r="BF787" s="35"/>
      <c r="BG787" s="35"/>
      <c r="BH787" s="35"/>
      <c r="BI787" s="35"/>
      <c r="BJ787" s="35"/>
      <c r="BK787" s="35"/>
      <c r="BL787" s="35"/>
      <c r="BM787" s="35"/>
      <c r="BN787" s="35"/>
      <c r="BO787" s="35"/>
      <c r="BP787" s="35"/>
      <c r="BQ787" s="35"/>
      <c r="BR787" s="35"/>
      <c r="BS787" s="35"/>
      <c r="BT787" s="35"/>
      <c r="BU787" s="35"/>
      <c r="BV787" s="35"/>
    </row>
    <row r="788" spans="1:74" s="54" customFormat="1" ht="15" customHeight="1" x14ac:dyDescent="0.1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G788" s="216" t="s">
        <v>150</v>
      </c>
      <c r="AH788" s="907" t="s">
        <v>702</v>
      </c>
      <c r="AI788" s="906" t="s">
        <v>703</v>
      </c>
      <c r="AJ788" s="905">
        <v>1304035</v>
      </c>
      <c r="AK788" s="451" t="s">
        <v>139</v>
      </c>
      <c r="AL788" s="451">
        <v>1</v>
      </c>
      <c r="AM788" s="449" t="s">
        <v>3041</v>
      </c>
      <c r="AN788" s="450"/>
      <c r="AP788" s="77"/>
      <c r="AQ788" s="77"/>
      <c r="AR788" s="35"/>
      <c r="AS788" s="35"/>
      <c r="AT788" s="35"/>
      <c r="AU788" s="35"/>
      <c r="AV788" s="35"/>
      <c r="AW788" s="35"/>
      <c r="AX788" s="35"/>
      <c r="AY788" s="35"/>
      <c r="AZ788" s="35"/>
      <c r="BA788" s="35"/>
      <c r="BB788" s="35"/>
      <c r="BC788" s="35"/>
      <c r="BD788" s="35"/>
      <c r="BE788" s="35"/>
      <c r="BF788" s="35"/>
      <c r="BG788" s="35"/>
      <c r="BH788" s="35"/>
      <c r="BI788" s="35"/>
      <c r="BJ788" s="35"/>
      <c r="BK788" s="35"/>
      <c r="BL788" s="35"/>
      <c r="BM788" s="35"/>
      <c r="BN788" s="35"/>
      <c r="BO788" s="35"/>
      <c r="BP788" s="35"/>
      <c r="BQ788" s="35"/>
      <c r="BR788" s="35"/>
      <c r="BS788" s="35"/>
      <c r="BT788" s="35"/>
      <c r="BU788" s="35"/>
      <c r="BV788" s="35"/>
    </row>
    <row r="789" spans="1:74" s="54" customFormat="1" ht="15" customHeight="1" x14ac:dyDescent="0.1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G789" s="216" t="s">
        <v>150</v>
      </c>
      <c r="AH789" s="907" t="s">
        <v>688</v>
      </c>
      <c r="AI789" s="906" t="s">
        <v>689</v>
      </c>
      <c r="AJ789" s="905">
        <v>1304036</v>
      </c>
      <c r="AK789" s="451">
        <v>1</v>
      </c>
      <c r="AL789" s="451" t="s">
        <v>139</v>
      </c>
      <c r="AM789" s="451" t="s">
        <v>140</v>
      </c>
      <c r="AN789" s="450"/>
      <c r="AP789" s="77"/>
      <c r="AQ789" s="77"/>
      <c r="AR789" s="35"/>
      <c r="AS789" s="35"/>
      <c r="AT789" s="35"/>
      <c r="AU789" s="35"/>
      <c r="AV789" s="35"/>
      <c r="AW789" s="35"/>
      <c r="AX789" s="35"/>
      <c r="AY789" s="35"/>
      <c r="AZ789" s="35"/>
      <c r="BA789" s="35"/>
      <c r="BB789" s="35"/>
      <c r="BC789" s="35"/>
      <c r="BD789" s="35"/>
      <c r="BE789" s="35"/>
      <c r="BF789" s="35"/>
      <c r="BG789" s="35"/>
      <c r="BH789" s="35"/>
      <c r="BI789" s="35"/>
      <c r="BJ789" s="35"/>
      <c r="BK789" s="35"/>
      <c r="BL789" s="35"/>
      <c r="BM789" s="35"/>
      <c r="BN789" s="35"/>
      <c r="BO789" s="35"/>
      <c r="BP789" s="35"/>
      <c r="BQ789" s="35"/>
      <c r="BR789" s="35"/>
      <c r="BS789" s="35"/>
      <c r="BT789" s="35"/>
      <c r="BU789" s="35"/>
      <c r="BV789" s="35"/>
    </row>
    <row r="790" spans="1:74" s="54" customFormat="1" ht="15" customHeight="1" x14ac:dyDescent="0.1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G790" s="216" t="s">
        <v>150</v>
      </c>
      <c r="AH790" s="907" t="s">
        <v>700</v>
      </c>
      <c r="AI790" s="906" t="s">
        <v>701</v>
      </c>
      <c r="AJ790" s="905">
        <v>1304037</v>
      </c>
      <c r="AK790" s="451">
        <v>1</v>
      </c>
      <c r="AL790" s="451" t="s">
        <v>139</v>
      </c>
      <c r="AM790" s="449" t="s">
        <v>3041</v>
      </c>
      <c r="AN790" s="450"/>
      <c r="AP790" s="77"/>
      <c r="AQ790" s="77"/>
      <c r="AR790" s="35"/>
      <c r="AS790" s="35"/>
      <c r="AT790" s="35"/>
      <c r="AU790" s="35"/>
      <c r="AV790" s="35"/>
      <c r="AW790" s="35"/>
      <c r="AX790" s="35"/>
      <c r="AY790" s="35"/>
      <c r="AZ790" s="35"/>
      <c r="BA790" s="35"/>
      <c r="BB790" s="35"/>
      <c r="BC790" s="35"/>
      <c r="BD790" s="35"/>
      <c r="BE790" s="35"/>
      <c r="BF790" s="35"/>
      <c r="BG790" s="35"/>
      <c r="BH790" s="35"/>
      <c r="BI790" s="35"/>
      <c r="BJ790" s="35"/>
      <c r="BK790" s="35"/>
      <c r="BL790" s="35"/>
      <c r="BM790" s="35"/>
      <c r="BN790" s="35"/>
      <c r="BO790" s="35"/>
      <c r="BP790" s="35"/>
      <c r="BQ790" s="35"/>
      <c r="BR790" s="35"/>
      <c r="BS790" s="35"/>
      <c r="BT790" s="35"/>
      <c r="BU790" s="35"/>
      <c r="BV790" s="35"/>
    </row>
    <row r="791" spans="1:74" s="54" customFormat="1" ht="15" customHeight="1" x14ac:dyDescent="0.1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G791" s="216" t="s">
        <v>150</v>
      </c>
      <c r="AH791" s="907" t="s">
        <v>714</v>
      </c>
      <c r="AI791" s="906" t="s">
        <v>715</v>
      </c>
      <c r="AJ791" s="905">
        <v>1304038</v>
      </c>
      <c r="AK791" s="451">
        <v>1</v>
      </c>
      <c r="AL791" s="451" t="s">
        <v>139</v>
      </c>
      <c r="AM791" s="451" t="s">
        <v>140</v>
      </c>
      <c r="AN791" s="450"/>
      <c r="AP791" s="77"/>
      <c r="AQ791" s="77"/>
      <c r="AR791" s="35"/>
      <c r="AS791" s="35"/>
      <c r="AT791" s="35"/>
      <c r="AU791" s="35"/>
      <c r="AV791" s="35"/>
      <c r="AW791" s="35"/>
      <c r="AX791" s="35"/>
      <c r="AY791" s="35"/>
      <c r="AZ791" s="35"/>
      <c r="BA791" s="35"/>
      <c r="BB791" s="35"/>
      <c r="BC791" s="35"/>
      <c r="BD791" s="35"/>
      <c r="BE791" s="35"/>
      <c r="BF791" s="35"/>
      <c r="BG791" s="35"/>
      <c r="BH791" s="35"/>
      <c r="BI791" s="35"/>
      <c r="BJ791" s="35"/>
      <c r="BK791" s="35"/>
      <c r="BL791" s="35"/>
      <c r="BM791" s="35"/>
      <c r="BN791" s="35"/>
      <c r="BO791" s="35"/>
      <c r="BP791" s="35"/>
      <c r="BQ791" s="35"/>
      <c r="BR791" s="35"/>
      <c r="BS791" s="35"/>
      <c r="BT791" s="35"/>
      <c r="BU791" s="35"/>
      <c r="BV791" s="35"/>
    </row>
    <row r="792" spans="1:74" s="54" customFormat="1" ht="15" customHeight="1" x14ac:dyDescent="0.1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G792" s="216" t="s">
        <v>150</v>
      </c>
      <c r="AH792" s="907" t="s">
        <v>738</v>
      </c>
      <c r="AI792" s="906" t="s">
        <v>739</v>
      </c>
      <c r="AJ792" s="905">
        <v>1304039</v>
      </c>
      <c r="AK792" s="451">
        <v>1</v>
      </c>
      <c r="AL792" s="451" t="s">
        <v>139</v>
      </c>
      <c r="AM792" s="451" t="s">
        <v>140</v>
      </c>
      <c r="AN792" s="450"/>
      <c r="AP792" s="77"/>
      <c r="AQ792" s="77"/>
      <c r="AR792" s="35"/>
      <c r="AS792" s="35"/>
      <c r="AT792" s="35"/>
      <c r="AU792" s="35"/>
      <c r="AV792" s="35"/>
      <c r="AW792" s="35"/>
      <c r="AX792" s="35"/>
      <c r="AY792" s="35"/>
      <c r="AZ792" s="35"/>
      <c r="BA792" s="35"/>
      <c r="BB792" s="35"/>
      <c r="BC792" s="35"/>
      <c r="BD792" s="35"/>
      <c r="BE792" s="35"/>
      <c r="BF792" s="35"/>
      <c r="BG792" s="35"/>
      <c r="BH792" s="35"/>
      <c r="BI792" s="35"/>
      <c r="BJ792" s="35"/>
      <c r="BK792" s="35"/>
      <c r="BL792" s="35"/>
      <c r="BM792" s="35"/>
      <c r="BN792" s="35"/>
      <c r="BO792" s="35"/>
      <c r="BP792" s="35"/>
      <c r="BQ792" s="35"/>
      <c r="BR792" s="35"/>
      <c r="BS792" s="35"/>
      <c r="BT792" s="35"/>
      <c r="BU792" s="35"/>
      <c r="BV792" s="35"/>
    </row>
    <row r="793" spans="1:74" s="54" customFormat="1" ht="15" customHeight="1" x14ac:dyDescent="0.1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G793" s="216" t="s">
        <v>150</v>
      </c>
      <c r="AH793" s="907" t="s">
        <v>646</v>
      </c>
      <c r="AI793" s="906" t="s">
        <v>647</v>
      </c>
      <c r="AJ793" s="905">
        <v>1304040</v>
      </c>
      <c r="AK793" s="451">
        <v>1</v>
      </c>
      <c r="AL793" s="451" t="s">
        <v>139</v>
      </c>
      <c r="AM793" s="449" t="s">
        <v>3041</v>
      </c>
      <c r="AN793" s="450"/>
      <c r="AP793" s="77"/>
      <c r="AQ793" s="77"/>
      <c r="AR793" s="35"/>
      <c r="AS793" s="35"/>
      <c r="AT793" s="35"/>
      <c r="AU793" s="35"/>
      <c r="AV793" s="35"/>
      <c r="AW793" s="35"/>
      <c r="AX793" s="35"/>
      <c r="AY793" s="35"/>
      <c r="AZ793" s="35"/>
      <c r="BA793" s="35"/>
      <c r="BB793" s="35"/>
      <c r="BC793" s="35"/>
      <c r="BD793" s="35"/>
      <c r="BE793" s="35"/>
      <c r="BF793" s="35"/>
      <c r="BG793" s="35"/>
      <c r="BH793" s="35"/>
      <c r="BI793" s="35"/>
      <c r="BJ793" s="35"/>
      <c r="BK793" s="35"/>
      <c r="BL793" s="35"/>
      <c r="BM793" s="35"/>
      <c r="BN793" s="35"/>
      <c r="BO793" s="35"/>
      <c r="BP793" s="35"/>
      <c r="BQ793" s="35"/>
      <c r="BR793" s="35"/>
      <c r="BS793" s="35"/>
      <c r="BT793" s="35"/>
      <c r="BU793" s="35"/>
      <c r="BV793" s="35"/>
    </row>
    <row r="794" spans="1:74" s="54" customFormat="1" ht="15" customHeight="1" x14ac:dyDescent="0.1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G794" s="216" t="s">
        <v>150</v>
      </c>
      <c r="AH794" s="907" t="s">
        <v>662</v>
      </c>
      <c r="AI794" s="906" t="s">
        <v>663</v>
      </c>
      <c r="AJ794" s="905">
        <v>1304041</v>
      </c>
      <c r="AK794" s="451">
        <v>1</v>
      </c>
      <c r="AL794" s="451" t="s">
        <v>139</v>
      </c>
      <c r="AM794" s="449" t="s">
        <v>3041</v>
      </c>
      <c r="AN794" s="450"/>
      <c r="AP794" s="77"/>
      <c r="AQ794" s="77"/>
      <c r="AR794" s="35"/>
      <c r="AS794" s="35"/>
      <c r="AT794" s="35"/>
      <c r="AU794" s="35"/>
      <c r="AV794" s="35"/>
      <c r="AW794" s="35"/>
      <c r="AX794" s="35"/>
      <c r="AY794" s="35"/>
      <c r="AZ794" s="35"/>
      <c r="BA794" s="35"/>
      <c r="BB794" s="35"/>
      <c r="BC794" s="35"/>
      <c r="BD794" s="35"/>
      <c r="BE794" s="35"/>
      <c r="BF794" s="35"/>
      <c r="BG794" s="35"/>
      <c r="BH794" s="35"/>
      <c r="BI794" s="35"/>
      <c r="BJ794" s="35"/>
      <c r="BK794" s="35"/>
      <c r="BL794" s="35"/>
      <c r="BM794" s="35"/>
      <c r="BN794" s="35"/>
      <c r="BO794" s="35"/>
      <c r="BP794" s="35"/>
      <c r="BQ794" s="35"/>
      <c r="BR794" s="35"/>
      <c r="BS794" s="35"/>
      <c r="BT794" s="35"/>
      <c r="BU794" s="35"/>
      <c r="BV794" s="35"/>
    </row>
    <row r="795" spans="1:74" s="54" customFormat="1" ht="15" customHeight="1" x14ac:dyDescent="0.1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G795" s="216" t="s">
        <v>150</v>
      </c>
      <c r="AH795" s="907" t="s">
        <v>668</v>
      </c>
      <c r="AI795" s="906" t="s">
        <v>669</v>
      </c>
      <c r="AJ795" s="905">
        <v>1304042</v>
      </c>
      <c r="AK795" s="451" t="s">
        <v>139</v>
      </c>
      <c r="AL795" s="451">
        <v>1</v>
      </c>
      <c r="AM795" s="451" t="s">
        <v>140</v>
      </c>
      <c r="AN795" s="450"/>
      <c r="AP795" s="77"/>
      <c r="AQ795" s="77"/>
      <c r="AR795" s="35"/>
      <c r="AS795" s="35"/>
      <c r="AT795" s="35"/>
      <c r="AU795" s="35"/>
      <c r="AV795" s="35"/>
      <c r="AW795" s="35"/>
      <c r="AX795" s="35"/>
      <c r="AY795" s="35"/>
      <c r="AZ795" s="35"/>
      <c r="BA795" s="35"/>
      <c r="BB795" s="35"/>
      <c r="BC795" s="35"/>
      <c r="BD795" s="35"/>
      <c r="BE795" s="35"/>
      <c r="BF795" s="35"/>
      <c r="BG795" s="35"/>
      <c r="BH795" s="35"/>
      <c r="BI795" s="35"/>
      <c r="BJ795" s="35"/>
      <c r="BK795" s="35"/>
      <c r="BL795" s="35"/>
      <c r="BM795" s="35"/>
      <c r="BN795" s="35"/>
      <c r="BO795" s="35"/>
      <c r="BP795" s="35"/>
      <c r="BQ795" s="35"/>
      <c r="BR795" s="35"/>
      <c r="BS795" s="35"/>
      <c r="BT795" s="35"/>
      <c r="BU795" s="35"/>
      <c r="BV795" s="35"/>
    </row>
    <row r="796" spans="1:74" s="54" customFormat="1" ht="15" customHeight="1" x14ac:dyDescent="0.1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G796" s="216" t="s">
        <v>150</v>
      </c>
      <c r="AH796" s="907" t="s">
        <v>676</v>
      </c>
      <c r="AI796" s="906" t="s">
        <v>677</v>
      </c>
      <c r="AJ796" s="905">
        <v>1304043</v>
      </c>
      <c r="AK796" s="451" t="s">
        <v>139</v>
      </c>
      <c r="AL796" s="451">
        <v>1</v>
      </c>
      <c r="AM796" s="449" t="s">
        <v>3041</v>
      </c>
      <c r="AN796" s="450"/>
      <c r="AP796" s="77"/>
      <c r="AQ796" s="77"/>
      <c r="AR796" s="35"/>
      <c r="AS796" s="35"/>
      <c r="AT796" s="35"/>
      <c r="AU796" s="35"/>
      <c r="AV796" s="35"/>
      <c r="AW796" s="35"/>
      <c r="AX796" s="35"/>
      <c r="AY796" s="35"/>
      <c r="AZ796" s="35"/>
      <c r="BA796" s="35"/>
      <c r="BB796" s="35"/>
      <c r="BC796" s="35"/>
      <c r="BD796" s="35"/>
      <c r="BE796" s="35"/>
      <c r="BF796" s="35"/>
      <c r="BG796" s="35"/>
      <c r="BH796" s="35"/>
      <c r="BI796" s="35"/>
      <c r="BJ796" s="35"/>
      <c r="BK796" s="35"/>
      <c r="BL796" s="35"/>
      <c r="BM796" s="35"/>
      <c r="BN796" s="35"/>
      <c r="BO796" s="35"/>
      <c r="BP796" s="35"/>
      <c r="BQ796" s="35"/>
      <c r="BR796" s="35"/>
      <c r="BS796" s="35"/>
      <c r="BT796" s="35"/>
      <c r="BU796" s="35"/>
      <c r="BV796" s="35"/>
    </row>
    <row r="797" spans="1:74" s="54" customFormat="1" ht="15" customHeight="1" x14ac:dyDescent="0.1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G797" s="216" t="s">
        <v>150</v>
      </c>
      <c r="AH797" s="907" t="s">
        <v>716</v>
      </c>
      <c r="AI797" s="906" t="s">
        <v>717</v>
      </c>
      <c r="AJ797" s="905">
        <v>1304044</v>
      </c>
      <c r="AK797" s="451" t="s">
        <v>139</v>
      </c>
      <c r="AL797" s="451">
        <v>1</v>
      </c>
      <c r="AM797" s="449" t="s">
        <v>3041</v>
      </c>
      <c r="AN797" s="450"/>
      <c r="AP797" s="77"/>
      <c r="AQ797" s="77"/>
      <c r="AR797" s="35"/>
      <c r="AS797" s="35"/>
      <c r="AT797" s="35"/>
      <c r="AU797" s="35"/>
      <c r="AV797" s="35"/>
      <c r="AW797" s="35"/>
      <c r="AX797" s="35"/>
      <c r="AY797" s="35"/>
      <c r="AZ797" s="35"/>
      <c r="BA797" s="35"/>
      <c r="BB797" s="35"/>
      <c r="BC797" s="35"/>
      <c r="BD797" s="35"/>
      <c r="BE797" s="35"/>
      <c r="BF797" s="35"/>
      <c r="BG797" s="35"/>
      <c r="BH797" s="35"/>
      <c r="BI797" s="35"/>
      <c r="BJ797" s="35"/>
      <c r="BK797" s="35"/>
      <c r="BL797" s="35"/>
      <c r="BM797" s="35"/>
      <c r="BN797" s="35"/>
      <c r="BO797" s="35"/>
      <c r="BP797" s="35"/>
      <c r="BQ797" s="35"/>
      <c r="BR797" s="35"/>
      <c r="BS797" s="35"/>
      <c r="BT797" s="35"/>
      <c r="BU797" s="35"/>
      <c r="BV797" s="35"/>
    </row>
    <row r="798" spans="1:74" s="54" customFormat="1" ht="15" customHeight="1" x14ac:dyDescent="0.1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G798" s="216" t="s">
        <v>150</v>
      </c>
      <c r="AH798" s="907" t="s">
        <v>708</v>
      </c>
      <c r="AI798" s="906" t="s">
        <v>709</v>
      </c>
      <c r="AJ798" s="905">
        <v>1304045</v>
      </c>
      <c r="AK798" s="451">
        <v>1</v>
      </c>
      <c r="AL798" s="451" t="s">
        <v>139</v>
      </c>
      <c r="AM798" s="451" t="s">
        <v>140</v>
      </c>
      <c r="AN798" s="450"/>
      <c r="AP798" s="77"/>
      <c r="AQ798" s="77"/>
      <c r="AR798" s="35"/>
      <c r="AS798" s="35"/>
      <c r="AT798" s="35"/>
      <c r="AU798" s="35"/>
      <c r="AV798" s="35"/>
      <c r="AW798" s="35"/>
      <c r="AX798" s="35"/>
      <c r="AY798" s="35"/>
      <c r="AZ798" s="35"/>
      <c r="BA798" s="35"/>
      <c r="BB798" s="35"/>
      <c r="BC798" s="35"/>
      <c r="BD798" s="35"/>
      <c r="BE798" s="35"/>
      <c r="BF798" s="35"/>
      <c r="BG798" s="35"/>
      <c r="BH798" s="35"/>
      <c r="BI798" s="35"/>
      <c r="BJ798" s="35"/>
      <c r="BK798" s="35"/>
      <c r="BL798" s="35"/>
      <c r="BM798" s="35"/>
      <c r="BN798" s="35"/>
      <c r="BO798" s="35"/>
      <c r="BP798" s="35"/>
      <c r="BQ798" s="35"/>
      <c r="BR798" s="35"/>
      <c r="BS798" s="35"/>
      <c r="BT798" s="35"/>
      <c r="BU798" s="35"/>
      <c r="BV798" s="35"/>
    </row>
    <row r="799" spans="1:74" s="54" customFormat="1" ht="15" customHeight="1" x14ac:dyDescent="0.1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G799" s="216" t="s">
        <v>150</v>
      </c>
      <c r="AH799" s="907" t="s">
        <v>684</v>
      </c>
      <c r="AI799" s="906" t="s">
        <v>685</v>
      </c>
      <c r="AJ799" s="905">
        <v>1304046</v>
      </c>
      <c r="AK799" s="451" t="s">
        <v>139</v>
      </c>
      <c r="AL799" s="451">
        <v>1</v>
      </c>
      <c r="AM799" s="449" t="s">
        <v>3041</v>
      </c>
      <c r="AN799" s="450"/>
      <c r="AP799" s="77"/>
      <c r="AQ799" s="77"/>
      <c r="AR799" s="35"/>
      <c r="AS799" s="35"/>
      <c r="AT799" s="35"/>
      <c r="AU799" s="35"/>
      <c r="AV799" s="35"/>
      <c r="AW799" s="35"/>
      <c r="AX799" s="35"/>
      <c r="AY799" s="35"/>
      <c r="AZ799" s="35"/>
      <c r="BA799" s="35"/>
      <c r="BB799" s="35"/>
      <c r="BC799" s="35"/>
      <c r="BD799" s="35"/>
      <c r="BE799" s="35"/>
      <c r="BF799" s="35"/>
      <c r="BG799" s="35"/>
      <c r="BH799" s="35"/>
      <c r="BI799" s="35"/>
      <c r="BJ799" s="35"/>
      <c r="BK799" s="35"/>
      <c r="BL799" s="35"/>
      <c r="BM799" s="35"/>
      <c r="BN799" s="35"/>
      <c r="BO799" s="35"/>
      <c r="BP799" s="35"/>
      <c r="BQ799" s="35"/>
      <c r="BR799" s="35"/>
      <c r="BS799" s="35"/>
      <c r="BT799" s="35"/>
      <c r="BU799" s="35"/>
      <c r="BV799" s="35"/>
    </row>
    <row r="800" spans="1:74" s="54" customFormat="1" ht="15" customHeight="1" x14ac:dyDescent="0.1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G800" s="216" t="s">
        <v>150</v>
      </c>
      <c r="AH800" s="907" t="s">
        <v>672</v>
      </c>
      <c r="AI800" s="906" t="s">
        <v>673</v>
      </c>
      <c r="AJ800" s="905">
        <v>1304047</v>
      </c>
      <c r="AK800" s="451">
        <v>1</v>
      </c>
      <c r="AL800" s="451" t="s">
        <v>139</v>
      </c>
      <c r="AM800" s="449" t="s">
        <v>3041</v>
      </c>
      <c r="AN800" s="450"/>
      <c r="AP800" s="77"/>
      <c r="AQ800" s="77"/>
      <c r="AR800" s="35"/>
      <c r="AS800" s="35"/>
      <c r="AT800" s="35"/>
      <c r="AU800" s="35"/>
      <c r="AV800" s="35"/>
      <c r="AW800" s="35"/>
      <c r="AX800" s="35"/>
      <c r="AY800" s="35"/>
      <c r="AZ800" s="35"/>
      <c r="BA800" s="35"/>
      <c r="BB800" s="35"/>
      <c r="BC800" s="35"/>
      <c r="BD800" s="35"/>
      <c r="BE800" s="35"/>
      <c r="BF800" s="35"/>
      <c r="BG800" s="35"/>
      <c r="BH800" s="35"/>
      <c r="BI800" s="35"/>
      <c r="BJ800" s="35"/>
      <c r="BK800" s="35"/>
      <c r="BL800" s="35"/>
      <c r="BM800" s="35"/>
      <c r="BN800" s="35"/>
      <c r="BO800" s="35"/>
      <c r="BP800" s="35"/>
      <c r="BQ800" s="35"/>
      <c r="BR800" s="35"/>
      <c r="BS800" s="35"/>
      <c r="BT800" s="35"/>
      <c r="BU800" s="35"/>
      <c r="BV800" s="35"/>
    </row>
    <row r="801" spans="1:74" s="54" customFormat="1" ht="15" customHeight="1" x14ac:dyDescent="0.1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G801" s="216" t="s">
        <v>150</v>
      </c>
      <c r="AH801" s="907" t="s">
        <v>678</v>
      </c>
      <c r="AI801" s="906" t="s">
        <v>679</v>
      </c>
      <c r="AJ801" s="905">
        <v>1304048</v>
      </c>
      <c r="AK801" s="451">
        <v>1</v>
      </c>
      <c r="AL801" s="451" t="s">
        <v>139</v>
      </c>
      <c r="AM801" s="451" t="s">
        <v>140</v>
      </c>
      <c r="AN801" s="450"/>
      <c r="AP801" s="77"/>
      <c r="AQ801" s="77"/>
      <c r="AR801" s="35"/>
      <c r="AS801" s="35"/>
      <c r="AT801" s="35"/>
      <c r="AU801" s="35"/>
      <c r="AV801" s="35"/>
      <c r="AW801" s="35"/>
      <c r="AX801" s="35"/>
      <c r="AY801" s="35"/>
      <c r="AZ801" s="35"/>
      <c r="BA801" s="35"/>
      <c r="BB801" s="35"/>
      <c r="BC801" s="35"/>
      <c r="BD801" s="35"/>
      <c r="BE801" s="35"/>
      <c r="BF801" s="35"/>
      <c r="BG801" s="35"/>
      <c r="BH801" s="35"/>
      <c r="BI801" s="35"/>
      <c r="BJ801" s="35"/>
      <c r="BK801" s="35"/>
      <c r="BL801" s="35"/>
      <c r="BM801" s="35"/>
      <c r="BN801" s="35"/>
      <c r="BO801" s="35"/>
      <c r="BP801" s="35"/>
      <c r="BQ801" s="35"/>
      <c r="BR801" s="35"/>
      <c r="BS801" s="35"/>
      <c r="BT801" s="35"/>
      <c r="BU801" s="35"/>
      <c r="BV801" s="35"/>
    </row>
    <row r="802" spans="1:74" s="54" customFormat="1" ht="15" customHeight="1" x14ac:dyDescent="0.1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G802" s="216" t="s">
        <v>150</v>
      </c>
      <c r="AH802" s="907" t="s">
        <v>664</v>
      </c>
      <c r="AI802" s="906" t="s">
        <v>665</v>
      </c>
      <c r="AJ802" s="905">
        <v>1304052</v>
      </c>
      <c r="AK802" s="451">
        <v>1</v>
      </c>
      <c r="AL802" s="451" t="s">
        <v>139</v>
      </c>
      <c r="AM802" s="451" t="s">
        <v>140</v>
      </c>
      <c r="AN802" s="450"/>
      <c r="AP802" s="77"/>
      <c r="AQ802" s="77"/>
      <c r="AR802" s="35"/>
      <c r="AS802" s="35"/>
      <c r="AT802" s="35"/>
      <c r="AU802" s="35"/>
      <c r="AV802" s="35"/>
      <c r="AW802" s="35"/>
      <c r="AX802" s="35"/>
      <c r="AY802" s="35"/>
      <c r="AZ802" s="35"/>
      <c r="BA802" s="35"/>
      <c r="BB802" s="35"/>
      <c r="BC802" s="35"/>
      <c r="BD802" s="35"/>
      <c r="BE802" s="35"/>
      <c r="BF802" s="35"/>
      <c r="BG802" s="35"/>
      <c r="BH802" s="35"/>
      <c r="BI802" s="35"/>
      <c r="BJ802" s="35"/>
      <c r="BK802" s="35"/>
      <c r="BL802" s="35"/>
      <c r="BM802" s="35"/>
      <c r="BN802" s="35"/>
      <c r="BO802" s="35"/>
      <c r="BP802" s="35"/>
      <c r="BQ802" s="35"/>
      <c r="BR802" s="35"/>
      <c r="BS802" s="35"/>
      <c r="BT802" s="35"/>
      <c r="BU802" s="35"/>
      <c r="BV802" s="35"/>
    </row>
    <row r="803" spans="1:74" s="54" customFormat="1" ht="15" customHeight="1" x14ac:dyDescent="0.1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G803" s="216" t="s">
        <v>151</v>
      </c>
      <c r="AH803" s="907" t="s">
        <v>786</v>
      </c>
      <c r="AI803" s="906" t="s">
        <v>787</v>
      </c>
      <c r="AJ803" s="905">
        <v>1305001</v>
      </c>
      <c r="AK803" s="451" t="s">
        <v>139</v>
      </c>
      <c r="AL803" s="451">
        <v>1</v>
      </c>
      <c r="AM803" s="449" t="s">
        <v>3041</v>
      </c>
      <c r="AN803" s="450"/>
      <c r="AP803" s="77"/>
      <c r="AQ803" s="77"/>
      <c r="AR803" s="35"/>
      <c r="AS803" s="35"/>
      <c r="AT803" s="35"/>
      <c r="AU803" s="35"/>
      <c r="AV803" s="35"/>
      <c r="AW803" s="35"/>
      <c r="AX803" s="35"/>
      <c r="AY803" s="35"/>
      <c r="AZ803" s="35"/>
      <c r="BA803" s="35"/>
      <c r="BB803" s="35"/>
      <c r="BC803" s="35"/>
      <c r="BD803" s="35"/>
      <c r="BE803" s="35"/>
      <c r="BF803" s="35"/>
      <c r="BG803" s="35"/>
      <c r="BH803" s="35"/>
      <c r="BI803" s="35"/>
      <c r="BJ803" s="35"/>
      <c r="BK803" s="35"/>
      <c r="BL803" s="35"/>
      <c r="BM803" s="35"/>
      <c r="BN803" s="35"/>
      <c r="BO803" s="35"/>
      <c r="BP803" s="35"/>
      <c r="BQ803" s="35"/>
      <c r="BR803" s="35"/>
      <c r="BS803" s="35"/>
      <c r="BT803" s="35"/>
      <c r="BU803" s="35"/>
      <c r="BV803" s="35"/>
    </row>
    <row r="804" spans="1:74" s="54" customFormat="1" ht="15" customHeight="1" x14ac:dyDescent="0.1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G804" s="216" t="s">
        <v>151</v>
      </c>
      <c r="AH804" s="907" t="s">
        <v>790</v>
      </c>
      <c r="AI804" s="906" t="s">
        <v>791</v>
      </c>
      <c r="AJ804" s="905">
        <v>1305002</v>
      </c>
      <c r="AK804" s="451">
        <v>1</v>
      </c>
      <c r="AL804" s="451" t="s">
        <v>139</v>
      </c>
      <c r="AM804" s="451" t="s">
        <v>140</v>
      </c>
      <c r="AN804" s="450"/>
      <c r="AP804" s="77"/>
      <c r="AQ804" s="77"/>
      <c r="AR804" s="35"/>
      <c r="AS804" s="35"/>
      <c r="AT804" s="35"/>
      <c r="AU804" s="35"/>
      <c r="AV804" s="35"/>
      <c r="AW804" s="35"/>
      <c r="AX804" s="35"/>
      <c r="AY804" s="35"/>
      <c r="AZ804" s="35"/>
      <c r="BA804" s="35"/>
      <c r="BB804" s="35"/>
      <c r="BC804" s="35"/>
      <c r="BD804" s="35"/>
      <c r="BE804" s="35"/>
      <c r="BF804" s="35"/>
      <c r="BG804" s="35"/>
      <c r="BH804" s="35"/>
      <c r="BI804" s="35"/>
      <c r="BJ804" s="35"/>
      <c r="BK804" s="35"/>
      <c r="BL804" s="35"/>
      <c r="BM804" s="35"/>
      <c r="BN804" s="35"/>
      <c r="BO804" s="35"/>
      <c r="BP804" s="35"/>
      <c r="BQ804" s="35"/>
      <c r="BR804" s="35"/>
      <c r="BS804" s="35"/>
      <c r="BT804" s="35"/>
      <c r="BU804" s="35"/>
      <c r="BV804" s="35"/>
    </row>
    <row r="805" spans="1:74" s="54" customFormat="1" ht="15" customHeight="1" x14ac:dyDescent="0.1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G805" s="216" t="s">
        <v>151</v>
      </c>
      <c r="AH805" s="907" t="s">
        <v>758</v>
      </c>
      <c r="AI805" s="906" t="s">
        <v>759</v>
      </c>
      <c r="AJ805" s="905">
        <v>1305003</v>
      </c>
      <c r="AK805" s="451">
        <v>1</v>
      </c>
      <c r="AL805" s="451" t="s">
        <v>139</v>
      </c>
      <c r="AM805" s="449" t="s">
        <v>3041</v>
      </c>
      <c r="AN805" s="450"/>
      <c r="AP805" s="77"/>
      <c r="AQ805" s="77"/>
      <c r="AR805" s="35"/>
      <c r="AS805" s="35"/>
      <c r="AT805" s="35"/>
      <c r="AU805" s="35"/>
      <c r="AV805" s="35"/>
      <c r="AW805" s="35"/>
      <c r="AX805" s="35"/>
      <c r="AY805" s="35"/>
      <c r="AZ805" s="35"/>
      <c r="BA805" s="35"/>
      <c r="BB805" s="35"/>
      <c r="BC805" s="35"/>
      <c r="BD805" s="35"/>
      <c r="BE805" s="35"/>
      <c r="BF805" s="35"/>
      <c r="BG805" s="35"/>
      <c r="BH805" s="35"/>
      <c r="BI805" s="35"/>
      <c r="BJ805" s="35"/>
      <c r="BK805" s="35"/>
      <c r="BL805" s="35"/>
      <c r="BM805" s="35"/>
      <c r="BN805" s="35"/>
      <c r="BO805" s="35"/>
      <c r="BP805" s="35"/>
      <c r="BQ805" s="35"/>
      <c r="BR805" s="35"/>
      <c r="BS805" s="35"/>
      <c r="BT805" s="35"/>
      <c r="BU805" s="35"/>
      <c r="BV805" s="35"/>
    </row>
    <row r="806" spans="1:74" s="54" customFormat="1" ht="15" customHeight="1" x14ac:dyDescent="0.1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G806" s="216" t="s">
        <v>151</v>
      </c>
      <c r="AH806" s="907" t="s">
        <v>792</v>
      </c>
      <c r="AI806" s="906" t="s">
        <v>793</v>
      </c>
      <c r="AJ806" s="905">
        <v>1305004</v>
      </c>
      <c r="AK806" s="451">
        <v>1</v>
      </c>
      <c r="AL806" s="451" t="s">
        <v>139</v>
      </c>
      <c r="AM806" s="449" t="s">
        <v>3041</v>
      </c>
      <c r="AN806" s="450"/>
      <c r="AP806" s="77"/>
      <c r="AQ806" s="77"/>
      <c r="AR806" s="35"/>
      <c r="AS806" s="35"/>
      <c r="AT806" s="35"/>
      <c r="AU806" s="35"/>
      <c r="AV806" s="35"/>
      <c r="AW806" s="35"/>
      <c r="AX806" s="35"/>
      <c r="AY806" s="35"/>
      <c r="AZ806" s="35"/>
      <c r="BA806" s="35"/>
      <c r="BB806" s="35"/>
      <c r="BC806" s="35"/>
      <c r="BD806" s="35"/>
      <c r="BE806" s="35"/>
      <c r="BF806" s="35"/>
      <c r="BG806" s="35"/>
      <c r="BH806" s="35"/>
      <c r="BI806" s="35"/>
      <c r="BJ806" s="35"/>
      <c r="BK806" s="35"/>
      <c r="BL806" s="35"/>
      <c r="BM806" s="35"/>
      <c r="BN806" s="35"/>
      <c r="BO806" s="35"/>
      <c r="BP806" s="35"/>
      <c r="BQ806" s="35"/>
      <c r="BR806" s="35"/>
      <c r="BS806" s="35"/>
      <c r="BT806" s="35"/>
      <c r="BU806" s="35"/>
      <c r="BV806" s="35"/>
    </row>
    <row r="807" spans="1:74" s="54" customFormat="1" ht="15" customHeight="1" x14ac:dyDescent="0.1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G807" s="216" t="s">
        <v>151</v>
      </c>
      <c r="AH807" s="907" t="s">
        <v>804</v>
      </c>
      <c r="AI807" s="906" t="s">
        <v>805</v>
      </c>
      <c r="AJ807" s="905">
        <v>1305005</v>
      </c>
      <c r="AK807" s="451">
        <v>1</v>
      </c>
      <c r="AL807" s="451" t="s">
        <v>139</v>
      </c>
      <c r="AM807" s="449" t="s">
        <v>3041</v>
      </c>
      <c r="AN807" s="450"/>
      <c r="AP807" s="77"/>
      <c r="AQ807" s="77"/>
      <c r="AR807" s="35"/>
      <c r="AS807" s="35"/>
      <c r="AT807" s="35"/>
      <c r="AU807" s="35"/>
      <c r="AV807" s="35"/>
      <c r="AW807" s="35"/>
      <c r="AX807" s="35"/>
      <c r="AY807" s="35"/>
      <c r="AZ807" s="35"/>
      <c r="BA807" s="35"/>
      <c r="BB807" s="35"/>
      <c r="BC807" s="35"/>
      <c r="BD807" s="35"/>
      <c r="BE807" s="35"/>
      <c r="BF807" s="35"/>
      <c r="BG807" s="35"/>
      <c r="BH807" s="35"/>
      <c r="BI807" s="35"/>
      <c r="BJ807" s="35"/>
      <c r="BK807" s="35"/>
      <c r="BL807" s="35"/>
      <c r="BM807" s="35"/>
      <c r="BN807" s="35"/>
      <c r="BO807" s="35"/>
      <c r="BP807" s="35"/>
      <c r="BQ807" s="35"/>
      <c r="BR807" s="35"/>
      <c r="BS807" s="35"/>
      <c r="BT807" s="35"/>
      <c r="BU807" s="35"/>
      <c r="BV807" s="35"/>
    </row>
    <row r="808" spans="1:74" s="54" customFormat="1" ht="15" customHeight="1" x14ac:dyDescent="0.1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G808" s="216" t="s">
        <v>151</v>
      </c>
      <c r="AH808" s="907" t="s">
        <v>744</v>
      </c>
      <c r="AI808" s="906" t="s">
        <v>745</v>
      </c>
      <c r="AJ808" s="905">
        <v>1305006</v>
      </c>
      <c r="AK808" s="451" t="s">
        <v>139</v>
      </c>
      <c r="AL808" s="451">
        <v>1</v>
      </c>
      <c r="AM808" s="449" t="s">
        <v>3041</v>
      </c>
      <c r="AN808" s="450"/>
      <c r="AP808" s="77"/>
      <c r="AQ808" s="77"/>
      <c r="AR808" s="35"/>
      <c r="AS808" s="35"/>
      <c r="AT808" s="35"/>
      <c r="AU808" s="35"/>
      <c r="AV808" s="35"/>
      <c r="AW808" s="35"/>
      <c r="AX808" s="35"/>
      <c r="AY808" s="35"/>
      <c r="AZ808" s="35"/>
      <c r="BA808" s="35"/>
      <c r="BB808" s="35"/>
      <c r="BC808" s="35"/>
      <c r="BD808" s="35"/>
      <c r="BE808" s="35"/>
      <c r="BF808" s="35"/>
      <c r="BG808" s="35"/>
      <c r="BH808" s="35"/>
      <c r="BI808" s="35"/>
      <c r="BJ808" s="35"/>
      <c r="BK808" s="35"/>
      <c r="BL808" s="35"/>
      <c r="BM808" s="35"/>
      <c r="BN808" s="35"/>
      <c r="BO808" s="35"/>
      <c r="BP808" s="35"/>
      <c r="BQ808" s="35"/>
      <c r="BR808" s="35"/>
      <c r="BS808" s="35"/>
      <c r="BT808" s="35"/>
      <c r="BU808" s="35"/>
      <c r="BV808" s="35"/>
    </row>
    <row r="809" spans="1:74" s="54" customFormat="1" ht="15" customHeight="1" x14ac:dyDescent="0.1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G809" s="216" t="s">
        <v>151</v>
      </c>
      <c r="AH809" s="907" t="s">
        <v>764</v>
      </c>
      <c r="AI809" s="906" t="s">
        <v>765</v>
      </c>
      <c r="AJ809" s="905">
        <v>1305007</v>
      </c>
      <c r="AK809" s="451" t="s">
        <v>139</v>
      </c>
      <c r="AL809" s="451">
        <v>1</v>
      </c>
      <c r="AM809" s="449" t="s">
        <v>3041</v>
      </c>
      <c r="AN809" s="450"/>
      <c r="AP809" s="77"/>
      <c r="AQ809" s="77"/>
      <c r="AR809" s="35"/>
      <c r="AS809" s="35"/>
      <c r="AT809" s="35"/>
      <c r="AU809" s="35"/>
      <c r="AV809" s="35"/>
      <c r="AW809" s="35"/>
      <c r="AX809" s="35"/>
      <c r="AY809" s="35"/>
      <c r="AZ809" s="35"/>
      <c r="BA809" s="35"/>
      <c r="BB809" s="35"/>
      <c r="BC809" s="35"/>
      <c r="BD809" s="35"/>
      <c r="BE809" s="35"/>
      <c r="BF809" s="35"/>
      <c r="BG809" s="35"/>
      <c r="BH809" s="35"/>
      <c r="BI809" s="35"/>
      <c r="BJ809" s="35"/>
      <c r="BK809" s="35"/>
      <c r="BL809" s="35"/>
      <c r="BM809" s="35"/>
      <c r="BN809" s="35"/>
      <c r="BO809" s="35"/>
      <c r="BP809" s="35"/>
      <c r="BQ809" s="35"/>
      <c r="BR809" s="35"/>
      <c r="BS809" s="35"/>
      <c r="BT809" s="35"/>
      <c r="BU809" s="35"/>
      <c r="BV809" s="35"/>
    </row>
    <row r="810" spans="1:74" s="54" customFormat="1" ht="15" customHeight="1" x14ac:dyDescent="0.1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G810" s="216" t="s">
        <v>151</v>
      </c>
      <c r="AH810" s="907" t="s">
        <v>776</v>
      </c>
      <c r="AI810" s="906" t="s">
        <v>777</v>
      </c>
      <c r="AJ810" s="905">
        <v>1305008</v>
      </c>
      <c r="AK810" s="451">
        <v>1</v>
      </c>
      <c r="AL810" s="451" t="s">
        <v>139</v>
      </c>
      <c r="AM810" s="449" t="s">
        <v>3041</v>
      </c>
      <c r="AN810" s="450"/>
      <c r="AP810" s="77"/>
      <c r="AQ810" s="77"/>
      <c r="AR810" s="35"/>
      <c r="AS810" s="35"/>
      <c r="AT810" s="35"/>
      <c r="AU810" s="35"/>
      <c r="AV810" s="35"/>
      <c r="AW810" s="35"/>
      <c r="AX810" s="35"/>
      <c r="AY810" s="35"/>
      <c r="AZ810" s="35"/>
      <c r="BA810" s="35"/>
      <c r="BB810" s="35"/>
      <c r="BC810" s="35"/>
      <c r="BD810" s="35"/>
      <c r="BE810" s="35"/>
      <c r="BF810" s="35"/>
      <c r="BG810" s="35"/>
      <c r="BH810" s="35"/>
      <c r="BI810" s="35"/>
      <c r="BJ810" s="35"/>
      <c r="BK810" s="35"/>
      <c r="BL810" s="35"/>
      <c r="BM810" s="35"/>
      <c r="BN810" s="35"/>
      <c r="BO810" s="35"/>
      <c r="BP810" s="35"/>
      <c r="BQ810" s="35"/>
      <c r="BR810" s="35"/>
      <c r="BS810" s="35"/>
      <c r="BT810" s="35"/>
      <c r="BU810" s="35"/>
      <c r="BV810" s="35"/>
    </row>
    <row r="811" spans="1:74" s="54" customFormat="1" ht="15" customHeight="1" x14ac:dyDescent="0.1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G811" s="216" t="s">
        <v>151</v>
      </c>
      <c r="AH811" s="907" t="s">
        <v>796</v>
      </c>
      <c r="AI811" s="906" t="s">
        <v>797</v>
      </c>
      <c r="AJ811" s="905">
        <v>1305009</v>
      </c>
      <c r="AK811" s="451">
        <v>1</v>
      </c>
      <c r="AL811" s="451" t="s">
        <v>139</v>
      </c>
      <c r="AM811" s="449" t="s">
        <v>3041</v>
      </c>
      <c r="AN811" s="450"/>
      <c r="AP811" s="77"/>
      <c r="AQ811" s="77"/>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35"/>
      <c r="BV811" s="35"/>
    </row>
    <row r="812" spans="1:74" s="54" customFormat="1" ht="15" customHeight="1" x14ac:dyDescent="0.1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G812" s="216" t="s">
        <v>151</v>
      </c>
      <c r="AH812" s="907" t="s">
        <v>832</v>
      </c>
      <c r="AI812" s="906" t="s">
        <v>833</v>
      </c>
      <c r="AJ812" s="905">
        <v>1305010</v>
      </c>
      <c r="AK812" s="451" t="s">
        <v>139</v>
      </c>
      <c r="AL812" s="451">
        <v>1</v>
      </c>
      <c r="AM812" s="449" t="s">
        <v>3041</v>
      </c>
      <c r="AN812" s="450"/>
      <c r="AP812" s="77"/>
      <c r="AQ812" s="77"/>
      <c r="AR812" s="35"/>
      <c r="AS812" s="35"/>
      <c r="AT812" s="35"/>
      <c r="AU812" s="35"/>
      <c r="AV812" s="35"/>
      <c r="AW812" s="35"/>
      <c r="AX812" s="35"/>
      <c r="AY812" s="35"/>
      <c r="AZ812" s="35"/>
      <c r="BA812" s="35"/>
      <c r="BB812" s="35"/>
      <c r="BC812" s="35"/>
      <c r="BD812" s="35"/>
      <c r="BE812" s="35"/>
      <c r="BF812" s="35"/>
      <c r="BG812" s="35"/>
      <c r="BH812" s="35"/>
      <c r="BI812" s="35"/>
      <c r="BJ812" s="35"/>
      <c r="BK812" s="35"/>
      <c r="BL812" s="35"/>
      <c r="BM812" s="35"/>
      <c r="BN812" s="35"/>
      <c r="BO812" s="35"/>
      <c r="BP812" s="35"/>
      <c r="BQ812" s="35"/>
      <c r="BR812" s="35"/>
      <c r="BS812" s="35"/>
      <c r="BT812" s="35"/>
      <c r="BU812" s="35"/>
      <c r="BV812" s="35"/>
    </row>
    <row r="813" spans="1:74" s="54" customFormat="1" ht="15" customHeight="1" x14ac:dyDescent="0.1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G813" s="216" t="s">
        <v>151</v>
      </c>
      <c r="AH813" s="907" t="s">
        <v>846</v>
      </c>
      <c r="AI813" s="906" t="s">
        <v>847</v>
      </c>
      <c r="AJ813" s="905">
        <v>1305011</v>
      </c>
      <c r="AK813" s="451">
        <v>1</v>
      </c>
      <c r="AL813" s="451" t="s">
        <v>139</v>
      </c>
      <c r="AM813" s="449" t="s">
        <v>3041</v>
      </c>
      <c r="AN813" s="450"/>
      <c r="AP813" s="77"/>
      <c r="AQ813" s="77"/>
      <c r="AR813" s="35"/>
      <c r="AS813" s="35"/>
      <c r="AT813" s="35"/>
      <c r="AU813" s="35"/>
      <c r="AV813" s="35"/>
      <c r="AW813" s="35"/>
      <c r="AX813" s="35"/>
      <c r="AY813" s="35"/>
      <c r="AZ813" s="35"/>
      <c r="BA813" s="35"/>
      <c r="BB813" s="35"/>
      <c r="BC813" s="35"/>
      <c r="BD813" s="35"/>
      <c r="BE813" s="35"/>
      <c r="BF813" s="35"/>
      <c r="BG813" s="35"/>
      <c r="BH813" s="35"/>
      <c r="BI813" s="35"/>
      <c r="BJ813" s="35"/>
      <c r="BK813" s="35"/>
      <c r="BL813" s="35"/>
      <c r="BM813" s="35"/>
      <c r="BN813" s="35"/>
      <c r="BO813" s="35"/>
      <c r="BP813" s="35"/>
      <c r="BQ813" s="35"/>
      <c r="BR813" s="35"/>
      <c r="BS813" s="35"/>
      <c r="BT813" s="35"/>
      <c r="BU813" s="35"/>
      <c r="BV813" s="35"/>
    </row>
    <row r="814" spans="1:74" s="54" customFormat="1" ht="15" customHeight="1" x14ac:dyDescent="0.1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G814" s="216" t="s">
        <v>151</v>
      </c>
      <c r="AH814" s="907" t="s">
        <v>802</v>
      </c>
      <c r="AI814" s="906" t="s">
        <v>803</v>
      </c>
      <c r="AJ814" s="905">
        <v>1305012</v>
      </c>
      <c r="AK814" s="451" t="s">
        <v>139</v>
      </c>
      <c r="AL814" s="451">
        <v>1</v>
      </c>
      <c r="AM814" s="449" t="s">
        <v>3041</v>
      </c>
      <c r="AN814" s="450"/>
      <c r="AP814" s="77"/>
      <c r="AQ814" s="77"/>
      <c r="AR814" s="35"/>
      <c r="AS814" s="35"/>
      <c r="AT814" s="35"/>
      <c r="AU814" s="35"/>
      <c r="AV814" s="35"/>
      <c r="AW814" s="35"/>
      <c r="AX814" s="35"/>
      <c r="AY814" s="35"/>
      <c r="AZ814" s="35"/>
      <c r="BA814" s="35"/>
      <c r="BB814" s="35"/>
      <c r="BC814" s="35"/>
      <c r="BD814" s="35"/>
      <c r="BE814" s="35"/>
      <c r="BF814" s="35"/>
      <c r="BG814" s="35"/>
      <c r="BH814" s="35"/>
      <c r="BI814" s="35"/>
      <c r="BJ814" s="35"/>
      <c r="BK814" s="35"/>
      <c r="BL814" s="35"/>
      <c r="BM814" s="35"/>
      <c r="BN814" s="35"/>
      <c r="BO814" s="35"/>
      <c r="BP814" s="35"/>
      <c r="BQ814" s="35"/>
      <c r="BR814" s="35"/>
      <c r="BS814" s="35"/>
      <c r="BT814" s="35"/>
      <c r="BU814" s="35"/>
      <c r="BV814" s="35"/>
    </row>
    <row r="815" spans="1:74" s="54" customFormat="1" ht="15" customHeight="1" x14ac:dyDescent="0.1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G815" s="216" t="s">
        <v>151</v>
      </c>
      <c r="AH815" s="907" t="s">
        <v>794</v>
      </c>
      <c r="AI815" s="906" t="s">
        <v>795</v>
      </c>
      <c r="AJ815" s="905">
        <v>1305013</v>
      </c>
      <c r="AK815" s="451" t="s">
        <v>139</v>
      </c>
      <c r="AL815" s="451">
        <v>1</v>
      </c>
      <c r="AM815" s="449" t="s">
        <v>3041</v>
      </c>
      <c r="AN815" s="450"/>
      <c r="AP815" s="77"/>
      <c r="AQ815" s="77"/>
      <c r="AR815" s="35"/>
      <c r="AS815" s="35"/>
      <c r="AT815" s="35"/>
      <c r="AU815" s="35"/>
      <c r="AV815" s="35"/>
      <c r="AW815" s="35"/>
      <c r="AX815" s="35"/>
      <c r="AY815" s="35"/>
      <c r="AZ815" s="35"/>
      <c r="BA815" s="35"/>
      <c r="BB815" s="35"/>
      <c r="BC815" s="35"/>
      <c r="BD815" s="35"/>
      <c r="BE815" s="35"/>
      <c r="BF815" s="35"/>
      <c r="BG815" s="35"/>
      <c r="BH815" s="35"/>
      <c r="BI815" s="35"/>
      <c r="BJ815" s="35"/>
      <c r="BK815" s="35"/>
      <c r="BL815" s="35"/>
      <c r="BM815" s="35"/>
      <c r="BN815" s="35"/>
      <c r="BO815" s="35"/>
      <c r="BP815" s="35"/>
      <c r="BQ815" s="35"/>
      <c r="BR815" s="35"/>
      <c r="BS815" s="35"/>
      <c r="BT815" s="35"/>
      <c r="BU815" s="35"/>
      <c r="BV815" s="35"/>
    </row>
    <row r="816" spans="1:74" s="54" customFormat="1" ht="15" customHeight="1" x14ac:dyDescent="0.1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G816" s="216" t="s">
        <v>151</v>
      </c>
      <c r="AH816" s="907" t="s">
        <v>828</v>
      </c>
      <c r="AI816" s="906" t="s">
        <v>829</v>
      </c>
      <c r="AJ816" s="905">
        <v>1305014</v>
      </c>
      <c r="AK816" s="451">
        <v>1</v>
      </c>
      <c r="AL816" s="451" t="s">
        <v>139</v>
      </c>
      <c r="AM816" s="451" t="s">
        <v>140</v>
      </c>
      <c r="AN816" s="450"/>
      <c r="AP816" s="77"/>
      <c r="AQ816" s="77"/>
      <c r="AR816" s="35"/>
      <c r="AS816" s="35"/>
      <c r="AT816" s="35"/>
      <c r="AU816" s="35"/>
      <c r="AV816" s="35"/>
      <c r="AW816" s="35"/>
      <c r="AX816" s="35"/>
      <c r="AY816" s="35"/>
      <c r="AZ816" s="35"/>
      <c r="BA816" s="35"/>
      <c r="BB816" s="35"/>
      <c r="BC816" s="35"/>
      <c r="BD816" s="35"/>
      <c r="BE816" s="35"/>
      <c r="BF816" s="35"/>
      <c r="BG816" s="35"/>
      <c r="BH816" s="35"/>
      <c r="BI816" s="35"/>
      <c r="BJ816" s="35"/>
      <c r="BK816" s="35"/>
      <c r="BL816" s="35"/>
      <c r="BM816" s="35"/>
      <c r="BN816" s="35"/>
      <c r="BO816" s="35"/>
      <c r="BP816" s="35"/>
      <c r="BQ816" s="35"/>
      <c r="BR816" s="35"/>
      <c r="BS816" s="35"/>
      <c r="BT816" s="35"/>
      <c r="BU816" s="35"/>
      <c r="BV816" s="35"/>
    </row>
    <row r="817" spans="1:74" s="54" customFormat="1" ht="15" customHeight="1" x14ac:dyDescent="0.1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G817" s="216" t="s">
        <v>151</v>
      </c>
      <c r="AH817" s="907" t="s">
        <v>844</v>
      </c>
      <c r="AI817" s="906" t="s">
        <v>845</v>
      </c>
      <c r="AJ817" s="905">
        <v>1305015</v>
      </c>
      <c r="AK817" s="451">
        <v>1</v>
      </c>
      <c r="AL817" s="451" t="s">
        <v>139</v>
      </c>
      <c r="AM817" s="449" t="s">
        <v>3041</v>
      </c>
      <c r="AN817" s="450"/>
      <c r="AP817" s="77"/>
      <c r="AQ817" s="77"/>
      <c r="AR817" s="35"/>
      <c r="AS817" s="35"/>
      <c r="AT817" s="35"/>
      <c r="AU817" s="35"/>
      <c r="AV817" s="35"/>
      <c r="AW817" s="35"/>
      <c r="AX817" s="35"/>
      <c r="AY817" s="35"/>
      <c r="AZ817" s="35"/>
      <c r="BA817" s="35"/>
      <c r="BB817" s="35"/>
      <c r="BC817" s="35"/>
      <c r="BD817" s="35"/>
      <c r="BE817" s="35"/>
      <c r="BF817" s="35"/>
      <c r="BG817" s="35"/>
      <c r="BH817" s="35"/>
      <c r="BI817" s="35"/>
      <c r="BJ817" s="35"/>
      <c r="BK817" s="35"/>
      <c r="BL817" s="35"/>
      <c r="BM817" s="35"/>
      <c r="BN817" s="35"/>
      <c r="BO817" s="35"/>
      <c r="BP817" s="35"/>
      <c r="BQ817" s="35"/>
      <c r="BR817" s="35"/>
      <c r="BS817" s="35"/>
      <c r="BT817" s="35"/>
      <c r="BU817" s="35"/>
      <c r="BV817" s="35"/>
    </row>
    <row r="818" spans="1:74" s="54" customFormat="1" ht="15" customHeight="1" x14ac:dyDescent="0.1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G818" s="216" t="s">
        <v>151</v>
      </c>
      <c r="AH818" s="907" t="s">
        <v>782</v>
      </c>
      <c r="AI818" s="906" t="s">
        <v>783</v>
      </c>
      <c r="AJ818" s="905">
        <v>1305016</v>
      </c>
      <c r="AK818" s="451">
        <v>1</v>
      </c>
      <c r="AL818" s="451" t="s">
        <v>139</v>
      </c>
      <c r="AM818" s="449" t="s">
        <v>3041</v>
      </c>
      <c r="AN818" s="450"/>
      <c r="AP818" s="77"/>
      <c r="AQ818" s="77"/>
      <c r="AR818" s="35"/>
      <c r="AS818" s="35"/>
      <c r="AT818" s="35"/>
      <c r="AU818" s="35"/>
      <c r="AV818" s="35"/>
      <c r="AW818" s="35"/>
      <c r="AX818" s="35"/>
      <c r="AY818" s="35"/>
      <c r="AZ818" s="35"/>
      <c r="BA818" s="35"/>
      <c r="BB818" s="35"/>
      <c r="BC818" s="35"/>
      <c r="BD818" s="35"/>
      <c r="BE818" s="35"/>
      <c r="BF818" s="35"/>
      <c r="BG818" s="35"/>
      <c r="BH818" s="35"/>
      <c r="BI818" s="35"/>
      <c r="BJ818" s="35"/>
      <c r="BK818" s="35"/>
      <c r="BL818" s="35"/>
      <c r="BM818" s="35"/>
      <c r="BN818" s="35"/>
      <c r="BO818" s="35"/>
      <c r="BP818" s="35"/>
      <c r="BQ818" s="35"/>
      <c r="BR818" s="35"/>
      <c r="BS818" s="35"/>
      <c r="BT818" s="35"/>
      <c r="BU818" s="35"/>
      <c r="BV818" s="35"/>
    </row>
    <row r="819" spans="1:74" s="54" customFormat="1" ht="15" customHeight="1" x14ac:dyDescent="0.1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G819" s="216" t="s">
        <v>151</v>
      </c>
      <c r="AH819" s="907" t="s">
        <v>820</v>
      </c>
      <c r="AI819" s="906" t="s">
        <v>821</v>
      </c>
      <c r="AJ819" s="905">
        <v>1305017</v>
      </c>
      <c r="AK819" s="451">
        <v>1</v>
      </c>
      <c r="AL819" s="451" t="s">
        <v>139</v>
      </c>
      <c r="AM819" s="449" t="s">
        <v>3041</v>
      </c>
      <c r="AN819" s="450"/>
      <c r="AP819" s="77"/>
      <c r="AQ819" s="77"/>
      <c r="AR819" s="35"/>
      <c r="AS819" s="35"/>
      <c r="AT819" s="35"/>
      <c r="AU819" s="35"/>
      <c r="AV819" s="35"/>
      <c r="AW819" s="35"/>
      <c r="AX819" s="35"/>
      <c r="AY819" s="35"/>
      <c r="AZ819" s="35"/>
      <c r="BA819" s="35"/>
      <c r="BB819" s="35"/>
      <c r="BC819" s="35"/>
      <c r="BD819" s="35"/>
      <c r="BE819" s="35"/>
      <c r="BF819" s="35"/>
      <c r="BG819" s="35"/>
      <c r="BH819" s="35"/>
      <c r="BI819" s="35"/>
      <c r="BJ819" s="35"/>
      <c r="BK819" s="35"/>
      <c r="BL819" s="35"/>
      <c r="BM819" s="35"/>
      <c r="BN819" s="35"/>
      <c r="BO819" s="35"/>
      <c r="BP819" s="35"/>
      <c r="BQ819" s="35"/>
      <c r="BR819" s="35"/>
      <c r="BS819" s="35"/>
      <c r="BT819" s="35"/>
      <c r="BU819" s="35"/>
      <c r="BV819" s="35"/>
    </row>
    <row r="820" spans="1:74" s="54" customFormat="1" ht="15" customHeight="1" x14ac:dyDescent="0.1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G820" s="216" t="s">
        <v>151</v>
      </c>
      <c r="AH820" s="907" t="s">
        <v>824</v>
      </c>
      <c r="AI820" s="906" t="s">
        <v>825</v>
      </c>
      <c r="AJ820" s="905">
        <v>1305018</v>
      </c>
      <c r="AK820" s="451" t="s">
        <v>139</v>
      </c>
      <c r="AL820" s="451">
        <v>1</v>
      </c>
      <c r="AM820" s="449" t="s">
        <v>3041</v>
      </c>
      <c r="AN820" s="450"/>
      <c r="AP820" s="77"/>
      <c r="AQ820" s="77"/>
      <c r="AR820" s="35"/>
      <c r="AS820" s="35"/>
      <c r="AT820" s="35"/>
      <c r="AU820" s="35"/>
      <c r="AV820" s="35"/>
      <c r="AW820" s="35"/>
      <c r="AX820" s="35"/>
      <c r="AY820" s="35"/>
      <c r="AZ820" s="35"/>
      <c r="BA820" s="35"/>
      <c r="BB820" s="35"/>
      <c r="BC820" s="35"/>
      <c r="BD820" s="35"/>
      <c r="BE820" s="35"/>
      <c r="BF820" s="35"/>
      <c r="BG820" s="35"/>
      <c r="BH820" s="35"/>
      <c r="BI820" s="35"/>
      <c r="BJ820" s="35"/>
      <c r="BK820" s="35"/>
      <c r="BL820" s="35"/>
      <c r="BM820" s="35"/>
      <c r="BN820" s="35"/>
      <c r="BO820" s="35"/>
      <c r="BP820" s="35"/>
      <c r="BQ820" s="35"/>
      <c r="BR820" s="35"/>
      <c r="BS820" s="35"/>
      <c r="BT820" s="35"/>
      <c r="BU820" s="35"/>
      <c r="BV820" s="35"/>
    </row>
    <row r="821" spans="1:74" s="54" customFormat="1" ht="15" customHeight="1" x14ac:dyDescent="0.1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G821" s="216" t="s">
        <v>151</v>
      </c>
      <c r="AH821" s="907" t="s">
        <v>822</v>
      </c>
      <c r="AI821" s="906" t="s">
        <v>823</v>
      </c>
      <c r="AJ821" s="905">
        <v>1305019</v>
      </c>
      <c r="AK821" s="451" t="s">
        <v>139</v>
      </c>
      <c r="AL821" s="451">
        <v>1</v>
      </c>
      <c r="AM821" s="449" t="s">
        <v>3041</v>
      </c>
      <c r="AN821" s="450"/>
      <c r="AP821" s="77"/>
      <c r="AQ821" s="77"/>
      <c r="AR821" s="35"/>
      <c r="AS821" s="35"/>
      <c r="AT821" s="35"/>
      <c r="AU821" s="35"/>
      <c r="AV821" s="35"/>
      <c r="AW821" s="35"/>
      <c r="AX821" s="35"/>
      <c r="AY821" s="35"/>
      <c r="AZ821" s="35"/>
      <c r="BA821" s="35"/>
      <c r="BB821" s="35"/>
      <c r="BC821" s="35"/>
      <c r="BD821" s="35"/>
      <c r="BE821" s="35"/>
      <c r="BF821" s="35"/>
      <c r="BG821" s="35"/>
      <c r="BH821" s="35"/>
      <c r="BI821" s="35"/>
      <c r="BJ821" s="35"/>
      <c r="BK821" s="35"/>
      <c r="BL821" s="35"/>
      <c r="BM821" s="35"/>
      <c r="BN821" s="35"/>
      <c r="BO821" s="35"/>
      <c r="BP821" s="35"/>
      <c r="BQ821" s="35"/>
      <c r="BR821" s="35"/>
      <c r="BS821" s="35"/>
      <c r="BT821" s="35"/>
      <c r="BU821" s="35"/>
      <c r="BV821" s="35"/>
    </row>
    <row r="822" spans="1:74" s="54" customFormat="1" ht="15" customHeight="1" x14ac:dyDescent="0.1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G822" s="216" t="s">
        <v>151</v>
      </c>
      <c r="AH822" s="907" t="s">
        <v>760</v>
      </c>
      <c r="AI822" s="906" t="s">
        <v>761</v>
      </c>
      <c r="AJ822" s="905">
        <v>1305020</v>
      </c>
      <c r="AK822" s="451" t="s">
        <v>139</v>
      </c>
      <c r="AL822" s="451">
        <v>1</v>
      </c>
      <c r="AM822" s="449" t="s">
        <v>3041</v>
      </c>
      <c r="AN822" s="450"/>
      <c r="AP822" s="77"/>
      <c r="AQ822" s="77"/>
      <c r="AR822" s="35"/>
      <c r="AS822" s="35"/>
      <c r="AT822" s="35"/>
      <c r="AU822" s="35"/>
      <c r="AV822" s="35"/>
      <c r="AW822" s="35"/>
      <c r="AX822" s="35"/>
      <c r="AY822" s="35"/>
      <c r="AZ822" s="35"/>
      <c r="BA822" s="35"/>
      <c r="BB822" s="35"/>
      <c r="BC822" s="35"/>
      <c r="BD822" s="35"/>
      <c r="BE822" s="35"/>
      <c r="BF822" s="35"/>
      <c r="BG822" s="35"/>
      <c r="BH822" s="35"/>
      <c r="BI822" s="35"/>
      <c r="BJ822" s="35"/>
      <c r="BK822" s="35"/>
      <c r="BL822" s="35"/>
      <c r="BM822" s="35"/>
      <c r="BN822" s="35"/>
      <c r="BO822" s="35"/>
      <c r="BP822" s="35"/>
      <c r="BQ822" s="35"/>
      <c r="BR822" s="35"/>
      <c r="BS822" s="35"/>
      <c r="BT822" s="35"/>
      <c r="BU822" s="35"/>
      <c r="BV822" s="35"/>
    </row>
    <row r="823" spans="1:74" s="54" customFormat="1" ht="15" customHeight="1" x14ac:dyDescent="0.1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G823" s="216" t="s">
        <v>151</v>
      </c>
      <c r="AH823" s="907" t="s">
        <v>788</v>
      </c>
      <c r="AI823" s="906" t="s">
        <v>789</v>
      </c>
      <c r="AJ823" s="905">
        <v>1305021</v>
      </c>
      <c r="AK823" s="451" t="s">
        <v>139</v>
      </c>
      <c r="AL823" s="451">
        <v>1</v>
      </c>
      <c r="AM823" s="449" t="s">
        <v>3041</v>
      </c>
      <c r="AN823" s="450"/>
      <c r="AP823" s="77"/>
      <c r="AQ823" s="77"/>
      <c r="AR823" s="35"/>
      <c r="AS823" s="35"/>
      <c r="AT823" s="35"/>
      <c r="AU823" s="35"/>
      <c r="AV823" s="35"/>
      <c r="AW823" s="35"/>
      <c r="AX823" s="35"/>
      <c r="AY823" s="35"/>
      <c r="AZ823" s="35"/>
      <c r="BA823" s="35"/>
      <c r="BB823" s="35"/>
      <c r="BC823" s="35"/>
      <c r="BD823" s="35"/>
      <c r="BE823" s="35"/>
      <c r="BF823" s="35"/>
      <c r="BG823" s="35"/>
      <c r="BH823" s="35"/>
      <c r="BI823" s="35"/>
      <c r="BJ823" s="35"/>
      <c r="BK823" s="35"/>
      <c r="BL823" s="35"/>
      <c r="BM823" s="35"/>
      <c r="BN823" s="35"/>
      <c r="BO823" s="35"/>
      <c r="BP823" s="35"/>
      <c r="BQ823" s="35"/>
      <c r="BR823" s="35"/>
      <c r="BS823" s="35"/>
      <c r="BT823" s="35"/>
      <c r="BU823" s="35"/>
      <c r="BV823" s="35"/>
    </row>
    <row r="824" spans="1:74" s="54" customFormat="1" ht="15" customHeight="1" x14ac:dyDescent="0.1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G824" s="216" t="s">
        <v>151</v>
      </c>
      <c r="AH824" s="907" t="s">
        <v>752</v>
      </c>
      <c r="AI824" s="906" t="s">
        <v>753</v>
      </c>
      <c r="AJ824" s="905">
        <v>1305023</v>
      </c>
      <c r="AK824" s="451" t="s">
        <v>139</v>
      </c>
      <c r="AL824" s="451">
        <v>1</v>
      </c>
      <c r="AM824" s="449" t="s">
        <v>3041</v>
      </c>
      <c r="AN824" s="450"/>
      <c r="AP824" s="77"/>
      <c r="AQ824" s="77"/>
      <c r="AR824" s="35"/>
      <c r="AS824" s="35"/>
      <c r="AT824" s="35"/>
      <c r="AU824" s="35"/>
      <c r="AV824" s="35"/>
      <c r="AW824" s="35"/>
      <c r="AX824" s="35"/>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row>
    <row r="825" spans="1:74" s="54" customFormat="1" ht="15" customHeight="1" x14ac:dyDescent="0.1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G825" s="216" t="s">
        <v>151</v>
      </c>
      <c r="AH825" s="907" t="s">
        <v>806</v>
      </c>
      <c r="AI825" s="906" t="s">
        <v>807</v>
      </c>
      <c r="AJ825" s="905">
        <v>1305024</v>
      </c>
      <c r="AK825" s="451" t="s">
        <v>139</v>
      </c>
      <c r="AL825" s="451">
        <v>1</v>
      </c>
      <c r="AM825" s="449" t="s">
        <v>3041</v>
      </c>
      <c r="AN825" s="450"/>
      <c r="AP825" s="77"/>
      <c r="AQ825" s="77"/>
      <c r="AR825" s="35"/>
      <c r="AS825" s="35"/>
      <c r="AT825" s="35"/>
      <c r="AU825" s="35"/>
      <c r="AV825" s="35"/>
      <c r="AW825" s="35"/>
      <c r="AX825" s="35"/>
      <c r="AY825" s="35"/>
      <c r="AZ825" s="35"/>
      <c r="BA825" s="35"/>
      <c r="BB825" s="35"/>
      <c r="BC825" s="35"/>
      <c r="BD825" s="35"/>
      <c r="BE825" s="35"/>
      <c r="BF825" s="35"/>
      <c r="BG825" s="35"/>
      <c r="BH825" s="35"/>
      <c r="BI825" s="35"/>
      <c r="BJ825" s="35"/>
      <c r="BK825" s="35"/>
      <c r="BL825" s="35"/>
      <c r="BM825" s="35"/>
      <c r="BN825" s="35"/>
      <c r="BO825" s="35"/>
      <c r="BP825" s="35"/>
      <c r="BQ825" s="35"/>
      <c r="BR825" s="35"/>
      <c r="BS825" s="35"/>
      <c r="BT825" s="35"/>
      <c r="BU825" s="35"/>
      <c r="BV825" s="35"/>
    </row>
    <row r="826" spans="1:74" s="54" customFormat="1" ht="15" customHeight="1" x14ac:dyDescent="0.1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G826" s="216" t="s">
        <v>151</v>
      </c>
      <c r="AH826" s="907" t="s">
        <v>836</v>
      </c>
      <c r="AI826" s="906" t="s">
        <v>837</v>
      </c>
      <c r="AJ826" s="905">
        <v>1305025</v>
      </c>
      <c r="AK826" s="451" t="s">
        <v>139</v>
      </c>
      <c r="AL826" s="451">
        <v>1</v>
      </c>
      <c r="AM826" s="449" t="s">
        <v>3041</v>
      </c>
      <c r="AN826" s="450"/>
      <c r="AP826" s="77"/>
      <c r="AQ826" s="77"/>
      <c r="AR826" s="35"/>
      <c r="AS826" s="35"/>
      <c r="AT826" s="35"/>
      <c r="AU826" s="35"/>
      <c r="AV826" s="35"/>
      <c r="AW826" s="35"/>
      <c r="AX826" s="35"/>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row>
    <row r="827" spans="1:74" s="54" customFormat="1" ht="15" customHeight="1" x14ac:dyDescent="0.1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G827" s="216" t="s">
        <v>151</v>
      </c>
      <c r="AH827" s="907" t="s">
        <v>830</v>
      </c>
      <c r="AI827" s="906" t="s">
        <v>831</v>
      </c>
      <c r="AJ827" s="905">
        <v>1305028</v>
      </c>
      <c r="AK827" s="451">
        <v>1</v>
      </c>
      <c r="AL827" s="451" t="s">
        <v>139</v>
      </c>
      <c r="AM827" s="451" t="s">
        <v>140</v>
      </c>
      <c r="AN827" s="450"/>
      <c r="AP827" s="77"/>
      <c r="AQ827" s="77"/>
      <c r="AR827" s="35"/>
      <c r="AS827" s="35"/>
      <c r="AT827" s="35"/>
      <c r="AU827" s="35"/>
      <c r="AV827" s="35"/>
      <c r="AW827" s="35"/>
      <c r="AX827" s="35"/>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row>
    <row r="828" spans="1:74" s="54" customFormat="1" ht="15" customHeight="1" x14ac:dyDescent="0.1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G828" s="216" t="s">
        <v>151</v>
      </c>
      <c r="AH828" s="907" t="s">
        <v>742</v>
      </c>
      <c r="AI828" s="906" t="s">
        <v>743</v>
      </c>
      <c r="AJ828" s="905">
        <v>1305029</v>
      </c>
      <c r="AK828" s="451">
        <v>1</v>
      </c>
      <c r="AL828" s="451" t="s">
        <v>139</v>
      </c>
      <c r="AM828" s="451" t="s">
        <v>140</v>
      </c>
      <c r="AN828" s="450"/>
      <c r="AP828" s="77"/>
      <c r="AQ828" s="77"/>
      <c r="AR828" s="35"/>
      <c r="AS828" s="35"/>
      <c r="AT828" s="35"/>
      <c r="AU828" s="35"/>
      <c r="AV828" s="35"/>
      <c r="AW828" s="35"/>
      <c r="AX828" s="35"/>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row>
    <row r="829" spans="1:74" s="54" customFormat="1" ht="15" customHeight="1" x14ac:dyDescent="0.1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G829" s="216" t="s">
        <v>151</v>
      </c>
      <c r="AH829" s="907" t="s">
        <v>800</v>
      </c>
      <c r="AI829" s="906" t="s">
        <v>801</v>
      </c>
      <c r="AJ829" s="905">
        <v>1305030</v>
      </c>
      <c r="AK829" s="451">
        <v>1</v>
      </c>
      <c r="AL829" s="451" t="s">
        <v>139</v>
      </c>
      <c r="AM829" s="451" t="s">
        <v>140</v>
      </c>
      <c r="AN829" s="450"/>
      <c r="AP829" s="77"/>
      <c r="AQ829" s="77"/>
      <c r="AR829" s="35"/>
      <c r="AS829" s="35"/>
      <c r="AT829" s="35"/>
      <c r="AU829" s="35"/>
      <c r="AV829" s="35"/>
      <c r="AW829" s="35"/>
      <c r="AX829" s="35"/>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row>
    <row r="830" spans="1:74" s="54" customFormat="1" ht="15" customHeight="1" x14ac:dyDescent="0.1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G830" s="216" t="s">
        <v>151</v>
      </c>
      <c r="AH830" s="907" t="s">
        <v>826</v>
      </c>
      <c r="AI830" s="906" t="s">
        <v>827</v>
      </c>
      <c r="AJ830" s="905">
        <v>1305031</v>
      </c>
      <c r="AK830" s="451">
        <v>1</v>
      </c>
      <c r="AL830" s="451" t="s">
        <v>139</v>
      </c>
      <c r="AM830" s="451" t="s">
        <v>140</v>
      </c>
      <c r="AN830" s="450"/>
      <c r="AP830" s="77"/>
      <c r="AQ830" s="77"/>
      <c r="AR830" s="35"/>
      <c r="AS830" s="35"/>
      <c r="AT830" s="35"/>
      <c r="AU830" s="35"/>
      <c r="AV830" s="35"/>
      <c r="AW830" s="35"/>
      <c r="AX830" s="35"/>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row>
    <row r="831" spans="1:74" s="54" customFormat="1" ht="15" customHeight="1" x14ac:dyDescent="0.1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G831" s="216" t="s">
        <v>151</v>
      </c>
      <c r="AH831" s="907" t="s">
        <v>808</v>
      </c>
      <c r="AI831" s="906" t="s">
        <v>809</v>
      </c>
      <c r="AJ831" s="905">
        <v>1305032</v>
      </c>
      <c r="AK831" s="451">
        <v>1</v>
      </c>
      <c r="AL831" s="451" t="s">
        <v>139</v>
      </c>
      <c r="AM831" s="449" t="s">
        <v>3041</v>
      </c>
      <c r="AN831" s="450"/>
      <c r="AP831" s="77"/>
      <c r="AQ831" s="77"/>
      <c r="AR831" s="35"/>
      <c r="AS831" s="35"/>
      <c r="AT831" s="35"/>
      <c r="AU831" s="35"/>
      <c r="AV831" s="35"/>
      <c r="AW831" s="35"/>
      <c r="AX831" s="35"/>
      <c r="AY831" s="35"/>
      <c r="AZ831" s="35"/>
      <c r="BA831" s="35"/>
      <c r="BB831" s="35"/>
      <c r="BC831" s="35"/>
      <c r="BD831" s="35"/>
      <c r="BE831" s="35"/>
      <c r="BF831" s="35"/>
      <c r="BG831" s="35"/>
      <c r="BH831" s="35"/>
      <c r="BI831" s="35"/>
      <c r="BJ831" s="35"/>
      <c r="BK831" s="35"/>
      <c r="BL831" s="35"/>
      <c r="BM831" s="35"/>
      <c r="BN831" s="35"/>
      <c r="BO831" s="35"/>
      <c r="BP831" s="35"/>
      <c r="BQ831" s="35"/>
      <c r="BR831" s="35"/>
      <c r="BS831" s="35"/>
      <c r="BT831" s="35"/>
      <c r="BU831" s="35"/>
      <c r="BV831" s="35"/>
    </row>
    <row r="832" spans="1:74" s="54" customFormat="1" ht="15" customHeight="1" x14ac:dyDescent="0.1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G832" s="216" t="s">
        <v>151</v>
      </c>
      <c r="AH832" s="907" t="s">
        <v>810</v>
      </c>
      <c r="AI832" s="906" t="s">
        <v>811</v>
      </c>
      <c r="AJ832" s="905">
        <v>1305033</v>
      </c>
      <c r="AK832" s="451">
        <v>1</v>
      </c>
      <c r="AL832" s="451" t="s">
        <v>139</v>
      </c>
      <c r="AM832" s="451" t="s">
        <v>140</v>
      </c>
      <c r="AN832" s="450"/>
      <c r="AP832" s="77"/>
      <c r="AQ832" s="77"/>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35"/>
      <c r="BV832" s="35"/>
    </row>
    <row r="833" spans="1:74" s="54" customFormat="1" ht="15" customHeight="1" x14ac:dyDescent="0.1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G833" s="216" t="s">
        <v>151</v>
      </c>
      <c r="AH833" s="907" t="s">
        <v>784</v>
      </c>
      <c r="AI833" s="906" t="s">
        <v>785</v>
      </c>
      <c r="AJ833" s="905">
        <v>1305035</v>
      </c>
      <c r="AK833" s="451" t="s">
        <v>139</v>
      </c>
      <c r="AL833" s="451">
        <v>1</v>
      </c>
      <c r="AM833" s="451" t="s">
        <v>140</v>
      </c>
      <c r="AN833" s="450"/>
      <c r="AP833" s="77"/>
      <c r="AQ833" s="77"/>
      <c r="AR833" s="35"/>
      <c r="AS833" s="35"/>
      <c r="AT833" s="35"/>
      <c r="AU833" s="35"/>
      <c r="AV833" s="35"/>
      <c r="AW833" s="35"/>
      <c r="AX833" s="35"/>
      <c r="AY833" s="35"/>
      <c r="AZ833" s="35"/>
      <c r="BA833" s="35"/>
      <c r="BB833" s="35"/>
      <c r="BC833" s="35"/>
      <c r="BD833" s="35"/>
      <c r="BE833" s="35"/>
      <c r="BF833" s="35"/>
      <c r="BG833" s="35"/>
      <c r="BH833" s="35"/>
      <c r="BI833" s="35"/>
      <c r="BJ833" s="35"/>
      <c r="BK833" s="35"/>
      <c r="BL833" s="35"/>
      <c r="BM833" s="35"/>
      <c r="BN833" s="35"/>
      <c r="BO833" s="35"/>
      <c r="BP833" s="35"/>
      <c r="BQ833" s="35"/>
      <c r="BR833" s="35"/>
      <c r="BS833" s="35"/>
      <c r="BT833" s="35"/>
      <c r="BU833" s="35"/>
      <c r="BV833" s="35"/>
    </row>
    <row r="834" spans="1:74" s="54" customFormat="1" ht="15" customHeight="1" x14ac:dyDescent="0.1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G834" s="216" t="s">
        <v>151</v>
      </c>
      <c r="AH834" s="907" t="s">
        <v>834</v>
      </c>
      <c r="AI834" s="906" t="s">
        <v>835</v>
      </c>
      <c r="AJ834" s="905">
        <v>1305036</v>
      </c>
      <c r="AK834" s="451" t="s">
        <v>139</v>
      </c>
      <c r="AL834" s="451">
        <v>1</v>
      </c>
      <c r="AM834" s="449" t="s">
        <v>3041</v>
      </c>
      <c r="AN834" s="450"/>
      <c r="AP834" s="77"/>
      <c r="AQ834" s="77"/>
      <c r="AR834" s="35"/>
      <c r="AS834" s="35"/>
      <c r="AT834" s="35"/>
      <c r="AU834" s="35"/>
      <c r="AV834" s="35"/>
      <c r="AW834" s="35"/>
      <c r="AX834" s="35"/>
      <c r="AY834" s="35"/>
      <c r="AZ834" s="35"/>
      <c r="BA834" s="35"/>
      <c r="BB834" s="35"/>
      <c r="BC834" s="35"/>
      <c r="BD834" s="35"/>
      <c r="BE834" s="35"/>
      <c r="BF834" s="35"/>
      <c r="BG834" s="35"/>
      <c r="BH834" s="35"/>
      <c r="BI834" s="35"/>
      <c r="BJ834" s="35"/>
      <c r="BK834" s="35"/>
      <c r="BL834" s="35"/>
      <c r="BM834" s="35"/>
      <c r="BN834" s="35"/>
      <c r="BO834" s="35"/>
      <c r="BP834" s="35"/>
      <c r="BQ834" s="35"/>
      <c r="BR834" s="35"/>
      <c r="BS834" s="35"/>
      <c r="BT834" s="35"/>
      <c r="BU834" s="35"/>
      <c r="BV834" s="35"/>
    </row>
    <row r="835" spans="1:74" s="54" customFormat="1" ht="15" customHeight="1" x14ac:dyDescent="0.1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G835" s="216" t="s">
        <v>151</v>
      </c>
      <c r="AH835" s="907" t="s">
        <v>838</v>
      </c>
      <c r="AI835" s="906" t="s">
        <v>839</v>
      </c>
      <c r="AJ835" s="905">
        <v>1305037</v>
      </c>
      <c r="AK835" s="451" t="s">
        <v>139</v>
      </c>
      <c r="AL835" s="451">
        <v>1</v>
      </c>
      <c r="AM835" s="449" t="s">
        <v>3041</v>
      </c>
      <c r="AN835" s="450"/>
      <c r="AP835" s="77"/>
      <c r="AQ835" s="77"/>
      <c r="AR835" s="35"/>
      <c r="AS835" s="35"/>
      <c r="AT835" s="35"/>
      <c r="AU835" s="35"/>
      <c r="AV835" s="35"/>
      <c r="AW835" s="35"/>
      <c r="AX835" s="35"/>
      <c r="AY835" s="35"/>
      <c r="AZ835" s="35"/>
      <c r="BA835" s="35"/>
      <c r="BB835" s="35"/>
      <c r="BC835" s="35"/>
      <c r="BD835" s="35"/>
      <c r="BE835" s="35"/>
      <c r="BF835" s="35"/>
      <c r="BG835" s="35"/>
      <c r="BH835" s="35"/>
      <c r="BI835" s="35"/>
      <c r="BJ835" s="35"/>
      <c r="BK835" s="35"/>
      <c r="BL835" s="35"/>
      <c r="BM835" s="35"/>
      <c r="BN835" s="35"/>
      <c r="BO835" s="35"/>
      <c r="BP835" s="35"/>
      <c r="BQ835" s="35"/>
      <c r="BR835" s="35"/>
      <c r="BS835" s="35"/>
      <c r="BT835" s="35"/>
      <c r="BU835" s="35"/>
      <c r="BV835" s="35"/>
    </row>
    <row r="836" spans="1:74" s="54" customFormat="1" ht="15" customHeight="1" x14ac:dyDescent="0.1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G836" s="216" t="s">
        <v>151</v>
      </c>
      <c r="AH836" s="907" t="s">
        <v>840</v>
      </c>
      <c r="AI836" s="906" t="s">
        <v>841</v>
      </c>
      <c r="AJ836" s="905">
        <v>1305038</v>
      </c>
      <c r="AK836" s="451" t="s">
        <v>139</v>
      </c>
      <c r="AL836" s="451">
        <v>1</v>
      </c>
      <c r="AM836" s="451" t="s">
        <v>140</v>
      </c>
      <c r="AN836" s="450"/>
      <c r="AP836" s="77"/>
      <c r="AQ836" s="77"/>
      <c r="AR836" s="35"/>
      <c r="AS836" s="35"/>
      <c r="AT836" s="35"/>
      <c r="AU836" s="35"/>
      <c r="AV836" s="35"/>
      <c r="AW836" s="35"/>
      <c r="AX836" s="35"/>
      <c r="AY836" s="35"/>
      <c r="AZ836" s="35"/>
      <c r="BA836" s="35"/>
      <c r="BB836" s="35"/>
      <c r="BC836" s="35"/>
      <c r="BD836" s="35"/>
      <c r="BE836" s="35"/>
      <c r="BF836" s="35"/>
      <c r="BG836" s="35"/>
      <c r="BH836" s="35"/>
      <c r="BI836" s="35"/>
      <c r="BJ836" s="35"/>
      <c r="BK836" s="35"/>
      <c r="BL836" s="35"/>
      <c r="BM836" s="35"/>
      <c r="BN836" s="35"/>
      <c r="BO836" s="35"/>
      <c r="BP836" s="35"/>
      <c r="BQ836" s="35"/>
      <c r="BR836" s="35"/>
      <c r="BS836" s="35"/>
      <c r="BT836" s="35"/>
      <c r="BU836" s="35"/>
      <c r="BV836" s="35"/>
    </row>
    <row r="837" spans="1:74" s="54" customFormat="1" ht="15" customHeight="1" x14ac:dyDescent="0.1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G837" s="216" t="s">
        <v>151</v>
      </c>
      <c r="AH837" s="907" t="s">
        <v>812</v>
      </c>
      <c r="AI837" s="906" t="s">
        <v>813</v>
      </c>
      <c r="AJ837" s="905">
        <v>1305039</v>
      </c>
      <c r="AK837" s="451">
        <v>1</v>
      </c>
      <c r="AL837" s="451" t="s">
        <v>139</v>
      </c>
      <c r="AM837" s="451" t="s">
        <v>140</v>
      </c>
      <c r="AN837" s="450"/>
      <c r="AP837" s="77"/>
      <c r="AQ837" s="77"/>
      <c r="AR837" s="35"/>
      <c r="AS837" s="35"/>
      <c r="AT837" s="35"/>
      <c r="AU837" s="35"/>
      <c r="AV837" s="35"/>
      <c r="AW837" s="35"/>
      <c r="AX837" s="35"/>
      <c r="AY837" s="35"/>
      <c r="AZ837" s="35"/>
      <c r="BA837" s="35"/>
      <c r="BB837" s="35"/>
      <c r="BC837" s="35"/>
      <c r="BD837" s="35"/>
      <c r="BE837" s="35"/>
      <c r="BF837" s="35"/>
      <c r="BG837" s="35"/>
      <c r="BH837" s="35"/>
      <c r="BI837" s="35"/>
      <c r="BJ837" s="35"/>
      <c r="BK837" s="35"/>
      <c r="BL837" s="35"/>
      <c r="BM837" s="35"/>
      <c r="BN837" s="35"/>
      <c r="BO837" s="35"/>
      <c r="BP837" s="35"/>
      <c r="BQ837" s="35"/>
      <c r="BR837" s="35"/>
      <c r="BS837" s="35"/>
      <c r="BT837" s="35"/>
      <c r="BU837" s="35"/>
      <c r="BV837" s="35"/>
    </row>
    <row r="838" spans="1:74" s="54" customFormat="1" ht="15" customHeight="1" x14ac:dyDescent="0.1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G838" s="216" t="s">
        <v>151</v>
      </c>
      <c r="AH838" s="907" t="s">
        <v>756</v>
      </c>
      <c r="AI838" s="906" t="s">
        <v>757</v>
      </c>
      <c r="AJ838" s="905">
        <v>1305040</v>
      </c>
      <c r="AK838" s="451" t="s">
        <v>139</v>
      </c>
      <c r="AL838" s="451">
        <v>1</v>
      </c>
      <c r="AM838" s="449" t="s">
        <v>3041</v>
      </c>
      <c r="AN838" s="450"/>
      <c r="AP838" s="77"/>
      <c r="AQ838" s="77"/>
      <c r="AR838" s="35"/>
      <c r="AS838" s="35"/>
      <c r="AT838" s="35"/>
      <c r="AU838" s="35"/>
      <c r="AV838" s="35"/>
      <c r="AW838" s="35"/>
      <c r="AX838" s="35"/>
      <c r="AY838" s="35"/>
      <c r="AZ838" s="35"/>
      <c r="BA838" s="35"/>
      <c r="BB838" s="35"/>
      <c r="BC838" s="35"/>
      <c r="BD838" s="35"/>
      <c r="BE838" s="35"/>
      <c r="BF838" s="35"/>
      <c r="BG838" s="35"/>
      <c r="BH838" s="35"/>
      <c r="BI838" s="35"/>
      <c r="BJ838" s="35"/>
      <c r="BK838" s="35"/>
      <c r="BL838" s="35"/>
      <c r="BM838" s="35"/>
      <c r="BN838" s="35"/>
      <c r="BO838" s="35"/>
      <c r="BP838" s="35"/>
      <c r="BQ838" s="35"/>
      <c r="BR838" s="35"/>
      <c r="BS838" s="35"/>
      <c r="BT838" s="35"/>
      <c r="BU838" s="35"/>
      <c r="BV838" s="35"/>
    </row>
    <row r="839" spans="1:74" s="54" customFormat="1" ht="15" customHeight="1" x14ac:dyDescent="0.1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G839" s="216" t="s">
        <v>151</v>
      </c>
      <c r="AH839" s="907" t="s">
        <v>814</v>
      </c>
      <c r="AI839" s="906" t="s">
        <v>815</v>
      </c>
      <c r="AJ839" s="905">
        <v>1305041</v>
      </c>
      <c r="AK839" s="451" t="s">
        <v>139</v>
      </c>
      <c r="AL839" s="451">
        <v>1</v>
      </c>
      <c r="AM839" s="451" t="s">
        <v>140</v>
      </c>
      <c r="AN839" s="450"/>
      <c r="AP839" s="77"/>
      <c r="AQ839" s="77"/>
      <c r="AR839" s="35"/>
      <c r="AS839" s="35"/>
      <c r="AT839" s="35"/>
      <c r="AU839" s="35"/>
      <c r="AV839" s="35"/>
      <c r="AW839" s="35"/>
      <c r="AX839" s="35"/>
      <c r="AY839" s="35"/>
      <c r="AZ839" s="35"/>
      <c r="BA839" s="35"/>
      <c r="BB839" s="35"/>
      <c r="BC839" s="35"/>
      <c r="BD839" s="35"/>
      <c r="BE839" s="35"/>
      <c r="BF839" s="35"/>
      <c r="BG839" s="35"/>
      <c r="BH839" s="35"/>
      <c r="BI839" s="35"/>
      <c r="BJ839" s="35"/>
      <c r="BK839" s="35"/>
      <c r="BL839" s="35"/>
      <c r="BM839" s="35"/>
      <c r="BN839" s="35"/>
      <c r="BO839" s="35"/>
      <c r="BP839" s="35"/>
      <c r="BQ839" s="35"/>
      <c r="BR839" s="35"/>
      <c r="BS839" s="35"/>
      <c r="BT839" s="35"/>
      <c r="BU839" s="35"/>
      <c r="BV839" s="35"/>
    </row>
    <row r="840" spans="1:74" s="54" customFormat="1" ht="15" customHeight="1" x14ac:dyDescent="0.1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G840" s="216" t="s">
        <v>151</v>
      </c>
      <c r="AH840" s="907" t="s">
        <v>748</v>
      </c>
      <c r="AI840" s="906" t="s">
        <v>749</v>
      </c>
      <c r="AJ840" s="905">
        <v>1305042</v>
      </c>
      <c r="AK840" s="451">
        <v>1</v>
      </c>
      <c r="AL840" s="451" t="s">
        <v>139</v>
      </c>
      <c r="AM840" s="449" t="s">
        <v>3041</v>
      </c>
      <c r="AN840" s="450"/>
      <c r="AP840" s="77"/>
      <c r="AQ840" s="77"/>
      <c r="AR840" s="35"/>
      <c r="AS840" s="35"/>
      <c r="AT840" s="35"/>
      <c r="AU840" s="35"/>
      <c r="AV840" s="35"/>
      <c r="AW840" s="35"/>
      <c r="AX840" s="35"/>
      <c r="AY840" s="35"/>
      <c r="AZ840" s="35"/>
      <c r="BA840" s="35"/>
      <c r="BB840" s="35"/>
      <c r="BC840" s="35"/>
      <c r="BD840" s="35"/>
      <c r="BE840" s="35"/>
      <c r="BF840" s="35"/>
      <c r="BG840" s="35"/>
      <c r="BH840" s="35"/>
      <c r="BI840" s="35"/>
      <c r="BJ840" s="35"/>
      <c r="BK840" s="35"/>
      <c r="BL840" s="35"/>
      <c r="BM840" s="35"/>
      <c r="BN840" s="35"/>
      <c r="BO840" s="35"/>
      <c r="BP840" s="35"/>
      <c r="BQ840" s="35"/>
      <c r="BR840" s="35"/>
      <c r="BS840" s="35"/>
      <c r="BT840" s="35"/>
      <c r="BU840" s="35"/>
      <c r="BV840" s="35"/>
    </row>
    <row r="841" spans="1:74" s="54" customFormat="1" ht="15" customHeight="1" x14ac:dyDescent="0.1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G841" s="216" t="s">
        <v>151</v>
      </c>
      <c r="AH841" s="907" t="s">
        <v>798</v>
      </c>
      <c r="AI841" s="906" t="s">
        <v>799</v>
      </c>
      <c r="AJ841" s="905">
        <v>1305043</v>
      </c>
      <c r="AK841" s="451" t="s">
        <v>139</v>
      </c>
      <c r="AL841" s="451">
        <v>1</v>
      </c>
      <c r="AM841" s="449" t="s">
        <v>3041</v>
      </c>
      <c r="AN841" s="450"/>
      <c r="AP841" s="77"/>
      <c r="AQ841" s="77"/>
      <c r="AR841" s="35"/>
      <c r="AS841" s="35"/>
      <c r="AT841" s="35"/>
      <c r="AU841" s="35"/>
      <c r="AV841" s="35"/>
      <c r="AW841" s="35"/>
      <c r="AX841" s="35"/>
      <c r="AY841" s="35"/>
      <c r="AZ841" s="35"/>
      <c r="BA841" s="35"/>
      <c r="BB841" s="35"/>
      <c r="BC841" s="35"/>
      <c r="BD841" s="35"/>
      <c r="BE841" s="35"/>
      <c r="BF841" s="35"/>
      <c r="BG841" s="35"/>
      <c r="BH841" s="35"/>
      <c r="BI841" s="35"/>
      <c r="BJ841" s="35"/>
      <c r="BK841" s="35"/>
      <c r="BL841" s="35"/>
      <c r="BM841" s="35"/>
      <c r="BN841" s="35"/>
      <c r="BO841" s="35"/>
      <c r="BP841" s="35"/>
      <c r="BQ841" s="35"/>
      <c r="BR841" s="35"/>
      <c r="BS841" s="35"/>
      <c r="BT841" s="35"/>
      <c r="BU841" s="35"/>
      <c r="BV841" s="35"/>
    </row>
    <row r="842" spans="1:74" s="54" customFormat="1" ht="15" customHeight="1" x14ac:dyDescent="0.1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G842" s="216" t="s">
        <v>151</v>
      </c>
      <c r="AH842" s="907" t="s">
        <v>740</v>
      </c>
      <c r="AI842" s="906" t="s">
        <v>741</v>
      </c>
      <c r="AJ842" s="905">
        <v>1305044</v>
      </c>
      <c r="AK842" s="451">
        <v>1</v>
      </c>
      <c r="AL842" s="451" t="s">
        <v>139</v>
      </c>
      <c r="AM842" s="451" t="s">
        <v>140</v>
      </c>
      <c r="AN842" s="450"/>
      <c r="AP842" s="77"/>
      <c r="AQ842" s="77"/>
      <c r="AR842" s="35"/>
      <c r="AS842" s="35"/>
      <c r="AT842" s="35"/>
      <c r="AU842" s="35"/>
      <c r="AV842" s="35"/>
      <c r="AW842" s="35"/>
      <c r="AX842" s="35"/>
      <c r="AY842" s="35"/>
      <c r="AZ842" s="35"/>
      <c r="BA842" s="35"/>
      <c r="BB842" s="35"/>
      <c r="BC842" s="35"/>
      <c r="BD842" s="35"/>
      <c r="BE842" s="35"/>
      <c r="BF842" s="35"/>
      <c r="BG842" s="35"/>
      <c r="BH842" s="35"/>
      <c r="BI842" s="35"/>
      <c r="BJ842" s="35"/>
      <c r="BK842" s="35"/>
      <c r="BL842" s="35"/>
      <c r="BM842" s="35"/>
      <c r="BN842" s="35"/>
      <c r="BO842" s="35"/>
      <c r="BP842" s="35"/>
      <c r="BQ842" s="35"/>
      <c r="BR842" s="35"/>
      <c r="BS842" s="35"/>
      <c r="BT842" s="35"/>
      <c r="BU842" s="35"/>
      <c r="BV842" s="35"/>
    </row>
    <row r="843" spans="1:74" s="54" customFormat="1" ht="15" customHeight="1" x14ac:dyDescent="0.1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G843" s="216" t="s">
        <v>151</v>
      </c>
      <c r="AH843" s="907" t="s">
        <v>768</v>
      </c>
      <c r="AI843" s="906" t="s">
        <v>769</v>
      </c>
      <c r="AJ843" s="905">
        <v>1305045</v>
      </c>
      <c r="AK843" s="451">
        <v>1</v>
      </c>
      <c r="AL843" s="451" t="s">
        <v>139</v>
      </c>
      <c r="AM843" s="451" t="s">
        <v>140</v>
      </c>
      <c r="AN843" s="450"/>
      <c r="AP843" s="77"/>
      <c r="AQ843" s="77"/>
      <c r="AR843" s="35"/>
      <c r="AS843" s="35"/>
      <c r="AT843" s="35"/>
      <c r="AU843" s="35"/>
      <c r="AV843" s="35"/>
      <c r="AW843" s="35"/>
      <c r="AX843" s="35"/>
      <c r="AY843" s="35"/>
      <c r="AZ843" s="35"/>
      <c r="BA843" s="35"/>
      <c r="BB843" s="35"/>
      <c r="BC843" s="35"/>
      <c r="BD843" s="35"/>
      <c r="BE843" s="35"/>
      <c r="BF843" s="35"/>
      <c r="BG843" s="35"/>
      <c r="BH843" s="35"/>
      <c r="BI843" s="35"/>
      <c r="BJ843" s="35"/>
      <c r="BK843" s="35"/>
      <c r="BL843" s="35"/>
      <c r="BM843" s="35"/>
      <c r="BN843" s="35"/>
      <c r="BO843" s="35"/>
      <c r="BP843" s="35"/>
      <c r="BQ843" s="35"/>
      <c r="BR843" s="35"/>
      <c r="BS843" s="35"/>
      <c r="BT843" s="35"/>
      <c r="BU843" s="35"/>
      <c r="BV843" s="35"/>
    </row>
    <row r="844" spans="1:74" s="54" customFormat="1" ht="15" customHeight="1" x14ac:dyDescent="0.1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G844" s="216" t="s">
        <v>151</v>
      </c>
      <c r="AH844" s="907" t="s">
        <v>816</v>
      </c>
      <c r="AI844" s="906" t="s">
        <v>817</v>
      </c>
      <c r="AJ844" s="905">
        <v>1305046</v>
      </c>
      <c r="AK844" s="451" t="s">
        <v>139</v>
      </c>
      <c r="AL844" s="451">
        <v>1</v>
      </c>
      <c r="AM844" s="449" t="s">
        <v>3041</v>
      </c>
      <c r="AN844" s="450"/>
      <c r="AP844" s="77"/>
      <c r="AQ844" s="77"/>
      <c r="AR844" s="35"/>
      <c r="AS844" s="35"/>
      <c r="AT844" s="35"/>
      <c r="AU844" s="35"/>
      <c r="AV844" s="35"/>
      <c r="AW844" s="35"/>
      <c r="AX844" s="35"/>
      <c r="AY844" s="35"/>
      <c r="AZ844" s="35"/>
      <c r="BA844" s="35"/>
      <c r="BB844" s="35"/>
      <c r="BC844" s="35"/>
      <c r="BD844" s="35"/>
      <c r="BE844" s="35"/>
      <c r="BF844" s="35"/>
      <c r="BG844" s="35"/>
      <c r="BH844" s="35"/>
      <c r="BI844" s="35"/>
      <c r="BJ844" s="35"/>
      <c r="BK844" s="35"/>
      <c r="BL844" s="35"/>
      <c r="BM844" s="35"/>
      <c r="BN844" s="35"/>
      <c r="BO844" s="35"/>
      <c r="BP844" s="35"/>
      <c r="BQ844" s="35"/>
      <c r="BR844" s="35"/>
      <c r="BS844" s="35"/>
      <c r="BT844" s="35"/>
      <c r="BU844" s="35"/>
      <c r="BV844" s="35"/>
    </row>
    <row r="845" spans="1:74" s="54" customFormat="1" ht="15" customHeight="1" x14ac:dyDescent="0.1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G845" s="216" t="s">
        <v>151</v>
      </c>
      <c r="AH845" s="907" t="s">
        <v>772</v>
      </c>
      <c r="AI845" s="906" t="s">
        <v>773</v>
      </c>
      <c r="AJ845" s="905">
        <v>1305047</v>
      </c>
      <c r="AK845" s="451">
        <v>1</v>
      </c>
      <c r="AL845" s="451" t="s">
        <v>139</v>
      </c>
      <c r="AM845" s="451" t="s">
        <v>140</v>
      </c>
      <c r="AN845" s="450"/>
      <c r="AP845" s="77"/>
      <c r="AQ845" s="77"/>
      <c r="AR845" s="35"/>
      <c r="AS845" s="35"/>
      <c r="AT845" s="35"/>
      <c r="AU845" s="35"/>
      <c r="AV845" s="35"/>
      <c r="AW845" s="35"/>
      <c r="AX845" s="35"/>
      <c r="AY845" s="35"/>
      <c r="AZ845" s="35"/>
      <c r="BA845" s="35"/>
      <c r="BB845" s="35"/>
      <c r="BC845" s="35"/>
      <c r="BD845" s="35"/>
      <c r="BE845" s="35"/>
      <c r="BF845" s="35"/>
      <c r="BG845" s="35"/>
      <c r="BH845" s="35"/>
      <c r="BI845" s="35"/>
      <c r="BJ845" s="35"/>
      <c r="BK845" s="35"/>
      <c r="BL845" s="35"/>
      <c r="BM845" s="35"/>
      <c r="BN845" s="35"/>
      <c r="BO845" s="35"/>
      <c r="BP845" s="35"/>
      <c r="BQ845" s="35"/>
      <c r="BR845" s="35"/>
      <c r="BS845" s="35"/>
      <c r="BT845" s="35"/>
      <c r="BU845" s="35"/>
      <c r="BV845" s="35"/>
    </row>
    <row r="846" spans="1:74" s="54" customFormat="1" ht="15" customHeight="1" x14ac:dyDescent="0.1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G846" s="216" t="s">
        <v>151</v>
      </c>
      <c r="AH846" s="907" t="s">
        <v>778</v>
      </c>
      <c r="AI846" s="906" t="s">
        <v>779</v>
      </c>
      <c r="AJ846" s="905">
        <v>1305048</v>
      </c>
      <c r="AK846" s="451">
        <v>1</v>
      </c>
      <c r="AL846" s="451" t="s">
        <v>139</v>
      </c>
      <c r="AM846" s="451" t="s">
        <v>140</v>
      </c>
      <c r="AN846" s="450"/>
      <c r="AP846" s="77"/>
      <c r="AQ846" s="77"/>
      <c r="AR846" s="35"/>
      <c r="AS846" s="35"/>
      <c r="AT846" s="35"/>
      <c r="AU846" s="35"/>
      <c r="AV846" s="35"/>
      <c r="AW846" s="35"/>
      <c r="AX846" s="35"/>
      <c r="AY846" s="35"/>
      <c r="AZ846" s="35"/>
      <c r="BA846" s="35"/>
      <c r="BB846" s="35"/>
      <c r="BC846" s="35"/>
      <c r="BD846" s="35"/>
      <c r="BE846" s="35"/>
      <c r="BF846" s="35"/>
      <c r="BG846" s="35"/>
      <c r="BH846" s="35"/>
      <c r="BI846" s="35"/>
      <c r="BJ846" s="35"/>
      <c r="BK846" s="35"/>
      <c r="BL846" s="35"/>
      <c r="BM846" s="35"/>
      <c r="BN846" s="35"/>
      <c r="BO846" s="35"/>
      <c r="BP846" s="35"/>
      <c r="BQ846" s="35"/>
      <c r="BR846" s="35"/>
      <c r="BS846" s="35"/>
      <c r="BT846" s="35"/>
      <c r="BU846" s="35"/>
      <c r="BV846" s="35"/>
    </row>
    <row r="847" spans="1:74" s="54" customFormat="1" ht="15" customHeight="1" x14ac:dyDescent="0.1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G847" s="216" t="s">
        <v>151</v>
      </c>
      <c r="AH847" s="907" t="s">
        <v>770</v>
      </c>
      <c r="AI847" s="906" t="s">
        <v>771</v>
      </c>
      <c r="AJ847" s="905">
        <v>1305049</v>
      </c>
      <c r="AK847" s="451" t="s">
        <v>139</v>
      </c>
      <c r="AL847" s="451">
        <v>1</v>
      </c>
      <c r="AM847" s="451" t="s">
        <v>140</v>
      </c>
      <c r="AN847" s="450"/>
      <c r="AP847" s="77"/>
      <c r="AQ847" s="77"/>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35"/>
      <c r="BV847" s="35"/>
    </row>
    <row r="848" spans="1:74" s="54" customFormat="1" ht="15" customHeight="1" x14ac:dyDescent="0.1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G848" s="216" t="s">
        <v>151</v>
      </c>
      <c r="AH848" s="907" t="s">
        <v>762</v>
      </c>
      <c r="AI848" s="906" t="s">
        <v>763</v>
      </c>
      <c r="AJ848" s="905">
        <v>1305050</v>
      </c>
      <c r="AK848" s="451">
        <v>1</v>
      </c>
      <c r="AL848" s="451" t="s">
        <v>139</v>
      </c>
      <c r="AM848" s="449" t="s">
        <v>3041</v>
      </c>
      <c r="AN848" s="450"/>
      <c r="AP848" s="77"/>
      <c r="AQ848" s="77"/>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BQ848" s="35"/>
      <c r="BR848" s="35"/>
      <c r="BS848" s="35"/>
      <c r="BT848" s="35"/>
      <c r="BU848" s="35"/>
      <c r="BV848" s="35"/>
    </row>
    <row r="849" spans="1:74" s="54" customFormat="1" ht="15" customHeight="1" x14ac:dyDescent="0.1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G849" s="216" t="s">
        <v>151</v>
      </c>
      <c r="AH849" s="907" t="s">
        <v>746</v>
      </c>
      <c r="AI849" s="906" t="s">
        <v>747</v>
      </c>
      <c r="AJ849" s="905">
        <v>1305051</v>
      </c>
      <c r="AK849" s="451">
        <v>1</v>
      </c>
      <c r="AL849" s="451" t="s">
        <v>139</v>
      </c>
      <c r="AM849" s="451" t="s">
        <v>140</v>
      </c>
      <c r="AN849" s="450"/>
      <c r="AP849" s="77"/>
      <c r="AQ849" s="77"/>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BQ849" s="35"/>
      <c r="BR849" s="35"/>
      <c r="BS849" s="35"/>
      <c r="BT849" s="35"/>
      <c r="BU849" s="35"/>
      <c r="BV849" s="35"/>
    </row>
    <row r="850" spans="1:74" s="54" customFormat="1" ht="15" customHeight="1" x14ac:dyDescent="0.1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G850" s="216" t="s">
        <v>151</v>
      </c>
      <c r="AH850" s="907" t="s">
        <v>766</v>
      </c>
      <c r="AI850" s="906" t="s">
        <v>767</v>
      </c>
      <c r="AJ850" s="905">
        <v>1305052</v>
      </c>
      <c r="AK850" s="451" t="s">
        <v>139</v>
      </c>
      <c r="AL850" s="451">
        <v>1</v>
      </c>
      <c r="AM850" s="449" t="s">
        <v>3041</v>
      </c>
      <c r="AN850" s="450"/>
      <c r="AP850" s="77"/>
      <c r="AQ850" s="77"/>
      <c r="AR850" s="35"/>
      <c r="AS850" s="35"/>
      <c r="AT850" s="35"/>
      <c r="AU850" s="35"/>
      <c r="AV850" s="35"/>
      <c r="AW850" s="35"/>
      <c r="AX850" s="35"/>
      <c r="AY850" s="35"/>
      <c r="AZ850" s="35"/>
      <c r="BA850" s="35"/>
      <c r="BB850" s="35"/>
      <c r="BC850" s="35"/>
      <c r="BD850" s="35"/>
      <c r="BE850" s="35"/>
      <c r="BF850" s="35"/>
      <c r="BG850" s="35"/>
      <c r="BH850" s="35"/>
      <c r="BI850" s="35"/>
      <c r="BJ850" s="35"/>
      <c r="BK850" s="35"/>
      <c r="BL850" s="35"/>
      <c r="BM850" s="35"/>
      <c r="BN850" s="35"/>
      <c r="BO850" s="35"/>
      <c r="BP850" s="35"/>
      <c r="BQ850" s="35"/>
      <c r="BR850" s="35"/>
      <c r="BS850" s="35"/>
      <c r="BT850" s="35"/>
      <c r="BU850" s="35"/>
      <c r="BV850" s="35"/>
    </row>
    <row r="851" spans="1:74" s="54" customFormat="1" ht="15" customHeight="1" x14ac:dyDescent="0.1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G851" s="216" t="s">
        <v>151</v>
      </c>
      <c r="AH851" s="907" t="s">
        <v>842</v>
      </c>
      <c r="AI851" s="906" t="s">
        <v>843</v>
      </c>
      <c r="AJ851" s="905">
        <v>1305053</v>
      </c>
      <c r="AK851" s="451">
        <v>1</v>
      </c>
      <c r="AL851" s="451" t="s">
        <v>139</v>
      </c>
      <c r="AM851" s="449" t="s">
        <v>3041</v>
      </c>
      <c r="AN851" s="450"/>
      <c r="AP851" s="77"/>
      <c r="AQ851" s="77"/>
      <c r="AR851" s="35"/>
      <c r="AS851" s="35"/>
      <c r="AT851" s="35"/>
      <c r="AU851" s="35"/>
      <c r="AV851" s="35"/>
      <c r="AW851" s="35"/>
      <c r="AX851" s="35"/>
      <c r="AY851" s="35"/>
      <c r="AZ851" s="35"/>
      <c r="BA851" s="35"/>
      <c r="BB851" s="35"/>
      <c r="BC851" s="35"/>
      <c r="BD851" s="35"/>
      <c r="BE851" s="35"/>
      <c r="BF851" s="35"/>
      <c r="BG851" s="35"/>
      <c r="BH851" s="35"/>
      <c r="BI851" s="35"/>
      <c r="BJ851" s="35"/>
      <c r="BK851" s="35"/>
      <c r="BL851" s="35"/>
      <c r="BM851" s="35"/>
      <c r="BN851" s="35"/>
      <c r="BO851" s="35"/>
      <c r="BP851" s="35"/>
      <c r="BQ851" s="35"/>
      <c r="BR851" s="35"/>
      <c r="BS851" s="35"/>
      <c r="BT851" s="35"/>
      <c r="BU851" s="35"/>
      <c r="BV851" s="35"/>
    </row>
    <row r="852" spans="1:74" s="54" customFormat="1" ht="15" customHeight="1" x14ac:dyDescent="0.1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G852" s="216" t="s">
        <v>151</v>
      </c>
      <c r="AH852" s="907" t="s">
        <v>818</v>
      </c>
      <c r="AI852" s="906" t="s">
        <v>819</v>
      </c>
      <c r="AJ852" s="905">
        <v>1305054</v>
      </c>
      <c r="AK852" s="451" t="s">
        <v>139</v>
      </c>
      <c r="AL852" s="451">
        <v>1</v>
      </c>
      <c r="AM852" s="451" t="s">
        <v>140</v>
      </c>
      <c r="AN852" s="450"/>
      <c r="AP852" s="77"/>
      <c r="AQ852" s="77"/>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row>
    <row r="853" spans="1:74" s="54" customFormat="1" ht="15" customHeight="1" x14ac:dyDescent="0.1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G853" s="216" t="s">
        <v>151</v>
      </c>
      <c r="AH853" s="907" t="s">
        <v>780</v>
      </c>
      <c r="AI853" s="906" t="s">
        <v>781</v>
      </c>
      <c r="AJ853" s="905">
        <v>1305055</v>
      </c>
      <c r="AK853" s="451" t="s">
        <v>139</v>
      </c>
      <c r="AL853" s="451">
        <v>1</v>
      </c>
      <c r="AM853" s="449" t="s">
        <v>3041</v>
      </c>
      <c r="AN853" s="450"/>
      <c r="AP853" s="77"/>
      <c r="AQ853" s="77"/>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row>
    <row r="854" spans="1:74" s="54" customFormat="1" ht="15" customHeight="1" x14ac:dyDescent="0.1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G854" s="216" t="s">
        <v>151</v>
      </c>
      <c r="AH854" s="907" t="s">
        <v>774</v>
      </c>
      <c r="AI854" s="906" t="s">
        <v>775</v>
      </c>
      <c r="AJ854" s="905">
        <v>1305056</v>
      </c>
      <c r="AK854" s="451" t="s">
        <v>139</v>
      </c>
      <c r="AL854" s="451">
        <v>1</v>
      </c>
      <c r="AM854" s="449" t="s">
        <v>3041</v>
      </c>
      <c r="AN854" s="450"/>
      <c r="AP854" s="77"/>
      <c r="AQ854" s="77"/>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row>
    <row r="855" spans="1:74" s="54" customFormat="1" ht="15" customHeight="1" x14ac:dyDescent="0.1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G855" s="216" t="s">
        <v>151</v>
      </c>
      <c r="AH855" s="907" t="s">
        <v>750</v>
      </c>
      <c r="AI855" s="906" t="s">
        <v>751</v>
      </c>
      <c r="AJ855" s="905">
        <v>1305058</v>
      </c>
      <c r="AK855" s="451" t="s">
        <v>139</v>
      </c>
      <c r="AL855" s="451">
        <v>1</v>
      </c>
      <c r="AM855" s="449" t="s">
        <v>3041</v>
      </c>
      <c r="AN855" s="450"/>
      <c r="AP855" s="77"/>
      <c r="AQ855" s="77"/>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row>
    <row r="856" spans="1:74" s="54" customFormat="1" ht="15" customHeight="1" x14ac:dyDescent="0.1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G856" s="216" t="s">
        <v>151</v>
      </c>
      <c r="AH856" s="907" t="s">
        <v>754</v>
      </c>
      <c r="AI856" s="906" t="s">
        <v>755</v>
      </c>
      <c r="AJ856" s="905">
        <v>1305060</v>
      </c>
      <c r="AK856" s="451">
        <v>1</v>
      </c>
      <c r="AL856" s="451" t="s">
        <v>139</v>
      </c>
      <c r="AM856" s="449" t="s">
        <v>3041</v>
      </c>
      <c r="AN856" s="450"/>
      <c r="AP856" s="77"/>
      <c r="AQ856" s="77"/>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BQ856" s="35"/>
      <c r="BR856" s="35"/>
      <c r="BS856" s="35"/>
      <c r="BT856" s="35"/>
      <c r="BU856" s="35"/>
      <c r="BV856" s="35"/>
    </row>
    <row r="857" spans="1:74" s="54" customFormat="1" ht="15" customHeight="1" x14ac:dyDescent="0.1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G857" s="216" t="s">
        <v>152</v>
      </c>
      <c r="AH857" s="907" t="s">
        <v>959</v>
      </c>
      <c r="AI857" s="906" t="s">
        <v>960</v>
      </c>
      <c r="AJ857" s="905">
        <v>1306001</v>
      </c>
      <c r="AK857" s="451">
        <v>1</v>
      </c>
      <c r="AL857" s="451" t="s">
        <v>139</v>
      </c>
      <c r="AM857" s="449" t="s">
        <v>3041</v>
      </c>
      <c r="AN857" s="450"/>
      <c r="AP857" s="77"/>
      <c r="AQ857" s="77"/>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BQ857" s="35"/>
      <c r="BR857" s="35"/>
      <c r="BS857" s="35"/>
      <c r="BT857" s="35"/>
      <c r="BU857" s="35"/>
      <c r="BV857" s="35"/>
    </row>
    <row r="858" spans="1:74" s="54" customFormat="1" ht="15" customHeight="1" x14ac:dyDescent="0.1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G858" s="216" t="s">
        <v>152</v>
      </c>
      <c r="AH858" s="907" t="s">
        <v>1001</v>
      </c>
      <c r="AI858" s="906" t="s">
        <v>1002</v>
      </c>
      <c r="AJ858" s="905">
        <v>1306002</v>
      </c>
      <c r="AK858" s="451" t="s">
        <v>139</v>
      </c>
      <c r="AL858" s="451">
        <v>1</v>
      </c>
      <c r="AM858" s="449" t="s">
        <v>3041</v>
      </c>
      <c r="AN858" s="450"/>
      <c r="AP858" s="77"/>
      <c r="AQ858" s="77"/>
      <c r="AR858" s="35"/>
      <c r="AS858" s="35"/>
      <c r="AT858" s="35"/>
      <c r="AU858" s="35"/>
      <c r="AV858" s="35"/>
      <c r="AW858" s="35"/>
      <c r="AX858" s="35"/>
      <c r="AY858" s="35"/>
      <c r="AZ858" s="35"/>
      <c r="BA858" s="35"/>
      <c r="BB858" s="35"/>
      <c r="BC858" s="35"/>
      <c r="BD858" s="35"/>
      <c r="BE858" s="35"/>
      <c r="BF858" s="35"/>
      <c r="BG858" s="35"/>
      <c r="BH858" s="35"/>
      <c r="BI858" s="35"/>
      <c r="BJ858" s="35"/>
      <c r="BK858" s="35"/>
      <c r="BL858" s="35"/>
      <c r="BM858" s="35"/>
      <c r="BN858" s="35"/>
      <c r="BO858" s="35"/>
      <c r="BP858" s="35"/>
      <c r="BQ858" s="35"/>
      <c r="BR858" s="35"/>
      <c r="BS858" s="35"/>
      <c r="BT858" s="35"/>
      <c r="BU858" s="35"/>
      <c r="BV858" s="35"/>
    </row>
    <row r="859" spans="1:74" s="54" customFormat="1" ht="15" customHeight="1" x14ac:dyDescent="0.1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G859" s="216" t="s">
        <v>152</v>
      </c>
      <c r="AH859" s="907" t="s">
        <v>985</v>
      </c>
      <c r="AI859" s="906" t="s">
        <v>986</v>
      </c>
      <c r="AJ859" s="905">
        <v>1306003</v>
      </c>
      <c r="AK859" s="451" t="s">
        <v>139</v>
      </c>
      <c r="AL859" s="451">
        <v>1</v>
      </c>
      <c r="AM859" s="449" t="s">
        <v>3041</v>
      </c>
      <c r="AN859" s="450"/>
      <c r="AP859" s="77"/>
      <c r="AQ859" s="77"/>
      <c r="AR859" s="35"/>
      <c r="AS859" s="35"/>
      <c r="AT859" s="35"/>
      <c r="AU859" s="35"/>
      <c r="AV859" s="35"/>
      <c r="AW859" s="35"/>
      <c r="AX859" s="35"/>
      <c r="AY859" s="35"/>
      <c r="AZ859" s="35"/>
      <c r="BA859" s="35"/>
      <c r="BB859" s="35"/>
      <c r="BC859" s="35"/>
      <c r="BD859" s="35"/>
      <c r="BE859" s="35"/>
      <c r="BF859" s="35"/>
      <c r="BG859" s="35"/>
      <c r="BH859" s="35"/>
      <c r="BI859" s="35"/>
      <c r="BJ859" s="35"/>
      <c r="BK859" s="35"/>
      <c r="BL859" s="35"/>
      <c r="BM859" s="35"/>
      <c r="BN859" s="35"/>
      <c r="BO859" s="35"/>
      <c r="BP859" s="35"/>
      <c r="BQ859" s="35"/>
      <c r="BR859" s="35"/>
      <c r="BS859" s="35"/>
      <c r="BT859" s="35"/>
      <c r="BU859" s="35"/>
      <c r="BV859" s="35"/>
    </row>
    <row r="860" spans="1:74" s="54" customFormat="1" ht="15" customHeight="1" x14ac:dyDescent="0.1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G860" s="216" t="s">
        <v>152</v>
      </c>
      <c r="AH860" s="907" t="s">
        <v>989</v>
      </c>
      <c r="AI860" s="906" t="s">
        <v>990</v>
      </c>
      <c r="AJ860" s="905">
        <v>1306004</v>
      </c>
      <c r="AK860" s="451" t="s">
        <v>139</v>
      </c>
      <c r="AL860" s="451">
        <v>1</v>
      </c>
      <c r="AM860" s="449" t="s">
        <v>3041</v>
      </c>
      <c r="AN860" s="450"/>
      <c r="AP860" s="77"/>
      <c r="AQ860" s="77"/>
      <c r="AR860" s="35"/>
      <c r="AS860" s="35"/>
      <c r="AT860" s="35"/>
      <c r="AU860" s="35"/>
      <c r="AV860" s="35"/>
      <c r="AW860" s="35"/>
      <c r="AX860" s="35"/>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row>
    <row r="861" spans="1:74" s="54" customFormat="1" ht="15" customHeight="1" x14ac:dyDescent="0.1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G861" s="216" t="s">
        <v>152</v>
      </c>
      <c r="AH861" s="907" t="s">
        <v>937</v>
      </c>
      <c r="AI861" s="906" t="s">
        <v>938</v>
      </c>
      <c r="AJ861" s="905">
        <v>1306005</v>
      </c>
      <c r="AK861" s="451">
        <v>1</v>
      </c>
      <c r="AL861" s="451" t="s">
        <v>139</v>
      </c>
      <c r="AM861" s="451" t="s">
        <v>140</v>
      </c>
      <c r="AN861" s="450"/>
      <c r="AP861" s="77"/>
      <c r="AQ861" s="77"/>
      <c r="AR861" s="35"/>
      <c r="AS861" s="35"/>
      <c r="AT861" s="35"/>
      <c r="AU861" s="35"/>
      <c r="AV861" s="35"/>
      <c r="AW861" s="35"/>
      <c r="AX861" s="35"/>
      <c r="AY861" s="35"/>
      <c r="AZ861" s="35"/>
      <c r="BA861" s="35"/>
      <c r="BB861" s="35"/>
      <c r="BC861" s="35"/>
      <c r="BD861" s="35"/>
      <c r="BE861" s="35"/>
      <c r="BF861" s="35"/>
      <c r="BG861" s="35"/>
      <c r="BH861" s="35"/>
      <c r="BI861" s="35"/>
      <c r="BJ861" s="35"/>
      <c r="BK861" s="35"/>
      <c r="BL861" s="35"/>
      <c r="BM861" s="35"/>
      <c r="BN861" s="35"/>
      <c r="BO861" s="35"/>
      <c r="BP861" s="35"/>
      <c r="BQ861" s="35"/>
      <c r="BR861" s="35"/>
      <c r="BS861" s="35"/>
      <c r="BT861" s="35"/>
      <c r="BU861" s="35"/>
      <c r="BV861" s="35"/>
    </row>
    <row r="862" spans="1:74" s="54" customFormat="1" ht="15" customHeight="1" x14ac:dyDescent="0.1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G862" s="216" t="s">
        <v>152</v>
      </c>
      <c r="AH862" s="907" t="s">
        <v>496</v>
      </c>
      <c r="AI862" s="906" t="s">
        <v>916</v>
      </c>
      <c r="AJ862" s="905">
        <v>1306006</v>
      </c>
      <c r="AK862" s="451" t="s">
        <v>139</v>
      </c>
      <c r="AL862" s="451">
        <v>1</v>
      </c>
      <c r="AM862" s="449" t="s">
        <v>3041</v>
      </c>
      <c r="AN862" s="450"/>
      <c r="AP862" s="77"/>
      <c r="AQ862" s="77"/>
      <c r="AR862" s="35"/>
      <c r="AS862" s="35"/>
      <c r="AT862" s="35"/>
      <c r="AU862" s="35"/>
      <c r="AV862" s="35"/>
      <c r="AW862" s="35"/>
      <c r="AX862" s="35"/>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row>
    <row r="863" spans="1:74" s="54" customFormat="1" ht="15" customHeight="1" x14ac:dyDescent="0.1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G863" s="216" t="s">
        <v>152</v>
      </c>
      <c r="AH863" s="907" t="s">
        <v>880</v>
      </c>
      <c r="AI863" s="906" t="s">
        <v>881</v>
      </c>
      <c r="AJ863" s="905">
        <v>1306007</v>
      </c>
      <c r="AK863" s="451">
        <v>1</v>
      </c>
      <c r="AL863" s="451" t="s">
        <v>139</v>
      </c>
      <c r="AM863" s="451" t="s">
        <v>140</v>
      </c>
      <c r="AN863" s="450"/>
      <c r="AP863" s="77"/>
      <c r="AQ863" s="77"/>
      <c r="AR863" s="35"/>
      <c r="AS863" s="35"/>
      <c r="AT863" s="35"/>
      <c r="AU863" s="35"/>
      <c r="AV863" s="35"/>
      <c r="AW863" s="35"/>
      <c r="AX863" s="35"/>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row>
    <row r="864" spans="1:74" s="54" customFormat="1" ht="15" customHeight="1" x14ac:dyDescent="0.1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G864" s="216" t="s">
        <v>152</v>
      </c>
      <c r="AH864" s="907" t="s">
        <v>850</v>
      </c>
      <c r="AI864" s="906" t="s">
        <v>851</v>
      </c>
      <c r="AJ864" s="905">
        <v>1306008</v>
      </c>
      <c r="AK864" s="451" t="s">
        <v>139</v>
      </c>
      <c r="AL864" s="451">
        <v>1</v>
      </c>
      <c r="AM864" s="449" t="s">
        <v>3041</v>
      </c>
      <c r="AN864" s="450"/>
      <c r="AP864" s="77"/>
      <c r="AQ864" s="77"/>
      <c r="AR864" s="35"/>
      <c r="AS864" s="35"/>
      <c r="AT864" s="35"/>
      <c r="AU864" s="35"/>
      <c r="AV864" s="35"/>
      <c r="AW864" s="35"/>
      <c r="AX864" s="35"/>
      <c r="AY864" s="35"/>
      <c r="AZ864" s="35"/>
      <c r="BA864" s="35"/>
      <c r="BB864" s="35"/>
      <c r="BC864" s="35"/>
      <c r="BD864" s="35"/>
      <c r="BE864" s="35"/>
      <c r="BF864" s="35"/>
      <c r="BG864" s="35"/>
      <c r="BH864" s="35"/>
      <c r="BI864" s="35"/>
      <c r="BJ864" s="35"/>
      <c r="BK864" s="35"/>
      <c r="BL864" s="35"/>
      <c r="BM864" s="35"/>
      <c r="BN864" s="35"/>
      <c r="BO864" s="35"/>
      <c r="BP864" s="35"/>
      <c r="BQ864" s="35"/>
      <c r="BR864" s="35"/>
      <c r="BS864" s="35"/>
      <c r="BT864" s="35"/>
      <c r="BU864" s="35"/>
      <c r="BV864" s="35"/>
    </row>
    <row r="865" spans="1:74" s="54" customFormat="1" ht="15" customHeight="1" x14ac:dyDescent="0.1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G865" s="216" t="s">
        <v>152</v>
      </c>
      <c r="AH865" s="907" t="s">
        <v>993</v>
      </c>
      <c r="AI865" s="906" t="s">
        <v>994</v>
      </c>
      <c r="AJ865" s="905">
        <v>1306010</v>
      </c>
      <c r="AK865" s="451" t="s">
        <v>139</v>
      </c>
      <c r="AL865" s="451">
        <v>1</v>
      </c>
      <c r="AM865" s="449" t="s">
        <v>3041</v>
      </c>
      <c r="AN865" s="450"/>
      <c r="AP865" s="77"/>
      <c r="AQ865" s="77"/>
      <c r="AR865" s="35"/>
      <c r="AS865" s="35"/>
      <c r="AT865" s="35"/>
      <c r="AU865" s="35"/>
      <c r="AV865" s="35"/>
      <c r="AW865" s="35"/>
      <c r="AX865" s="35"/>
      <c r="AY865" s="35"/>
      <c r="AZ865" s="35"/>
      <c r="BA865" s="35"/>
      <c r="BB865" s="35"/>
      <c r="BC865" s="35"/>
      <c r="BD865" s="35"/>
      <c r="BE865" s="35"/>
      <c r="BF865" s="35"/>
      <c r="BG865" s="35"/>
      <c r="BH865" s="35"/>
      <c r="BI865" s="35"/>
      <c r="BJ865" s="35"/>
      <c r="BK865" s="35"/>
      <c r="BL865" s="35"/>
      <c r="BM865" s="35"/>
      <c r="BN865" s="35"/>
      <c r="BO865" s="35"/>
      <c r="BP865" s="35"/>
      <c r="BQ865" s="35"/>
      <c r="BR865" s="35"/>
      <c r="BS865" s="35"/>
      <c r="BT865" s="35"/>
      <c r="BU865" s="35"/>
      <c r="BV865" s="35"/>
    </row>
    <row r="866" spans="1:74" s="54" customFormat="1" ht="15" customHeight="1" x14ac:dyDescent="0.1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G866" s="216" t="s">
        <v>152</v>
      </c>
      <c r="AH866" s="907" t="s">
        <v>852</v>
      </c>
      <c r="AI866" s="906" t="s">
        <v>853</v>
      </c>
      <c r="AJ866" s="905">
        <v>1306011</v>
      </c>
      <c r="AK866" s="451" t="s">
        <v>139</v>
      </c>
      <c r="AL866" s="451">
        <v>1</v>
      </c>
      <c r="AM866" s="449" t="s">
        <v>3041</v>
      </c>
      <c r="AN866" s="450"/>
      <c r="AP866" s="77"/>
      <c r="AQ866" s="77"/>
      <c r="AR866" s="35"/>
      <c r="AS866" s="35"/>
      <c r="AT866" s="35"/>
      <c r="AU866" s="35"/>
      <c r="AV866" s="35"/>
      <c r="AW866" s="35"/>
      <c r="AX866" s="35"/>
      <c r="AY866" s="35"/>
      <c r="AZ866" s="35"/>
      <c r="BA866" s="35"/>
      <c r="BB866" s="35"/>
      <c r="BC866" s="35"/>
      <c r="BD866" s="35"/>
      <c r="BE866" s="35"/>
      <c r="BF866" s="35"/>
      <c r="BG866" s="35"/>
      <c r="BH866" s="35"/>
      <c r="BI866" s="35"/>
      <c r="BJ866" s="35"/>
      <c r="BK866" s="35"/>
      <c r="BL866" s="35"/>
      <c r="BM866" s="35"/>
      <c r="BN866" s="35"/>
      <c r="BO866" s="35"/>
      <c r="BP866" s="35"/>
      <c r="BQ866" s="35"/>
      <c r="BR866" s="35"/>
      <c r="BS866" s="35"/>
      <c r="BT866" s="35"/>
      <c r="BU866" s="35"/>
      <c r="BV866" s="35"/>
    </row>
    <row r="867" spans="1:74" s="54" customFormat="1" ht="15" customHeight="1" x14ac:dyDescent="0.1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G867" s="216" t="s">
        <v>152</v>
      </c>
      <c r="AH867" s="907" t="s">
        <v>868</v>
      </c>
      <c r="AI867" s="906" t="s">
        <v>869</v>
      </c>
      <c r="AJ867" s="905">
        <v>1306012</v>
      </c>
      <c r="AK867" s="451" t="s">
        <v>139</v>
      </c>
      <c r="AL867" s="451">
        <v>1</v>
      </c>
      <c r="AM867" s="449" t="s">
        <v>3041</v>
      </c>
      <c r="AN867" s="450"/>
      <c r="AP867" s="77"/>
      <c r="AQ867" s="77"/>
      <c r="AR867" s="35"/>
      <c r="AS867" s="35"/>
      <c r="AT867" s="35"/>
      <c r="AU867" s="35"/>
      <c r="AV867" s="35"/>
      <c r="AW867" s="35"/>
      <c r="AX867" s="35"/>
      <c r="AY867" s="35"/>
      <c r="AZ867" s="35"/>
      <c r="BA867" s="35"/>
      <c r="BB867" s="35"/>
      <c r="BC867" s="35"/>
      <c r="BD867" s="35"/>
      <c r="BE867" s="35"/>
      <c r="BF867" s="35"/>
      <c r="BG867" s="35"/>
      <c r="BH867" s="35"/>
      <c r="BI867" s="35"/>
      <c r="BJ867" s="35"/>
      <c r="BK867" s="35"/>
      <c r="BL867" s="35"/>
      <c r="BM867" s="35"/>
      <c r="BN867" s="35"/>
      <c r="BO867" s="35"/>
      <c r="BP867" s="35"/>
      <c r="BQ867" s="35"/>
      <c r="BR867" s="35"/>
      <c r="BS867" s="35"/>
      <c r="BT867" s="35"/>
      <c r="BU867" s="35"/>
      <c r="BV867" s="35"/>
    </row>
    <row r="868" spans="1:74" s="54" customFormat="1" ht="15" customHeight="1" x14ac:dyDescent="0.1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G868" s="216" t="s">
        <v>152</v>
      </c>
      <c r="AH868" s="907" t="s">
        <v>995</v>
      </c>
      <c r="AI868" s="906" t="s">
        <v>996</v>
      </c>
      <c r="AJ868" s="905">
        <v>1306013</v>
      </c>
      <c r="AK868" s="451">
        <v>1</v>
      </c>
      <c r="AL868" s="451" t="s">
        <v>139</v>
      </c>
      <c r="AM868" s="449" t="s">
        <v>3041</v>
      </c>
      <c r="AN868" s="450"/>
      <c r="AP868" s="77"/>
      <c r="AQ868" s="77"/>
      <c r="AR868" s="35"/>
      <c r="AS868" s="35"/>
      <c r="AT868" s="35"/>
      <c r="AU868" s="35"/>
      <c r="AV868" s="35"/>
      <c r="AW868" s="35"/>
      <c r="AX868" s="35"/>
      <c r="AY868" s="35"/>
      <c r="AZ868" s="35"/>
      <c r="BA868" s="35"/>
      <c r="BB868" s="35"/>
      <c r="BC868" s="35"/>
      <c r="BD868" s="35"/>
      <c r="BE868" s="35"/>
      <c r="BF868" s="35"/>
      <c r="BG868" s="35"/>
      <c r="BH868" s="35"/>
      <c r="BI868" s="35"/>
      <c r="BJ868" s="35"/>
      <c r="BK868" s="35"/>
      <c r="BL868" s="35"/>
      <c r="BM868" s="35"/>
      <c r="BN868" s="35"/>
      <c r="BO868" s="35"/>
      <c r="BP868" s="35"/>
      <c r="BQ868" s="35"/>
      <c r="BR868" s="35"/>
      <c r="BS868" s="35"/>
      <c r="BT868" s="35"/>
      <c r="BU868" s="35"/>
      <c r="BV868" s="35"/>
    </row>
    <row r="869" spans="1:74" s="54" customFormat="1" ht="15" customHeight="1" x14ac:dyDescent="0.1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G869" s="216" t="s">
        <v>152</v>
      </c>
      <c r="AH869" s="907" t="s">
        <v>929</v>
      </c>
      <c r="AI869" s="906" t="s">
        <v>930</v>
      </c>
      <c r="AJ869" s="905">
        <v>1306014</v>
      </c>
      <c r="AK869" s="451" t="s">
        <v>139</v>
      </c>
      <c r="AL869" s="451">
        <v>1</v>
      </c>
      <c r="AM869" s="449" t="s">
        <v>3041</v>
      </c>
      <c r="AN869" s="450"/>
      <c r="AP869" s="77"/>
      <c r="AQ869" s="77"/>
      <c r="AR869" s="35"/>
      <c r="AS869" s="35"/>
      <c r="AT869" s="35"/>
      <c r="AU869" s="35"/>
      <c r="AV869" s="35"/>
      <c r="AW869" s="35"/>
      <c r="AX869" s="35"/>
      <c r="AY869" s="35"/>
      <c r="AZ869" s="35"/>
      <c r="BA869" s="35"/>
      <c r="BB869" s="35"/>
      <c r="BC869" s="35"/>
      <c r="BD869" s="35"/>
      <c r="BE869" s="35"/>
      <c r="BF869" s="35"/>
      <c r="BG869" s="35"/>
      <c r="BH869" s="35"/>
      <c r="BI869" s="35"/>
      <c r="BJ869" s="35"/>
      <c r="BK869" s="35"/>
      <c r="BL869" s="35"/>
      <c r="BM869" s="35"/>
      <c r="BN869" s="35"/>
      <c r="BO869" s="35"/>
      <c r="BP869" s="35"/>
      <c r="BQ869" s="35"/>
      <c r="BR869" s="35"/>
      <c r="BS869" s="35"/>
      <c r="BT869" s="35"/>
      <c r="BU869" s="35"/>
      <c r="BV869" s="35"/>
    </row>
    <row r="870" spans="1:74" s="54" customFormat="1" ht="15" customHeight="1" x14ac:dyDescent="0.1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G870" s="216" t="s">
        <v>152</v>
      </c>
      <c r="AH870" s="907" t="s">
        <v>955</v>
      </c>
      <c r="AI870" s="906" t="s">
        <v>956</v>
      </c>
      <c r="AJ870" s="905">
        <v>1306015</v>
      </c>
      <c r="AK870" s="451" t="s">
        <v>139</v>
      </c>
      <c r="AL870" s="451">
        <v>1</v>
      </c>
      <c r="AM870" s="451" t="s">
        <v>140</v>
      </c>
      <c r="AN870" s="450"/>
      <c r="AP870" s="77"/>
      <c r="AQ870" s="77"/>
      <c r="AR870" s="35"/>
      <c r="AS870" s="35"/>
      <c r="AT870" s="35"/>
      <c r="AU870" s="35"/>
      <c r="AV870" s="35"/>
      <c r="AW870" s="35"/>
      <c r="AX870" s="35"/>
      <c r="AY870" s="35"/>
      <c r="AZ870" s="35"/>
      <c r="BA870" s="35"/>
      <c r="BB870" s="35"/>
      <c r="BC870" s="35"/>
      <c r="BD870" s="35"/>
      <c r="BE870" s="35"/>
      <c r="BF870" s="35"/>
      <c r="BG870" s="35"/>
      <c r="BH870" s="35"/>
      <c r="BI870" s="35"/>
      <c r="BJ870" s="35"/>
      <c r="BK870" s="35"/>
      <c r="BL870" s="35"/>
      <c r="BM870" s="35"/>
      <c r="BN870" s="35"/>
      <c r="BO870" s="35"/>
      <c r="BP870" s="35"/>
      <c r="BQ870" s="35"/>
      <c r="BR870" s="35"/>
      <c r="BS870" s="35"/>
      <c r="BT870" s="35"/>
      <c r="BU870" s="35"/>
      <c r="BV870" s="35"/>
    </row>
    <row r="871" spans="1:74" s="54" customFormat="1" ht="15" customHeight="1" x14ac:dyDescent="0.1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G871" s="216" t="s">
        <v>152</v>
      </c>
      <c r="AH871" s="907" t="s">
        <v>933</v>
      </c>
      <c r="AI871" s="906" t="s">
        <v>934</v>
      </c>
      <c r="AJ871" s="905">
        <v>1306016</v>
      </c>
      <c r="AK871" s="451" t="s">
        <v>139</v>
      </c>
      <c r="AL871" s="451">
        <v>1</v>
      </c>
      <c r="AM871" s="449" t="s">
        <v>3041</v>
      </c>
      <c r="AN871" s="450"/>
      <c r="AP871" s="77"/>
      <c r="AQ871" s="77"/>
      <c r="AR871" s="35"/>
      <c r="AS871" s="35"/>
      <c r="AT871" s="35"/>
      <c r="AU871" s="35"/>
      <c r="AV871" s="35"/>
      <c r="AW871" s="35"/>
      <c r="AX871" s="35"/>
      <c r="AY871" s="35"/>
      <c r="AZ871" s="35"/>
      <c r="BA871" s="35"/>
      <c r="BB871" s="35"/>
      <c r="BC871" s="35"/>
      <c r="BD871" s="35"/>
      <c r="BE871" s="35"/>
      <c r="BF871" s="35"/>
      <c r="BG871" s="35"/>
      <c r="BH871" s="35"/>
      <c r="BI871" s="35"/>
      <c r="BJ871" s="35"/>
      <c r="BK871" s="35"/>
      <c r="BL871" s="35"/>
      <c r="BM871" s="35"/>
      <c r="BN871" s="35"/>
      <c r="BO871" s="35"/>
      <c r="BP871" s="35"/>
      <c r="BQ871" s="35"/>
      <c r="BR871" s="35"/>
      <c r="BS871" s="35"/>
      <c r="BT871" s="35"/>
      <c r="BU871" s="35"/>
      <c r="BV871" s="35"/>
    </row>
    <row r="872" spans="1:74" s="54" customFormat="1" ht="15" customHeight="1" x14ac:dyDescent="0.1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G872" s="216" t="s">
        <v>152</v>
      </c>
      <c r="AH872" s="907" t="s">
        <v>939</v>
      </c>
      <c r="AI872" s="906" t="s">
        <v>940</v>
      </c>
      <c r="AJ872" s="905">
        <v>1306017</v>
      </c>
      <c r="AK872" s="451">
        <v>1</v>
      </c>
      <c r="AL872" s="451" t="s">
        <v>139</v>
      </c>
      <c r="AM872" s="449" t="s">
        <v>3041</v>
      </c>
      <c r="AN872" s="450"/>
      <c r="AP872" s="77"/>
      <c r="AQ872" s="77"/>
      <c r="AR872" s="35"/>
      <c r="AS872" s="35"/>
      <c r="AT872" s="35"/>
      <c r="AU872" s="35"/>
      <c r="AV872" s="35"/>
      <c r="AW872" s="35"/>
      <c r="AX872" s="35"/>
      <c r="AY872" s="35"/>
      <c r="AZ872" s="35"/>
      <c r="BA872" s="35"/>
      <c r="BB872" s="35"/>
      <c r="BC872" s="35"/>
      <c r="BD872" s="35"/>
      <c r="BE872" s="35"/>
      <c r="BF872" s="35"/>
      <c r="BG872" s="35"/>
      <c r="BH872" s="35"/>
      <c r="BI872" s="35"/>
      <c r="BJ872" s="35"/>
      <c r="BK872" s="35"/>
      <c r="BL872" s="35"/>
      <c r="BM872" s="35"/>
      <c r="BN872" s="35"/>
      <c r="BO872" s="35"/>
      <c r="BP872" s="35"/>
      <c r="BQ872" s="35"/>
      <c r="BR872" s="35"/>
      <c r="BS872" s="35"/>
      <c r="BT872" s="35"/>
      <c r="BU872" s="35"/>
      <c r="BV872" s="35"/>
    </row>
    <row r="873" spans="1:74" s="54" customFormat="1" ht="15" customHeight="1" x14ac:dyDescent="0.1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G873" s="216" t="s">
        <v>152</v>
      </c>
      <c r="AH873" s="907" t="s">
        <v>923</v>
      </c>
      <c r="AI873" s="906" t="s">
        <v>924</v>
      </c>
      <c r="AJ873" s="905">
        <v>1306018</v>
      </c>
      <c r="AK873" s="451" t="s">
        <v>139</v>
      </c>
      <c r="AL873" s="451">
        <v>1</v>
      </c>
      <c r="AM873" s="449" t="s">
        <v>3041</v>
      </c>
      <c r="AN873" s="450"/>
      <c r="AP873" s="77"/>
      <c r="AQ873" s="77"/>
      <c r="AR873" s="35"/>
      <c r="AS873" s="35"/>
      <c r="AT873" s="35"/>
      <c r="AU873" s="35"/>
      <c r="AV873" s="35"/>
      <c r="AW873" s="35"/>
      <c r="AX873" s="35"/>
      <c r="AY873" s="35"/>
      <c r="AZ873" s="35"/>
      <c r="BA873" s="35"/>
      <c r="BB873" s="35"/>
      <c r="BC873" s="35"/>
      <c r="BD873" s="35"/>
      <c r="BE873" s="35"/>
      <c r="BF873" s="35"/>
      <c r="BG873" s="35"/>
      <c r="BH873" s="35"/>
      <c r="BI873" s="35"/>
      <c r="BJ873" s="35"/>
      <c r="BK873" s="35"/>
      <c r="BL873" s="35"/>
      <c r="BM873" s="35"/>
      <c r="BN873" s="35"/>
      <c r="BO873" s="35"/>
      <c r="BP873" s="35"/>
      <c r="BQ873" s="35"/>
      <c r="BR873" s="35"/>
      <c r="BS873" s="35"/>
      <c r="BT873" s="35"/>
      <c r="BU873" s="35"/>
      <c r="BV873" s="35"/>
    </row>
    <row r="874" spans="1:74" s="54" customFormat="1" ht="15" customHeight="1" x14ac:dyDescent="0.1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G874" s="216" t="s">
        <v>152</v>
      </c>
      <c r="AH874" s="907" t="s">
        <v>965</v>
      </c>
      <c r="AI874" s="906" t="s">
        <v>966</v>
      </c>
      <c r="AJ874" s="905">
        <v>1306019</v>
      </c>
      <c r="AK874" s="451">
        <v>1</v>
      </c>
      <c r="AL874" s="451" t="s">
        <v>139</v>
      </c>
      <c r="AM874" s="451" t="s">
        <v>140</v>
      </c>
      <c r="AN874" s="450"/>
      <c r="AP874" s="77"/>
      <c r="AQ874" s="77"/>
      <c r="AR874" s="35"/>
      <c r="AS874" s="35"/>
      <c r="AT874" s="35"/>
      <c r="AU874" s="35"/>
      <c r="AV874" s="35"/>
      <c r="AW874" s="35"/>
      <c r="AX874" s="35"/>
      <c r="AY874" s="35"/>
      <c r="AZ874" s="35"/>
      <c r="BA874" s="35"/>
      <c r="BB874" s="35"/>
      <c r="BC874" s="35"/>
      <c r="BD874" s="35"/>
      <c r="BE874" s="35"/>
      <c r="BF874" s="35"/>
      <c r="BG874" s="35"/>
      <c r="BH874" s="35"/>
      <c r="BI874" s="35"/>
      <c r="BJ874" s="35"/>
      <c r="BK874" s="35"/>
      <c r="BL874" s="35"/>
      <c r="BM874" s="35"/>
      <c r="BN874" s="35"/>
      <c r="BO874" s="35"/>
      <c r="BP874" s="35"/>
      <c r="BQ874" s="35"/>
      <c r="BR874" s="35"/>
      <c r="BS874" s="35"/>
      <c r="BT874" s="35"/>
      <c r="BU874" s="35"/>
      <c r="BV874" s="35"/>
    </row>
    <row r="875" spans="1:74" s="54" customFormat="1" ht="15" customHeight="1" x14ac:dyDescent="0.1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G875" s="216" t="s">
        <v>152</v>
      </c>
      <c r="AH875" s="907" t="s">
        <v>987</v>
      </c>
      <c r="AI875" s="906" t="s">
        <v>988</v>
      </c>
      <c r="AJ875" s="905">
        <v>1306020</v>
      </c>
      <c r="AK875" s="451" t="s">
        <v>139</v>
      </c>
      <c r="AL875" s="451">
        <v>1</v>
      </c>
      <c r="AM875" s="449" t="s">
        <v>3041</v>
      </c>
      <c r="AN875" s="450"/>
      <c r="AP875" s="77"/>
      <c r="AQ875" s="77"/>
      <c r="AR875" s="35"/>
      <c r="AS875" s="35"/>
      <c r="AT875" s="35"/>
      <c r="AU875" s="35"/>
      <c r="AV875" s="35"/>
      <c r="AW875" s="35"/>
      <c r="AX875" s="35"/>
      <c r="AY875" s="35"/>
      <c r="AZ875" s="35"/>
      <c r="BA875" s="35"/>
      <c r="BB875" s="35"/>
      <c r="BC875" s="35"/>
      <c r="BD875" s="35"/>
      <c r="BE875" s="35"/>
      <c r="BF875" s="35"/>
      <c r="BG875" s="35"/>
      <c r="BH875" s="35"/>
      <c r="BI875" s="35"/>
      <c r="BJ875" s="35"/>
      <c r="BK875" s="35"/>
      <c r="BL875" s="35"/>
      <c r="BM875" s="35"/>
      <c r="BN875" s="35"/>
      <c r="BO875" s="35"/>
      <c r="BP875" s="35"/>
      <c r="BQ875" s="35"/>
      <c r="BR875" s="35"/>
      <c r="BS875" s="35"/>
      <c r="BT875" s="35"/>
      <c r="BU875" s="35"/>
      <c r="BV875" s="35"/>
    </row>
    <row r="876" spans="1:74" s="54" customFormat="1" ht="15" customHeight="1" x14ac:dyDescent="0.1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G876" s="216" t="s">
        <v>152</v>
      </c>
      <c r="AH876" s="907" t="s">
        <v>862</v>
      </c>
      <c r="AI876" s="906" t="s">
        <v>863</v>
      </c>
      <c r="AJ876" s="905">
        <v>1306022</v>
      </c>
      <c r="AK876" s="451" t="s">
        <v>139</v>
      </c>
      <c r="AL876" s="451">
        <v>1</v>
      </c>
      <c r="AM876" s="449" t="s">
        <v>3041</v>
      </c>
      <c r="AN876" s="450"/>
      <c r="AP876" s="77"/>
      <c r="AQ876" s="77"/>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c r="BS876" s="35"/>
      <c r="BT876" s="35"/>
      <c r="BU876" s="35"/>
      <c r="BV876" s="35"/>
    </row>
    <row r="877" spans="1:74" s="54" customFormat="1" ht="15" customHeight="1" x14ac:dyDescent="0.1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G877" s="216" t="s">
        <v>152</v>
      </c>
      <c r="AH877" s="907" t="s">
        <v>892</v>
      </c>
      <c r="AI877" s="906" t="s">
        <v>893</v>
      </c>
      <c r="AJ877" s="905">
        <v>1306023</v>
      </c>
      <c r="AK877" s="451">
        <v>1</v>
      </c>
      <c r="AL877" s="451" t="s">
        <v>139</v>
      </c>
      <c r="AM877" s="451" t="s">
        <v>140</v>
      </c>
      <c r="AN877" s="450"/>
      <c r="AP877" s="77"/>
      <c r="AQ877" s="77"/>
      <c r="AR877" s="35"/>
      <c r="AS877" s="35"/>
      <c r="AT877" s="35"/>
      <c r="AU877" s="35"/>
      <c r="AV877" s="35"/>
      <c r="AW877" s="35"/>
      <c r="AX877" s="35"/>
      <c r="AY877" s="35"/>
      <c r="AZ877" s="35"/>
      <c r="BA877" s="35"/>
      <c r="BB877" s="35"/>
      <c r="BC877" s="35"/>
      <c r="BD877" s="35"/>
      <c r="BE877" s="35"/>
      <c r="BF877" s="35"/>
      <c r="BG877" s="35"/>
      <c r="BH877" s="35"/>
      <c r="BI877" s="35"/>
      <c r="BJ877" s="35"/>
      <c r="BK877" s="35"/>
      <c r="BL877" s="35"/>
      <c r="BM877" s="35"/>
      <c r="BN877" s="35"/>
      <c r="BO877" s="35"/>
      <c r="BP877" s="35"/>
      <c r="BQ877" s="35"/>
      <c r="BR877" s="35"/>
      <c r="BS877" s="35"/>
      <c r="BT877" s="35"/>
      <c r="BU877" s="35"/>
      <c r="BV877" s="35"/>
    </row>
    <row r="878" spans="1:74" s="54" customFormat="1" ht="15" customHeight="1" x14ac:dyDescent="0.1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G878" s="216" t="s">
        <v>152</v>
      </c>
      <c r="AH878" s="907" t="s">
        <v>941</v>
      </c>
      <c r="AI878" s="906" t="s">
        <v>942</v>
      </c>
      <c r="AJ878" s="905">
        <v>1306026</v>
      </c>
      <c r="AK878" s="451">
        <v>1</v>
      </c>
      <c r="AL878" s="451" t="s">
        <v>139</v>
      </c>
      <c r="AM878" s="451" t="s">
        <v>140</v>
      </c>
      <c r="AN878" s="450"/>
      <c r="AP878" s="77"/>
      <c r="AQ878" s="77"/>
      <c r="AR878" s="35"/>
      <c r="AS878" s="35"/>
      <c r="AT878" s="35"/>
      <c r="AU878" s="35"/>
      <c r="AV878" s="35"/>
      <c r="AW878" s="35"/>
      <c r="AX878" s="35"/>
      <c r="AY878" s="35"/>
      <c r="AZ878" s="35"/>
      <c r="BA878" s="35"/>
      <c r="BB878" s="35"/>
      <c r="BC878" s="35"/>
      <c r="BD878" s="35"/>
      <c r="BE878" s="35"/>
      <c r="BF878" s="35"/>
      <c r="BG878" s="35"/>
      <c r="BH878" s="35"/>
      <c r="BI878" s="35"/>
      <c r="BJ878" s="35"/>
      <c r="BK878" s="35"/>
      <c r="BL878" s="35"/>
      <c r="BM878" s="35"/>
      <c r="BN878" s="35"/>
      <c r="BO878" s="35"/>
      <c r="BP878" s="35"/>
      <c r="BQ878" s="35"/>
      <c r="BR878" s="35"/>
      <c r="BS878" s="35"/>
      <c r="BT878" s="35"/>
      <c r="BU878" s="35"/>
      <c r="BV878" s="35"/>
    </row>
    <row r="879" spans="1:74" s="54" customFormat="1" ht="15" customHeight="1" x14ac:dyDescent="0.1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G879" s="216" t="s">
        <v>152</v>
      </c>
      <c r="AH879" s="907" t="s">
        <v>951</v>
      </c>
      <c r="AI879" s="906" t="s">
        <v>952</v>
      </c>
      <c r="AJ879" s="905">
        <v>1306027</v>
      </c>
      <c r="AK879" s="451">
        <v>1</v>
      </c>
      <c r="AL879" s="451" t="s">
        <v>139</v>
      </c>
      <c r="AM879" s="449" t="s">
        <v>3041</v>
      </c>
      <c r="AN879" s="450"/>
      <c r="AP879" s="77"/>
      <c r="AQ879" s="77"/>
      <c r="AR879" s="35"/>
      <c r="AS879" s="35"/>
      <c r="AT879" s="35"/>
      <c r="AU879" s="35"/>
      <c r="AV879" s="35"/>
      <c r="AW879" s="35"/>
      <c r="AX879" s="35"/>
      <c r="AY879" s="35"/>
      <c r="AZ879" s="35"/>
      <c r="BA879" s="35"/>
      <c r="BB879" s="35"/>
      <c r="BC879" s="35"/>
      <c r="BD879" s="35"/>
      <c r="BE879" s="35"/>
      <c r="BF879" s="35"/>
      <c r="BG879" s="35"/>
      <c r="BH879" s="35"/>
      <c r="BI879" s="35"/>
      <c r="BJ879" s="35"/>
      <c r="BK879" s="35"/>
      <c r="BL879" s="35"/>
      <c r="BM879" s="35"/>
      <c r="BN879" s="35"/>
      <c r="BO879" s="35"/>
      <c r="BP879" s="35"/>
      <c r="BQ879" s="35"/>
      <c r="BR879" s="35"/>
      <c r="BS879" s="35"/>
      <c r="BT879" s="35"/>
      <c r="BU879" s="35"/>
      <c r="BV879" s="35"/>
    </row>
    <row r="880" spans="1:74" s="54" customFormat="1" ht="15" customHeight="1" x14ac:dyDescent="0.1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G880" s="216" t="s">
        <v>152</v>
      </c>
      <c r="AH880" s="907" t="s">
        <v>963</v>
      </c>
      <c r="AI880" s="906" t="s">
        <v>964</v>
      </c>
      <c r="AJ880" s="905">
        <v>1306028</v>
      </c>
      <c r="AK880" s="451" t="s">
        <v>139</v>
      </c>
      <c r="AL880" s="451">
        <v>1</v>
      </c>
      <c r="AM880" s="449" t="s">
        <v>3041</v>
      </c>
      <c r="AN880" s="450"/>
      <c r="AP880" s="77"/>
      <c r="AQ880" s="77"/>
      <c r="AR880" s="35"/>
      <c r="AS880" s="35"/>
      <c r="AT880" s="35"/>
      <c r="AU880" s="35"/>
      <c r="AV880" s="35"/>
      <c r="AW880" s="35"/>
      <c r="AX880" s="35"/>
      <c r="AY880" s="35"/>
      <c r="AZ880" s="35"/>
      <c r="BA880" s="35"/>
      <c r="BB880" s="35"/>
      <c r="BC880" s="35"/>
      <c r="BD880" s="35"/>
      <c r="BE880" s="35"/>
      <c r="BF880" s="35"/>
      <c r="BG880" s="35"/>
      <c r="BH880" s="35"/>
      <c r="BI880" s="35"/>
      <c r="BJ880" s="35"/>
      <c r="BK880" s="35"/>
      <c r="BL880" s="35"/>
      <c r="BM880" s="35"/>
      <c r="BN880" s="35"/>
      <c r="BO880" s="35"/>
      <c r="BP880" s="35"/>
      <c r="BQ880" s="35"/>
      <c r="BR880" s="35"/>
      <c r="BS880" s="35"/>
      <c r="BT880" s="35"/>
      <c r="BU880" s="35"/>
      <c r="BV880" s="35"/>
    </row>
    <row r="881" spans="1:74" s="54" customFormat="1" ht="15" customHeight="1" x14ac:dyDescent="0.1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G881" s="216" t="s">
        <v>152</v>
      </c>
      <c r="AH881" s="907" t="s">
        <v>983</v>
      </c>
      <c r="AI881" s="906" t="s">
        <v>984</v>
      </c>
      <c r="AJ881" s="905">
        <v>1306029</v>
      </c>
      <c r="AK881" s="451" t="s">
        <v>139</v>
      </c>
      <c r="AL881" s="451">
        <v>1</v>
      </c>
      <c r="AM881" s="449" t="s">
        <v>3041</v>
      </c>
      <c r="AN881" s="450"/>
      <c r="AP881" s="77"/>
      <c r="AQ881" s="77"/>
      <c r="AR881" s="35"/>
      <c r="AS881" s="35"/>
      <c r="AT881" s="35"/>
      <c r="AU881" s="35"/>
      <c r="AV881" s="35"/>
      <c r="AW881" s="35"/>
      <c r="AX881" s="35"/>
      <c r="AY881" s="35"/>
      <c r="AZ881" s="35"/>
      <c r="BA881" s="35"/>
      <c r="BB881" s="35"/>
      <c r="BC881" s="35"/>
      <c r="BD881" s="35"/>
      <c r="BE881" s="35"/>
      <c r="BF881" s="35"/>
      <c r="BG881" s="35"/>
      <c r="BH881" s="35"/>
      <c r="BI881" s="35"/>
      <c r="BJ881" s="35"/>
      <c r="BK881" s="35"/>
      <c r="BL881" s="35"/>
      <c r="BM881" s="35"/>
      <c r="BN881" s="35"/>
      <c r="BO881" s="35"/>
      <c r="BP881" s="35"/>
      <c r="BQ881" s="35"/>
      <c r="BR881" s="35"/>
      <c r="BS881" s="35"/>
      <c r="BT881" s="35"/>
      <c r="BU881" s="35"/>
      <c r="BV881" s="35"/>
    </row>
    <row r="882" spans="1:74" s="54" customFormat="1" ht="15" customHeight="1" x14ac:dyDescent="0.1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G882" s="216" t="s">
        <v>152</v>
      </c>
      <c r="AH882" s="907" t="s">
        <v>882</v>
      </c>
      <c r="AI882" s="906" t="s">
        <v>883</v>
      </c>
      <c r="AJ882" s="905">
        <v>1306030</v>
      </c>
      <c r="AK882" s="451">
        <v>1</v>
      </c>
      <c r="AL882" s="451" t="s">
        <v>139</v>
      </c>
      <c r="AM882" s="449" t="s">
        <v>3041</v>
      </c>
      <c r="AN882" s="450"/>
      <c r="AP882" s="77"/>
      <c r="AQ882" s="77"/>
      <c r="AR882" s="35"/>
      <c r="AS882" s="35"/>
      <c r="AT882" s="35"/>
      <c r="AU882" s="35"/>
      <c r="AV882" s="35"/>
      <c r="AW882" s="35"/>
      <c r="AX882" s="35"/>
      <c r="AY882" s="35"/>
      <c r="AZ882" s="35"/>
      <c r="BA882" s="35"/>
      <c r="BB882" s="35"/>
      <c r="BC882" s="35"/>
      <c r="BD882" s="35"/>
      <c r="BE882" s="35"/>
      <c r="BF882" s="35"/>
      <c r="BG882" s="35"/>
      <c r="BH882" s="35"/>
      <c r="BI882" s="35"/>
      <c r="BJ882" s="35"/>
      <c r="BK882" s="35"/>
      <c r="BL882" s="35"/>
      <c r="BM882" s="35"/>
      <c r="BN882" s="35"/>
      <c r="BO882" s="35"/>
      <c r="BP882" s="35"/>
      <c r="BQ882" s="35"/>
      <c r="BR882" s="35"/>
      <c r="BS882" s="35"/>
      <c r="BT882" s="35"/>
      <c r="BU882" s="35"/>
      <c r="BV882" s="35"/>
    </row>
    <row r="883" spans="1:74" s="54" customFormat="1" ht="15" customHeight="1" x14ac:dyDescent="0.1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G883" s="216" t="s">
        <v>152</v>
      </c>
      <c r="AH883" s="907" t="s">
        <v>997</v>
      </c>
      <c r="AI883" s="906" t="s">
        <v>998</v>
      </c>
      <c r="AJ883" s="905">
        <v>1306031</v>
      </c>
      <c r="AK883" s="451" t="s">
        <v>139</v>
      </c>
      <c r="AL883" s="451">
        <v>1</v>
      </c>
      <c r="AM883" s="449" t="s">
        <v>3041</v>
      </c>
      <c r="AN883" s="450"/>
      <c r="AP883" s="77"/>
      <c r="AQ883" s="77"/>
      <c r="AR883" s="35"/>
      <c r="AS883" s="35"/>
      <c r="AT883" s="35"/>
      <c r="AU883" s="35"/>
      <c r="AV883" s="35"/>
      <c r="AW883" s="35"/>
      <c r="AX883" s="35"/>
      <c r="AY883" s="35"/>
      <c r="AZ883" s="35"/>
      <c r="BA883" s="35"/>
      <c r="BB883" s="35"/>
      <c r="BC883" s="35"/>
      <c r="BD883" s="35"/>
      <c r="BE883" s="35"/>
      <c r="BF883" s="35"/>
      <c r="BG883" s="35"/>
      <c r="BH883" s="35"/>
      <c r="BI883" s="35"/>
      <c r="BJ883" s="35"/>
      <c r="BK883" s="35"/>
      <c r="BL883" s="35"/>
      <c r="BM883" s="35"/>
      <c r="BN883" s="35"/>
      <c r="BO883" s="35"/>
      <c r="BP883" s="35"/>
      <c r="BQ883" s="35"/>
      <c r="BR883" s="35"/>
      <c r="BS883" s="35"/>
      <c r="BT883" s="35"/>
      <c r="BU883" s="35"/>
      <c r="BV883" s="35"/>
    </row>
    <row r="884" spans="1:74" s="54" customFormat="1" ht="15" customHeight="1" x14ac:dyDescent="0.1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G884" s="216" t="s">
        <v>152</v>
      </c>
      <c r="AH884" s="907" t="s">
        <v>981</v>
      </c>
      <c r="AI884" s="906" t="s">
        <v>982</v>
      </c>
      <c r="AJ884" s="905">
        <v>1306032</v>
      </c>
      <c r="AK884" s="451" t="s">
        <v>139</v>
      </c>
      <c r="AL884" s="451">
        <v>1</v>
      </c>
      <c r="AM884" s="449" t="s">
        <v>3041</v>
      </c>
      <c r="AN884" s="450"/>
      <c r="AP884" s="77"/>
      <c r="AQ884" s="77"/>
      <c r="AR884" s="35"/>
      <c r="AS884" s="35"/>
      <c r="AT884" s="35"/>
      <c r="AU884" s="35"/>
      <c r="AV884" s="35"/>
      <c r="AW884" s="35"/>
      <c r="AX884" s="35"/>
      <c r="AY884" s="35"/>
      <c r="AZ884" s="35"/>
      <c r="BA884" s="35"/>
      <c r="BB884" s="35"/>
      <c r="BC884" s="35"/>
      <c r="BD884" s="35"/>
      <c r="BE884" s="35"/>
      <c r="BF884" s="35"/>
      <c r="BG884" s="35"/>
      <c r="BH884" s="35"/>
      <c r="BI884" s="35"/>
      <c r="BJ884" s="35"/>
      <c r="BK884" s="35"/>
      <c r="BL884" s="35"/>
      <c r="BM884" s="35"/>
      <c r="BN884" s="35"/>
      <c r="BO884" s="35"/>
      <c r="BP884" s="35"/>
      <c r="BQ884" s="35"/>
      <c r="BR884" s="35"/>
      <c r="BS884" s="35"/>
      <c r="BT884" s="35"/>
      <c r="BU884" s="35"/>
      <c r="BV884" s="35"/>
    </row>
    <row r="885" spans="1:74" s="54" customFormat="1" ht="15" customHeight="1" x14ac:dyDescent="0.1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G885" s="216" t="s">
        <v>152</v>
      </c>
      <c r="AH885" s="907" t="s">
        <v>977</v>
      </c>
      <c r="AI885" s="906" t="s">
        <v>978</v>
      </c>
      <c r="AJ885" s="905">
        <v>1306033</v>
      </c>
      <c r="AK885" s="451" t="s">
        <v>139</v>
      </c>
      <c r="AL885" s="451">
        <v>1</v>
      </c>
      <c r="AM885" s="449" t="s">
        <v>3041</v>
      </c>
      <c r="AN885" s="450"/>
      <c r="AP885" s="77"/>
      <c r="AQ885" s="77"/>
      <c r="AR885" s="35"/>
      <c r="AS885" s="35"/>
      <c r="AT885" s="35"/>
      <c r="AU885" s="35"/>
      <c r="AV885" s="35"/>
      <c r="AW885" s="35"/>
      <c r="AX885" s="35"/>
      <c r="AY885" s="35"/>
      <c r="AZ885" s="35"/>
      <c r="BA885" s="35"/>
      <c r="BB885" s="35"/>
      <c r="BC885" s="35"/>
      <c r="BD885" s="35"/>
      <c r="BE885" s="35"/>
      <c r="BF885" s="35"/>
      <c r="BG885" s="35"/>
      <c r="BH885" s="35"/>
      <c r="BI885" s="35"/>
      <c r="BJ885" s="35"/>
      <c r="BK885" s="35"/>
      <c r="BL885" s="35"/>
      <c r="BM885" s="35"/>
      <c r="BN885" s="35"/>
      <c r="BO885" s="35"/>
      <c r="BP885" s="35"/>
      <c r="BQ885" s="35"/>
      <c r="BR885" s="35"/>
      <c r="BS885" s="35"/>
      <c r="BT885" s="35"/>
      <c r="BU885" s="35"/>
      <c r="BV885" s="35"/>
    </row>
    <row r="886" spans="1:74" s="54" customFormat="1" ht="15" customHeight="1" x14ac:dyDescent="0.1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G886" s="216" t="s">
        <v>152</v>
      </c>
      <c r="AH886" s="907" t="s">
        <v>906</v>
      </c>
      <c r="AI886" s="906" t="s">
        <v>907</v>
      </c>
      <c r="AJ886" s="905">
        <v>1306034</v>
      </c>
      <c r="AK886" s="451" t="s">
        <v>139</v>
      </c>
      <c r="AL886" s="451">
        <v>1</v>
      </c>
      <c r="AM886" s="449" t="s">
        <v>3041</v>
      </c>
      <c r="AN886" s="450"/>
      <c r="AP886" s="77"/>
      <c r="AQ886" s="77"/>
      <c r="AR886" s="35"/>
      <c r="AS886" s="35"/>
      <c r="AT886" s="35"/>
      <c r="AU886" s="35"/>
      <c r="AV886" s="35"/>
      <c r="AW886" s="35"/>
      <c r="AX886" s="35"/>
      <c r="AY886" s="35"/>
      <c r="AZ886" s="35"/>
      <c r="BA886" s="35"/>
      <c r="BB886" s="35"/>
      <c r="BC886" s="35"/>
      <c r="BD886" s="35"/>
      <c r="BE886" s="35"/>
      <c r="BF886" s="35"/>
      <c r="BG886" s="35"/>
      <c r="BH886" s="35"/>
      <c r="BI886" s="35"/>
      <c r="BJ886" s="35"/>
      <c r="BK886" s="35"/>
      <c r="BL886" s="35"/>
      <c r="BM886" s="35"/>
      <c r="BN886" s="35"/>
      <c r="BO886" s="35"/>
      <c r="BP886" s="35"/>
      <c r="BQ886" s="35"/>
      <c r="BR886" s="35"/>
      <c r="BS886" s="35"/>
      <c r="BT886" s="35"/>
      <c r="BU886" s="35"/>
      <c r="BV886" s="35"/>
    </row>
    <row r="887" spans="1:74" s="54" customFormat="1" ht="15" customHeight="1" x14ac:dyDescent="0.1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G887" s="216" t="s">
        <v>152</v>
      </c>
      <c r="AH887" s="907" t="s">
        <v>969</v>
      </c>
      <c r="AI887" s="906" t="s">
        <v>970</v>
      </c>
      <c r="AJ887" s="905">
        <v>1306035</v>
      </c>
      <c r="AK887" s="451" t="s">
        <v>139</v>
      </c>
      <c r="AL887" s="451">
        <v>1</v>
      </c>
      <c r="AM887" s="449" t="s">
        <v>3041</v>
      </c>
      <c r="AN887" s="450"/>
      <c r="AP887" s="77"/>
      <c r="AQ887" s="77"/>
      <c r="AR887" s="35"/>
      <c r="AS887" s="35"/>
      <c r="AT887" s="35"/>
      <c r="AU887" s="35"/>
      <c r="AV887" s="35"/>
      <c r="AW887" s="35"/>
      <c r="AX887" s="35"/>
      <c r="AY887" s="35"/>
      <c r="AZ887" s="35"/>
      <c r="BA887" s="35"/>
      <c r="BB887" s="35"/>
      <c r="BC887" s="35"/>
      <c r="BD887" s="35"/>
      <c r="BE887" s="35"/>
      <c r="BF887" s="35"/>
      <c r="BG887" s="35"/>
      <c r="BH887" s="35"/>
      <c r="BI887" s="35"/>
      <c r="BJ887" s="35"/>
      <c r="BK887" s="35"/>
      <c r="BL887" s="35"/>
      <c r="BM887" s="35"/>
      <c r="BN887" s="35"/>
      <c r="BO887" s="35"/>
      <c r="BP887" s="35"/>
      <c r="BQ887" s="35"/>
      <c r="BR887" s="35"/>
      <c r="BS887" s="35"/>
      <c r="BT887" s="35"/>
      <c r="BU887" s="35"/>
      <c r="BV887" s="35"/>
    </row>
    <row r="888" spans="1:74" s="54" customFormat="1" ht="15" customHeight="1" x14ac:dyDescent="0.1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G888" s="216" t="s">
        <v>152</v>
      </c>
      <c r="AH888" s="907" t="s">
        <v>973</v>
      </c>
      <c r="AI888" s="906" t="s">
        <v>974</v>
      </c>
      <c r="AJ888" s="905">
        <v>1306036</v>
      </c>
      <c r="AK888" s="451" t="s">
        <v>139</v>
      </c>
      <c r="AL888" s="451">
        <v>1</v>
      </c>
      <c r="AM888" s="449" t="s">
        <v>3041</v>
      </c>
      <c r="AN888" s="450"/>
      <c r="AP888" s="77"/>
      <c r="AQ888" s="77"/>
      <c r="AR888" s="35"/>
      <c r="AS888" s="35"/>
      <c r="AT888" s="35"/>
      <c r="AU888" s="35"/>
      <c r="AV888" s="35"/>
      <c r="AW888" s="35"/>
      <c r="AX888" s="35"/>
      <c r="AY888" s="35"/>
      <c r="AZ888" s="35"/>
      <c r="BA888" s="35"/>
      <c r="BB888" s="35"/>
      <c r="BC888" s="35"/>
      <c r="BD888" s="35"/>
      <c r="BE888" s="35"/>
      <c r="BF888" s="35"/>
      <c r="BG888" s="35"/>
      <c r="BH888" s="35"/>
      <c r="BI888" s="35"/>
      <c r="BJ888" s="35"/>
      <c r="BK888" s="35"/>
      <c r="BL888" s="35"/>
      <c r="BM888" s="35"/>
      <c r="BN888" s="35"/>
      <c r="BO888" s="35"/>
      <c r="BP888" s="35"/>
      <c r="BQ888" s="35"/>
      <c r="BR888" s="35"/>
      <c r="BS888" s="35"/>
      <c r="BT888" s="35"/>
      <c r="BU888" s="35"/>
      <c r="BV888" s="35"/>
    </row>
    <row r="889" spans="1:74" s="54" customFormat="1" ht="15" customHeight="1" x14ac:dyDescent="0.1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G889" s="216" t="s">
        <v>152</v>
      </c>
      <c r="AH889" s="907" t="s">
        <v>979</v>
      </c>
      <c r="AI889" s="906" t="s">
        <v>980</v>
      </c>
      <c r="AJ889" s="905">
        <v>1306037</v>
      </c>
      <c r="AK889" s="451" t="s">
        <v>139</v>
      </c>
      <c r="AL889" s="451">
        <v>1</v>
      </c>
      <c r="AM889" s="449" t="s">
        <v>3041</v>
      </c>
      <c r="AN889" s="450"/>
      <c r="AP889" s="77"/>
      <c r="AQ889" s="77"/>
      <c r="AR889" s="35"/>
      <c r="AS889" s="35"/>
      <c r="AT889" s="35"/>
      <c r="AU889" s="35"/>
      <c r="AV889" s="35"/>
      <c r="AW889" s="35"/>
      <c r="AX889" s="35"/>
      <c r="AY889" s="35"/>
      <c r="AZ889" s="35"/>
      <c r="BA889" s="35"/>
      <c r="BB889" s="35"/>
      <c r="BC889" s="35"/>
      <c r="BD889" s="35"/>
      <c r="BE889" s="35"/>
      <c r="BF889" s="35"/>
      <c r="BG889" s="35"/>
      <c r="BH889" s="35"/>
      <c r="BI889" s="35"/>
      <c r="BJ889" s="35"/>
      <c r="BK889" s="35"/>
      <c r="BL889" s="35"/>
      <c r="BM889" s="35"/>
      <c r="BN889" s="35"/>
      <c r="BO889" s="35"/>
      <c r="BP889" s="35"/>
      <c r="BQ889" s="35"/>
      <c r="BR889" s="35"/>
      <c r="BS889" s="35"/>
      <c r="BT889" s="35"/>
      <c r="BU889" s="35"/>
      <c r="BV889" s="35"/>
    </row>
    <row r="890" spans="1:74" s="54" customFormat="1" ht="15" customHeight="1" x14ac:dyDescent="0.1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G890" s="216" t="s">
        <v>152</v>
      </c>
      <c r="AH890" s="907" t="s">
        <v>864</v>
      </c>
      <c r="AI890" s="906" t="s">
        <v>865</v>
      </c>
      <c r="AJ890" s="905">
        <v>1306038</v>
      </c>
      <c r="AK890" s="451" t="s">
        <v>139</v>
      </c>
      <c r="AL890" s="451">
        <v>1</v>
      </c>
      <c r="AM890" s="449" t="s">
        <v>3041</v>
      </c>
      <c r="AN890" s="450"/>
      <c r="AP890" s="77"/>
      <c r="AQ890" s="77"/>
      <c r="AR890" s="35"/>
      <c r="AS890" s="35"/>
      <c r="AT890" s="35"/>
      <c r="AU890" s="35"/>
      <c r="AV890" s="35"/>
      <c r="AW890" s="35"/>
      <c r="AX890" s="35"/>
      <c r="AY890" s="35"/>
      <c r="AZ890" s="35"/>
      <c r="BA890" s="35"/>
      <c r="BB890" s="35"/>
      <c r="BC890" s="35"/>
      <c r="BD890" s="35"/>
      <c r="BE890" s="35"/>
      <c r="BF890" s="35"/>
      <c r="BG890" s="35"/>
      <c r="BH890" s="35"/>
      <c r="BI890" s="35"/>
      <c r="BJ890" s="35"/>
      <c r="BK890" s="35"/>
      <c r="BL890" s="35"/>
      <c r="BM890" s="35"/>
      <c r="BN890" s="35"/>
      <c r="BO890" s="35"/>
      <c r="BP890" s="35"/>
      <c r="BQ890" s="35"/>
      <c r="BR890" s="35"/>
      <c r="BS890" s="35"/>
      <c r="BT890" s="35"/>
      <c r="BU890" s="35"/>
      <c r="BV890" s="35"/>
    </row>
    <row r="891" spans="1:74" s="54" customFormat="1" ht="15" customHeight="1" x14ac:dyDescent="0.1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G891" s="216" t="s">
        <v>152</v>
      </c>
      <c r="AH891" s="907" t="s">
        <v>878</v>
      </c>
      <c r="AI891" s="906" t="s">
        <v>879</v>
      </c>
      <c r="AJ891" s="905">
        <v>1306039</v>
      </c>
      <c r="AK891" s="451" t="s">
        <v>139</v>
      </c>
      <c r="AL891" s="451">
        <v>1</v>
      </c>
      <c r="AM891" s="449" t="s">
        <v>3041</v>
      </c>
      <c r="AN891" s="450"/>
      <c r="AP891" s="77"/>
      <c r="AQ891" s="77"/>
      <c r="AR891" s="35"/>
      <c r="AS891" s="35"/>
      <c r="AT891" s="35"/>
      <c r="AU891" s="35"/>
      <c r="AV891" s="35"/>
      <c r="AW891" s="35"/>
      <c r="AX891" s="35"/>
      <c r="AY891" s="35"/>
      <c r="AZ891" s="35"/>
      <c r="BA891" s="35"/>
      <c r="BB891" s="35"/>
      <c r="BC891" s="35"/>
      <c r="BD891" s="35"/>
      <c r="BE891" s="35"/>
      <c r="BF891" s="35"/>
      <c r="BG891" s="35"/>
      <c r="BH891" s="35"/>
      <c r="BI891" s="35"/>
      <c r="BJ891" s="35"/>
      <c r="BK891" s="35"/>
      <c r="BL891" s="35"/>
      <c r="BM891" s="35"/>
      <c r="BN891" s="35"/>
      <c r="BO891" s="35"/>
      <c r="BP891" s="35"/>
      <c r="BQ891" s="35"/>
      <c r="BR891" s="35"/>
      <c r="BS891" s="35"/>
      <c r="BT891" s="35"/>
      <c r="BU891" s="35"/>
      <c r="BV891" s="35"/>
    </row>
    <row r="892" spans="1:74" s="54" customFormat="1" ht="15" customHeight="1" x14ac:dyDescent="0.1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G892" s="216" t="s">
        <v>152</v>
      </c>
      <c r="AH892" s="907" t="s">
        <v>927</v>
      </c>
      <c r="AI892" s="906" t="s">
        <v>928</v>
      </c>
      <c r="AJ892" s="905">
        <v>1306040</v>
      </c>
      <c r="AK892" s="451">
        <v>1</v>
      </c>
      <c r="AL892" s="451" t="s">
        <v>139</v>
      </c>
      <c r="AM892" s="449" t="s">
        <v>3041</v>
      </c>
      <c r="AN892" s="450"/>
      <c r="AP892" s="77"/>
      <c r="AQ892" s="77"/>
      <c r="AR892" s="35"/>
      <c r="AS892" s="35"/>
      <c r="AT892" s="35"/>
      <c r="AU892" s="35"/>
      <c r="AV892" s="35"/>
      <c r="AW892" s="35"/>
      <c r="AX892" s="35"/>
      <c r="AY892" s="35"/>
      <c r="AZ892" s="35"/>
      <c r="BA892" s="35"/>
      <c r="BB892" s="35"/>
      <c r="BC892" s="35"/>
      <c r="BD892" s="35"/>
      <c r="BE892" s="35"/>
      <c r="BF892" s="35"/>
      <c r="BG892" s="35"/>
      <c r="BH892" s="35"/>
      <c r="BI892" s="35"/>
      <c r="BJ892" s="35"/>
      <c r="BK892" s="35"/>
      <c r="BL892" s="35"/>
      <c r="BM892" s="35"/>
      <c r="BN892" s="35"/>
      <c r="BO892" s="35"/>
      <c r="BP892" s="35"/>
      <c r="BQ892" s="35"/>
      <c r="BR892" s="35"/>
      <c r="BS892" s="35"/>
      <c r="BT892" s="35"/>
      <c r="BU892" s="35"/>
      <c r="BV892" s="35"/>
    </row>
    <row r="893" spans="1:74" s="54" customFormat="1" ht="15" customHeight="1" x14ac:dyDescent="0.1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G893" s="216" t="s">
        <v>152</v>
      </c>
      <c r="AH893" s="907" t="s">
        <v>902</v>
      </c>
      <c r="AI893" s="906" t="s">
        <v>903</v>
      </c>
      <c r="AJ893" s="905">
        <v>1306041</v>
      </c>
      <c r="AK893" s="451" t="s">
        <v>139</v>
      </c>
      <c r="AL893" s="451">
        <v>1</v>
      </c>
      <c r="AM893" s="449" t="s">
        <v>3041</v>
      </c>
      <c r="AN893" s="450"/>
      <c r="AP893" s="77"/>
      <c r="AQ893" s="77"/>
      <c r="AR893" s="35"/>
      <c r="AS893" s="35"/>
      <c r="AT893" s="35"/>
      <c r="AU893" s="35"/>
      <c r="AV893" s="35"/>
      <c r="AW893" s="35"/>
      <c r="AX893" s="35"/>
      <c r="AY893" s="35"/>
      <c r="AZ893" s="35"/>
      <c r="BA893" s="35"/>
      <c r="BB893" s="35"/>
      <c r="BC893" s="35"/>
      <c r="BD893" s="35"/>
      <c r="BE893" s="35"/>
      <c r="BF893" s="35"/>
      <c r="BG893" s="35"/>
      <c r="BH893" s="35"/>
      <c r="BI893" s="35"/>
      <c r="BJ893" s="35"/>
      <c r="BK893" s="35"/>
      <c r="BL893" s="35"/>
      <c r="BM893" s="35"/>
      <c r="BN893" s="35"/>
      <c r="BO893" s="35"/>
      <c r="BP893" s="35"/>
      <c r="BQ893" s="35"/>
      <c r="BR893" s="35"/>
      <c r="BS893" s="35"/>
      <c r="BT893" s="35"/>
      <c r="BU893" s="35"/>
      <c r="BV893" s="35"/>
    </row>
    <row r="894" spans="1:74" s="54" customFormat="1" ht="15" customHeight="1" x14ac:dyDescent="0.1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G894" s="216" t="s">
        <v>152</v>
      </c>
      <c r="AH894" s="907" t="s">
        <v>967</v>
      </c>
      <c r="AI894" s="906" t="s">
        <v>968</v>
      </c>
      <c r="AJ894" s="905">
        <v>1306042</v>
      </c>
      <c r="AK894" s="451">
        <v>1</v>
      </c>
      <c r="AL894" s="451" t="s">
        <v>139</v>
      </c>
      <c r="AM894" s="451" t="s">
        <v>140</v>
      </c>
      <c r="AN894" s="450"/>
      <c r="AP894" s="77"/>
      <c r="AQ894" s="77"/>
      <c r="AR894" s="35"/>
      <c r="AS894" s="35"/>
      <c r="AT894" s="35"/>
      <c r="AU894" s="35"/>
      <c r="AV894" s="35"/>
      <c r="AW894" s="35"/>
      <c r="AX894" s="35"/>
      <c r="AY894" s="35"/>
      <c r="AZ894" s="35"/>
      <c r="BA894" s="35"/>
      <c r="BB894" s="35"/>
      <c r="BC894" s="35"/>
      <c r="BD894" s="35"/>
      <c r="BE894" s="35"/>
      <c r="BF894" s="35"/>
      <c r="BG894" s="35"/>
      <c r="BH894" s="35"/>
      <c r="BI894" s="35"/>
      <c r="BJ894" s="35"/>
      <c r="BK894" s="35"/>
      <c r="BL894" s="35"/>
      <c r="BM894" s="35"/>
      <c r="BN894" s="35"/>
      <c r="BO894" s="35"/>
      <c r="BP894" s="35"/>
      <c r="BQ894" s="35"/>
      <c r="BR894" s="35"/>
      <c r="BS894" s="35"/>
      <c r="BT894" s="35"/>
      <c r="BU894" s="35"/>
      <c r="BV894" s="35"/>
    </row>
    <row r="895" spans="1:74" s="54" customFormat="1" ht="15" customHeight="1" x14ac:dyDescent="0.1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G895" s="216" t="s">
        <v>152</v>
      </c>
      <c r="AH895" s="907" t="s">
        <v>949</v>
      </c>
      <c r="AI895" s="906" t="s">
        <v>950</v>
      </c>
      <c r="AJ895" s="905">
        <v>1306043</v>
      </c>
      <c r="AK895" s="451">
        <v>1</v>
      </c>
      <c r="AL895" s="451" t="s">
        <v>139</v>
      </c>
      <c r="AM895" s="449" t="s">
        <v>3041</v>
      </c>
      <c r="AN895" s="450"/>
      <c r="AP895" s="77"/>
      <c r="AQ895" s="77"/>
      <c r="AR895" s="35"/>
      <c r="AS895" s="35"/>
      <c r="AT895" s="35"/>
      <c r="AU895" s="35"/>
      <c r="AV895" s="35"/>
      <c r="AW895" s="35"/>
      <c r="AX895" s="35"/>
      <c r="AY895" s="35"/>
      <c r="AZ895" s="35"/>
      <c r="BA895" s="35"/>
      <c r="BB895" s="35"/>
      <c r="BC895" s="35"/>
      <c r="BD895" s="35"/>
      <c r="BE895" s="35"/>
      <c r="BF895" s="35"/>
      <c r="BG895" s="35"/>
      <c r="BH895" s="35"/>
      <c r="BI895" s="35"/>
      <c r="BJ895" s="35"/>
      <c r="BK895" s="35"/>
      <c r="BL895" s="35"/>
      <c r="BM895" s="35"/>
      <c r="BN895" s="35"/>
      <c r="BO895" s="35"/>
      <c r="BP895" s="35"/>
      <c r="BQ895" s="35"/>
      <c r="BR895" s="35"/>
      <c r="BS895" s="35"/>
      <c r="BT895" s="35"/>
      <c r="BU895" s="35"/>
      <c r="BV895" s="35"/>
    </row>
    <row r="896" spans="1:74" s="54" customFormat="1" ht="15" customHeight="1" x14ac:dyDescent="0.1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G896" s="216" t="s">
        <v>152</v>
      </c>
      <c r="AH896" s="907" t="s">
        <v>957</v>
      </c>
      <c r="AI896" s="906" t="s">
        <v>958</v>
      </c>
      <c r="AJ896" s="905">
        <v>1306044</v>
      </c>
      <c r="AK896" s="451" t="s">
        <v>139</v>
      </c>
      <c r="AL896" s="451">
        <v>1</v>
      </c>
      <c r="AM896" s="449" t="s">
        <v>3041</v>
      </c>
      <c r="AN896" s="450"/>
      <c r="AP896" s="77"/>
      <c r="AQ896" s="77"/>
      <c r="AR896" s="35"/>
      <c r="AS896" s="35"/>
      <c r="AT896" s="35"/>
      <c r="AU896" s="35"/>
      <c r="AV896" s="35"/>
      <c r="AW896" s="35"/>
      <c r="AX896" s="35"/>
      <c r="AY896" s="35"/>
      <c r="AZ896" s="35"/>
      <c r="BA896" s="35"/>
      <c r="BB896" s="35"/>
      <c r="BC896" s="35"/>
      <c r="BD896" s="35"/>
      <c r="BE896" s="35"/>
      <c r="BF896" s="35"/>
      <c r="BG896" s="35"/>
      <c r="BH896" s="35"/>
      <c r="BI896" s="35"/>
      <c r="BJ896" s="35"/>
      <c r="BK896" s="35"/>
      <c r="BL896" s="35"/>
      <c r="BM896" s="35"/>
      <c r="BN896" s="35"/>
      <c r="BO896" s="35"/>
      <c r="BP896" s="35"/>
      <c r="BQ896" s="35"/>
      <c r="BR896" s="35"/>
      <c r="BS896" s="35"/>
      <c r="BT896" s="35"/>
      <c r="BU896" s="35"/>
      <c r="BV896" s="35"/>
    </row>
    <row r="897" spans="1:74" s="54" customFormat="1" ht="15" customHeight="1" x14ac:dyDescent="0.1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G897" s="216" t="s">
        <v>152</v>
      </c>
      <c r="AH897" s="907" t="s">
        <v>860</v>
      </c>
      <c r="AI897" s="906" t="s">
        <v>861</v>
      </c>
      <c r="AJ897" s="905">
        <v>1306045</v>
      </c>
      <c r="AK897" s="451">
        <v>1</v>
      </c>
      <c r="AL897" s="451" t="s">
        <v>139</v>
      </c>
      <c r="AM897" s="449" t="s">
        <v>3041</v>
      </c>
      <c r="AN897" s="450"/>
      <c r="AP897" s="77"/>
      <c r="AQ897" s="77"/>
      <c r="AR897" s="35"/>
      <c r="AS897" s="35"/>
      <c r="AT897" s="35"/>
      <c r="AU897" s="35"/>
      <c r="AV897" s="35"/>
      <c r="AW897" s="35"/>
      <c r="AX897" s="35"/>
      <c r="AY897" s="35"/>
      <c r="AZ897" s="35"/>
      <c r="BA897" s="35"/>
      <c r="BB897" s="35"/>
      <c r="BC897" s="35"/>
      <c r="BD897" s="35"/>
      <c r="BE897" s="35"/>
      <c r="BF897" s="35"/>
      <c r="BG897" s="35"/>
      <c r="BH897" s="35"/>
      <c r="BI897" s="35"/>
      <c r="BJ897" s="35"/>
      <c r="BK897" s="35"/>
      <c r="BL897" s="35"/>
      <c r="BM897" s="35"/>
      <c r="BN897" s="35"/>
      <c r="BO897" s="35"/>
      <c r="BP897" s="35"/>
      <c r="BQ897" s="35"/>
      <c r="BR897" s="35"/>
      <c r="BS897" s="35"/>
      <c r="BT897" s="35"/>
      <c r="BU897" s="35"/>
      <c r="BV897" s="35"/>
    </row>
    <row r="898" spans="1:74" s="54" customFormat="1" ht="15" customHeight="1" x14ac:dyDescent="0.1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G898" s="216" t="s">
        <v>152</v>
      </c>
      <c r="AH898" s="907" t="s">
        <v>872</v>
      </c>
      <c r="AI898" s="906" t="s">
        <v>873</v>
      </c>
      <c r="AJ898" s="905">
        <v>1306046</v>
      </c>
      <c r="AK898" s="451" t="s">
        <v>139</v>
      </c>
      <c r="AL898" s="451">
        <v>1</v>
      </c>
      <c r="AM898" s="449" t="s">
        <v>3041</v>
      </c>
      <c r="AN898" s="450"/>
      <c r="AP898" s="77"/>
      <c r="AQ898" s="77"/>
      <c r="AR898" s="35"/>
      <c r="AS898" s="35"/>
      <c r="AT898" s="35"/>
      <c r="AU898" s="35"/>
      <c r="AV898" s="35"/>
      <c r="AW898" s="35"/>
      <c r="AX898" s="35"/>
      <c r="AY898" s="35"/>
      <c r="AZ898" s="35"/>
      <c r="BA898" s="35"/>
      <c r="BB898" s="35"/>
      <c r="BC898" s="35"/>
      <c r="BD898" s="35"/>
      <c r="BE898" s="35"/>
      <c r="BF898" s="35"/>
      <c r="BG898" s="35"/>
      <c r="BH898" s="35"/>
      <c r="BI898" s="35"/>
      <c r="BJ898" s="35"/>
      <c r="BK898" s="35"/>
      <c r="BL898" s="35"/>
      <c r="BM898" s="35"/>
      <c r="BN898" s="35"/>
      <c r="BO898" s="35"/>
      <c r="BP898" s="35"/>
      <c r="BQ898" s="35"/>
      <c r="BR898" s="35"/>
      <c r="BS898" s="35"/>
      <c r="BT898" s="35"/>
      <c r="BU898" s="35"/>
      <c r="BV898" s="35"/>
    </row>
    <row r="899" spans="1:74" s="54" customFormat="1" ht="15" customHeight="1" x14ac:dyDescent="0.1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G899" s="216" t="s">
        <v>152</v>
      </c>
      <c r="AH899" s="907" t="s">
        <v>874</v>
      </c>
      <c r="AI899" s="906" t="s">
        <v>875</v>
      </c>
      <c r="AJ899" s="905">
        <v>1306047</v>
      </c>
      <c r="AK899" s="451" t="s">
        <v>139</v>
      </c>
      <c r="AL899" s="451">
        <v>1</v>
      </c>
      <c r="AM899" s="449" t="s">
        <v>3041</v>
      </c>
      <c r="AN899" s="450"/>
      <c r="AP899" s="77"/>
      <c r="AQ899" s="77"/>
      <c r="AR899" s="35"/>
      <c r="AS899" s="35"/>
      <c r="AT899" s="35"/>
      <c r="AU899" s="35"/>
      <c r="AV899" s="35"/>
      <c r="AW899" s="35"/>
      <c r="AX899" s="35"/>
      <c r="AY899" s="35"/>
      <c r="AZ899" s="35"/>
      <c r="BA899" s="35"/>
      <c r="BB899" s="35"/>
      <c r="BC899" s="35"/>
      <c r="BD899" s="35"/>
      <c r="BE899" s="35"/>
      <c r="BF899" s="35"/>
      <c r="BG899" s="35"/>
      <c r="BH899" s="35"/>
      <c r="BI899" s="35"/>
      <c r="BJ899" s="35"/>
      <c r="BK899" s="35"/>
      <c r="BL899" s="35"/>
      <c r="BM899" s="35"/>
      <c r="BN899" s="35"/>
      <c r="BO899" s="35"/>
      <c r="BP899" s="35"/>
      <c r="BQ899" s="35"/>
      <c r="BR899" s="35"/>
      <c r="BS899" s="35"/>
      <c r="BT899" s="35"/>
      <c r="BU899" s="35"/>
      <c r="BV899" s="35"/>
    </row>
    <row r="900" spans="1:74" s="54" customFormat="1" ht="15" customHeight="1" x14ac:dyDescent="0.1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G900" s="216" t="s">
        <v>152</v>
      </c>
      <c r="AH900" s="907" t="s">
        <v>886</v>
      </c>
      <c r="AI900" s="906" t="s">
        <v>887</v>
      </c>
      <c r="AJ900" s="905">
        <v>1306048</v>
      </c>
      <c r="AK900" s="451" t="s">
        <v>139</v>
      </c>
      <c r="AL900" s="451">
        <v>1</v>
      </c>
      <c r="AM900" s="449" t="s">
        <v>3041</v>
      </c>
      <c r="AN900" s="450"/>
      <c r="AP900" s="77"/>
      <c r="AQ900" s="77"/>
      <c r="AR900" s="35"/>
      <c r="AS900" s="35"/>
      <c r="AT900" s="35"/>
      <c r="AU900" s="35"/>
      <c r="AV900" s="35"/>
      <c r="AW900" s="35"/>
      <c r="AX900" s="35"/>
      <c r="AY900" s="35"/>
      <c r="AZ900" s="35"/>
      <c r="BA900" s="35"/>
      <c r="BB900" s="35"/>
      <c r="BC900" s="35"/>
      <c r="BD900" s="35"/>
      <c r="BE900" s="35"/>
      <c r="BF900" s="35"/>
      <c r="BG900" s="35"/>
      <c r="BH900" s="35"/>
      <c r="BI900" s="35"/>
      <c r="BJ900" s="35"/>
      <c r="BK900" s="35"/>
      <c r="BL900" s="35"/>
      <c r="BM900" s="35"/>
      <c r="BN900" s="35"/>
      <c r="BO900" s="35"/>
      <c r="BP900" s="35"/>
      <c r="BQ900" s="35"/>
      <c r="BR900" s="35"/>
      <c r="BS900" s="35"/>
      <c r="BT900" s="35"/>
      <c r="BU900" s="35"/>
      <c r="BV900" s="35"/>
    </row>
    <row r="901" spans="1:74" s="54" customFormat="1" ht="15" customHeight="1" x14ac:dyDescent="0.1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G901" s="216" t="s">
        <v>152</v>
      </c>
      <c r="AH901" s="907" t="s">
        <v>876</v>
      </c>
      <c r="AI901" s="906" t="s">
        <v>877</v>
      </c>
      <c r="AJ901" s="905">
        <v>1306049</v>
      </c>
      <c r="AK901" s="451">
        <v>1</v>
      </c>
      <c r="AL901" s="451" t="s">
        <v>139</v>
      </c>
      <c r="AM901" s="449" t="s">
        <v>3041</v>
      </c>
      <c r="AN901" s="450"/>
      <c r="AP901" s="77"/>
      <c r="AQ901" s="77"/>
      <c r="AR901" s="35"/>
      <c r="AS901" s="35"/>
      <c r="AT901" s="35"/>
      <c r="AU901" s="35"/>
      <c r="AV901" s="35"/>
      <c r="AW901" s="35"/>
      <c r="AX901" s="35"/>
      <c r="AY901" s="35"/>
      <c r="AZ901" s="35"/>
      <c r="BA901" s="35"/>
      <c r="BB901" s="35"/>
      <c r="BC901" s="35"/>
      <c r="BD901" s="35"/>
      <c r="BE901" s="35"/>
      <c r="BF901" s="35"/>
      <c r="BG901" s="35"/>
      <c r="BH901" s="35"/>
      <c r="BI901" s="35"/>
      <c r="BJ901" s="35"/>
      <c r="BK901" s="35"/>
      <c r="BL901" s="35"/>
      <c r="BM901" s="35"/>
      <c r="BN901" s="35"/>
      <c r="BO901" s="35"/>
      <c r="BP901" s="35"/>
      <c r="BQ901" s="35"/>
      <c r="BR901" s="35"/>
      <c r="BS901" s="35"/>
      <c r="BT901" s="35"/>
      <c r="BU901" s="35"/>
      <c r="BV901" s="35"/>
    </row>
    <row r="902" spans="1:74" s="54" customFormat="1" ht="15" customHeight="1" x14ac:dyDescent="0.1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G902" s="216" t="s">
        <v>152</v>
      </c>
      <c r="AH902" s="907" t="s">
        <v>921</v>
      </c>
      <c r="AI902" s="906" t="s">
        <v>922</v>
      </c>
      <c r="AJ902" s="905">
        <v>1306050</v>
      </c>
      <c r="AK902" s="451">
        <v>1</v>
      </c>
      <c r="AL902" s="451" t="s">
        <v>139</v>
      </c>
      <c r="AM902" s="449" t="s">
        <v>3041</v>
      </c>
      <c r="AN902" s="450"/>
      <c r="AP902" s="77"/>
      <c r="AQ902" s="77"/>
      <c r="AR902" s="35"/>
      <c r="AS902" s="35"/>
      <c r="AT902" s="35"/>
      <c r="AU902" s="35"/>
      <c r="AV902" s="35"/>
      <c r="AW902" s="35"/>
      <c r="AX902" s="35"/>
      <c r="AY902" s="35"/>
      <c r="AZ902" s="35"/>
      <c r="BA902" s="35"/>
      <c r="BB902" s="35"/>
      <c r="BC902" s="35"/>
      <c r="BD902" s="35"/>
      <c r="BE902" s="35"/>
      <c r="BF902" s="35"/>
      <c r="BG902" s="35"/>
      <c r="BH902" s="35"/>
      <c r="BI902" s="35"/>
      <c r="BJ902" s="35"/>
      <c r="BK902" s="35"/>
      <c r="BL902" s="35"/>
      <c r="BM902" s="35"/>
      <c r="BN902" s="35"/>
      <c r="BO902" s="35"/>
      <c r="BP902" s="35"/>
      <c r="BQ902" s="35"/>
      <c r="BR902" s="35"/>
      <c r="BS902" s="35"/>
      <c r="BT902" s="35"/>
      <c r="BU902" s="35"/>
      <c r="BV902" s="35"/>
    </row>
    <row r="903" spans="1:74" s="54" customFormat="1" ht="15" customHeight="1" x14ac:dyDescent="0.1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G903" s="216" t="s">
        <v>152</v>
      </c>
      <c r="AH903" s="907" t="s">
        <v>888</v>
      </c>
      <c r="AI903" s="906" t="s">
        <v>889</v>
      </c>
      <c r="AJ903" s="905">
        <v>1306051</v>
      </c>
      <c r="AK903" s="451" t="s">
        <v>139</v>
      </c>
      <c r="AL903" s="451">
        <v>1</v>
      </c>
      <c r="AM903" s="451" t="s">
        <v>140</v>
      </c>
      <c r="AN903" s="450"/>
      <c r="AP903" s="77"/>
      <c r="AQ903" s="77"/>
      <c r="AR903" s="35"/>
      <c r="AS903" s="35"/>
      <c r="AT903" s="35"/>
      <c r="AU903" s="35"/>
      <c r="AV903" s="35"/>
      <c r="AW903" s="35"/>
      <c r="AX903" s="35"/>
      <c r="AY903" s="35"/>
      <c r="AZ903" s="35"/>
      <c r="BA903" s="35"/>
      <c r="BB903" s="35"/>
      <c r="BC903" s="35"/>
      <c r="BD903" s="35"/>
      <c r="BE903" s="35"/>
      <c r="BF903" s="35"/>
      <c r="BG903" s="35"/>
      <c r="BH903" s="35"/>
      <c r="BI903" s="35"/>
      <c r="BJ903" s="35"/>
      <c r="BK903" s="35"/>
      <c r="BL903" s="35"/>
      <c r="BM903" s="35"/>
      <c r="BN903" s="35"/>
      <c r="BO903" s="35"/>
      <c r="BP903" s="35"/>
      <c r="BQ903" s="35"/>
      <c r="BR903" s="35"/>
      <c r="BS903" s="35"/>
      <c r="BT903" s="35"/>
      <c r="BU903" s="35"/>
      <c r="BV903" s="35"/>
    </row>
    <row r="904" spans="1:74" s="54" customFormat="1" ht="15" customHeight="1" x14ac:dyDescent="0.1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G904" s="216" t="s">
        <v>152</v>
      </c>
      <c r="AH904" s="907" t="s">
        <v>910</v>
      </c>
      <c r="AI904" s="906" t="s">
        <v>911</v>
      </c>
      <c r="AJ904" s="905">
        <v>1306052</v>
      </c>
      <c r="AK904" s="451">
        <v>1</v>
      </c>
      <c r="AL904" s="451" t="s">
        <v>139</v>
      </c>
      <c r="AM904" s="449" t="s">
        <v>3041</v>
      </c>
      <c r="AN904" s="450"/>
      <c r="AP904" s="77"/>
      <c r="AQ904" s="77"/>
      <c r="AR904" s="35"/>
      <c r="AS904" s="35"/>
      <c r="AT904" s="35"/>
      <c r="AU904" s="35"/>
      <c r="AV904" s="35"/>
      <c r="AW904" s="35"/>
      <c r="AX904" s="35"/>
      <c r="AY904" s="35"/>
      <c r="AZ904" s="35"/>
      <c r="BA904" s="35"/>
      <c r="BB904" s="35"/>
      <c r="BC904" s="35"/>
      <c r="BD904" s="35"/>
      <c r="BE904" s="35"/>
      <c r="BF904" s="35"/>
      <c r="BG904" s="35"/>
      <c r="BH904" s="35"/>
      <c r="BI904" s="35"/>
      <c r="BJ904" s="35"/>
      <c r="BK904" s="35"/>
      <c r="BL904" s="35"/>
      <c r="BM904" s="35"/>
      <c r="BN904" s="35"/>
      <c r="BO904" s="35"/>
      <c r="BP904" s="35"/>
      <c r="BQ904" s="35"/>
      <c r="BR904" s="35"/>
      <c r="BS904" s="35"/>
      <c r="BT904" s="35"/>
      <c r="BU904" s="35"/>
      <c r="BV904" s="35"/>
    </row>
    <row r="905" spans="1:74" s="54" customFormat="1" ht="15" customHeight="1" x14ac:dyDescent="0.1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G905" s="216" t="s">
        <v>152</v>
      </c>
      <c r="AH905" s="907" t="s">
        <v>908</v>
      </c>
      <c r="AI905" s="906" t="s">
        <v>909</v>
      </c>
      <c r="AJ905" s="905">
        <v>1306053</v>
      </c>
      <c r="AK905" s="451" t="s">
        <v>139</v>
      </c>
      <c r="AL905" s="451">
        <v>1</v>
      </c>
      <c r="AM905" s="449" t="s">
        <v>3041</v>
      </c>
      <c r="AN905" s="450"/>
      <c r="AP905" s="77"/>
      <c r="AQ905" s="77"/>
      <c r="AR905" s="35"/>
      <c r="AS905" s="35"/>
      <c r="AT905" s="35"/>
      <c r="AU905" s="35"/>
      <c r="AV905" s="35"/>
      <c r="AW905" s="35"/>
      <c r="AX905" s="35"/>
      <c r="AY905" s="35"/>
      <c r="AZ905" s="35"/>
      <c r="BA905" s="35"/>
      <c r="BB905" s="35"/>
      <c r="BC905" s="35"/>
      <c r="BD905" s="35"/>
      <c r="BE905" s="35"/>
      <c r="BF905" s="35"/>
      <c r="BG905" s="35"/>
      <c r="BH905" s="35"/>
      <c r="BI905" s="35"/>
      <c r="BJ905" s="35"/>
      <c r="BK905" s="35"/>
      <c r="BL905" s="35"/>
      <c r="BM905" s="35"/>
      <c r="BN905" s="35"/>
      <c r="BO905" s="35"/>
      <c r="BP905" s="35"/>
      <c r="BQ905" s="35"/>
      <c r="BR905" s="35"/>
      <c r="BS905" s="35"/>
      <c r="BT905" s="35"/>
      <c r="BU905" s="35"/>
      <c r="BV905" s="35"/>
    </row>
    <row r="906" spans="1:74" s="54" customFormat="1" ht="15" customHeight="1" x14ac:dyDescent="0.1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G906" s="216" t="s">
        <v>152</v>
      </c>
      <c r="AH906" s="907" t="s">
        <v>912</v>
      </c>
      <c r="AI906" s="906" t="s">
        <v>913</v>
      </c>
      <c r="AJ906" s="905">
        <v>1306054</v>
      </c>
      <c r="AK906" s="451" t="s">
        <v>139</v>
      </c>
      <c r="AL906" s="451">
        <v>1</v>
      </c>
      <c r="AM906" s="449" t="s">
        <v>3041</v>
      </c>
      <c r="AN906" s="450"/>
      <c r="AP906" s="77"/>
      <c r="AQ906" s="77"/>
      <c r="AR906" s="35"/>
      <c r="AS906" s="35"/>
      <c r="AT906" s="35"/>
      <c r="AU906" s="35"/>
      <c r="AV906" s="35"/>
      <c r="AW906" s="35"/>
      <c r="AX906" s="35"/>
      <c r="AY906" s="35"/>
      <c r="AZ906" s="35"/>
      <c r="BA906" s="35"/>
      <c r="BB906" s="35"/>
      <c r="BC906" s="35"/>
      <c r="BD906" s="35"/>
      <c r="BE906" s="35"/>
      <c r="BF906" s="35"/>
      <c r="BG906" s="35"/>
      <c r="BH906" s="35"/>
      <c r="BI906" s="35"/>
      <c r="BJ906" s="35"/>
      <c r="BK906" s="35"/>
      <c r="BL906" s="35"/>
      <c r="BM906" s="35"/>
      <c r="BN906" s="35"/>
      <c r="BO906" s="35"/>
      <c r="BP906" s="35"/>
      <c r="BQ906" s="35"/>
      <c r="BR906" s="35"/>
      <c r="BS906" s="35"/>
      <c r="BT906" s="35"/>
      <c r="BU906" s="35"/>
      <c r="BV906" s="35"/>
    </row>
    <row r="907" spans="1:74" s="54" customFormat="1" ht="15" customHeight="1" x14ac:dyDescent="0.1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G907" s="216" t="s">
        <v>152</v>
      </c>
      <c r="AH907" s="907" t="s">
        <v>953</v>
      </c>
      <c r="AI907" s="906" t="s">
        <v>954</v>
      </c>
      <c r="AJ907" s="905">
        <v>1306055</v>
      </c>
      <c r="AK907" s="451">
        <v>1</v>
      </c>
      <c r="AL907" s="451" t="s">
        <v>139</v>
      </c>
      <c r="AM907" s="451" t="s">
        <v>140</v>
      </c>
      <c r="AN907" s="450"/>
      <c r="AP907" s="77"/>
      <c r="AQ907" s="77"/>
      <c r="AR907" s="35"/>
      <c r="AS907" s="35"/>
      <c r="AT907" s="35"/>
      <c r="AU907" s="35"/>
      <c r="AV907" s="35"/>
      <c r="AW907" s="35"/>
      <c r="AX907" s="35"/>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row>
    <row r="908" spans="1:74" s="54" customFormat="1" ht="15" customHeight="1" x14ac:dyDescent="0.1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G908" s="216" t="s">
        <v>152</v>
      </c>
      <c r="AH908" s="907" t="s">
        <v>947</v>
      </c>
      <c r="AI908" s="906" t="s">
        <v>948</v>
      </c>
      <c r="AJ908" s="905">
        <v>1306056</v>
      </c>
      <c r="AK908" s="451" t="s">
        <v>139</v>
      </c>
      <c r="AL908" s="451">
        <v>1</v>
      </c>
      <c r="AM908" s="449" t="s">
        <v>3041</v>
      </c>
      <c r="AN908" s="450"/>
      <c r="AP908" s="77"/>
      <c r="AQ908" s="77"/>
      <c r="AR908" s="35"/>
      <c r="AS908" s="35"/>
      <c r="AT908" s="35"/>
      <c r="AU908" s="35"/>
      <c r="AV908" s="35"/>
      <c r="AW908" s="35"/>
      <c r="AX908" s="35"/>
      <c r="AY908" s="35"/>
      <c r="AZ908" s="35"/>
      <c r="BA908" s="35"/>
      <c r="BB908" s="35"/>
      <c r="BC908" s="35"/>
      <c r="BD908" s="35"/>
      <c r="BE908" s="35"/>
      <c r="BF908" s="35"/>
      <c r="BG908" s="35"/>
      <c r="BH908" s="35"/>
      <c r="BI908" s="35"/>
      <c r="BJ908" s="35"/>
      <c r="BK908" s="35"/>
      <c r="BL908" s="35"/>
      <c r="BM908" s="35"/>
      <c r="BN908" s="35"/>
      <c r="BO908" s="35"/>
      <c r="BP908" s="35"/>
      <c r="BQ908" s="35"/>
      <c r="BR908" s="35"/>
      <c r="BS908" s="35"/>
      <c r="BT908" s="35"/>
      <c r="BU908" s="35"/>
      <c r="BV908" s="35"/>
    </row>
    <row r="909" spans="1:74" s="54" customFormat="1" ht="15" customHeight="1" x14ac:dyDescent="0.1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G909" s="216" t="s">
        <v>152</v>
      </c>
      <c r="AH909" s="907" t="s">
        <v>961</v>
      </c>
      <c r="AI909" s="906" t="s">
        <v>962</v>
      </c>
      <c r="AJ909" s="905">
        <v>1306057</v>
      </c>
      <c r="AK909" s="451" t="s">
        <v>139</v>
      </c>
      <c r="AL909" s="451">
        <v>1</v>
      </c>
      <c r="AM909" s="451" t="s">
        <v>140</v>
      </c>
      <c r="AN909" s="450"/>
      <c r="AP909" s="77"/>
      <c r="AQ909" s="77"/>
      <c r="AR909" s="35"/>
      <c r="AS909" s="35"/>
      <c r="AT909" s="35"/>
      <c r="AU909" s="35"/>
      <c r="AV909" s="35"/>
      <c r="AW909" s="35"/>
      <c r="AX909" s="35"/>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row>
    <row r="910" spans="1:74" s="54" customFormat="1" ht="15" customHeight="1" x14ac:dyDescent="0.1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G910" s="216" t="s">
        <v>152</v>
      </c>
      <c r="AH910" s="907" t="s">
        <v>971</v>
      </c>
      <c r="AI910" s="906" t="s">
        <v>972</v>
      </c>
      <c r="AJ910" s="905">
        <v>1306058</v>
      </c>
      <c r="AK910" s="451">
        <v>1</v>
      </c>
      <c r="AL910" s="451" t="s">
        <v>139</v>
      </c>
      <c r="AM910" s="451" t="s">
        <v>140</v>
      </c>
      <c r="AN910" s="450"/>
      <c r="AP910" s="77"/>
      <c r="AQ910" s="77"/>
      <c r="AR910" s="35"/>
      <c r="AS910" s="35"/>
      <c r="AT910" s="35"/>
      <c r="AU910" s="35"/>
      <c r="AV910" s="35"/>
      <c r="AW910" s="35"/>
      <c r="AX910" s="35"/>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row>
    <row r="911" spans="1:74" s="54" customFormat="1" ht="15" customHeight="1" x14ac:dyDescent="0.1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G911" s="216" t="s">
        <v>152</v>
      </c>
      <c r="AH911" s="907" t="s">
        <v>896</v>
      </c>
      <c r="AI911" s="906" t="s">
        <v>897</v>
      </c>
      <c r="AJ911" s="905">
        <v>1306059</v>
      </c>
      <c r="AK911" s="451" t="s">
        <v>139</v>
      </c>
      <c r="AL911" s="451">
        <v>1</v>
      </c>
      <c r="AM911" s="449" t="s">
        <v>3041</v>
      </c>
      <c r="AN911" s="450"/>
      <c r="AP911" s="77"/>
      <c r="AQ911" s="77"/>
      <c r="AR911" s="35"/>
      <c r="AS911" s="35"/>
      <c r="AT911" s="35"/>
      <c r="AU911" s="35"/>
      <c r="AV911" s="35"/>
      <c r="AW911" s="35"/>
      <c r="AX911" s="35"/>
      <c r="AY911" s="35"/>
      <c r="AZ911" s="35"/>
      <c r="BA911" s="35"/>
      <c r="BB911" s="35"/>
      <c r="BC911" s="35"/>
      <c r="BD911" s="35"/>
      <c r="BE911" s="35"/>
      <c r="BF911" s="35"/>
      <c r="BG911" s="35"/>
      <c r="BH911" s="35"/>
      <c r="BI911" s="35"/>
      <c r="BJ911" s="35"/>
      <c r="BK911" s="35"/>
      <c r="BL911" s="35"/>
      <c r="BM911" s="35"/>
      <c r="BN911" s="35"/>
      <c r="BO911" s="35"/>
      <c r="BP911" s="35"/>
      <c r="BQ911" s="35"/>
      <c r="BR911" s="35"/>
      <c r="BS911" s="35"/>
      <c r="BT911" s="35"/>
      <c r="BU911" s="35"/>
      <c r="BV911" s="35"/>
    </row>
    <row r="912" spans="1:74" s="54" customFormat="1" ht="15" customHeight="1" x14ac:dyDescent="0.1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G912" s="216" t="s">
        <v>152</v>
      </c>
      <c r="AH912" s="907" t="s">
        <v>931</v>
      </c>
      <c r="AI912" s="906" t="s">
        <v>932</v>
      </c>
      <c r="AJ912" s="905">
        <v>1306060</v>
      </c>
      <c r="AK912" s="451" t="s">
        <v>139</v>
      </c>
      <c r="AL912" s="451">
        <v>1</v>
      </c>
      <c r="AM912" s="449" t="s">
        <v>3041</v>
      </c>
      <c r="AN912" s="450"/>
      <c r="AP912" s="77"/>
      <c r="AQ912" s="77"/>
      <c r="AR912" s="35"/>
      <c r="AS912" s="35"/>
      <c r="AT912" s="35"/>
      <c r="AU912" s="35"/>
      <c r="AV912" s="35"/>
      <c r="AW912" s="35"/>
      <c r="AX912" s="35"/>
      <c r="AY912" s="35"/>
      <c r="AZ912" s="35"/>
      <c r="BA912" s="35"/>
      <c r="BB912" s="35"/>
      <c r="BC912" s="35"/>
      <c r="BD912" s="35"/>
      <c r="BE912" s="35"/>
      <c r="BF912" s="35"/>
      <c r="BG912" s="35"/>
      <c r="BH912" s="35"/>
      <c r="BI912" s="35"/>
      <c r="BJ912" s="35"/>
      <c r="BK912" s="35"/>
      <c r="BL912" s="35"/>
      <c r="BM912" s="35"/>
      <c r="BN912" s="35"/>
      <c r="BO912" s="35"/>
      <c r="BP912" s="35"/>
      <c r="BQ912" s="35"/>
      <c r="BR912" s="35"/>
      <c r="BS912" s="35"/>
      <c r="BT912" s="35"/>
      <c r="BU912" s="35"/>
      <c r="BV912" s="35"/>
    </row>
    <row r="913" spans="1:74" s="54" customFormat="1" ht="15" customHeight="1" x14ac:dyDescent="0.1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G913" s="216" t="s">
        <v>152</v>
      </c>
      <c r="AH913" s="907" t="s">
        <v>854</v>
      </c>
      <c r="AI913" s="906" t="s">
        <v>855</v>
      </c>
      <c r="AJ913" s="905">
        <v>1306061</v>
      </c>
      <c r="AK913" s="451" t="s">
        <v>139</v>
      </c>
      <c r="AL913" s="451">
        <v>1</v>
      </c>
      <c r="AM913" s="449" t="s">
        <v>3041</v>
      </c>
      <c r="AN913" s="450"/>
      <c r="AP913" s="77"/>
      <c r="AQ913" s="77"/>
      <c r="AR913" s="35"/>
      <c r="AS913" s="35"/>
      <c r="AT913" s="35"/>
      <c r="AU913" s="35"/>
      <c r="AV913" s="35"/>
      <c r="AW913" s="35"/>
      <c r="AX913" s="35"/>
      <c r="AY913" s="35"/>
      <c r="AZ913" s="35"/>
      <c r="BA913" s="35"/>
      <c r="BB913" s="35"/>
      <c r="BC913" s="35"/>
      <c r="BD913" s="35"/>
      <c r="BE913" s="35"/>
      <c r="BF913" s="35"/>
      <c r="BG913" s="35"/>
      <c r="BH913" s="35"/>
      <c r="BI913" s="35"/>
      <c r="BJ913" s="35"/>
      <c r="BK913" s="35"/>
      <c r="BL913" s="35"/>
      <c r="BM913" s="35"/>
      <c r="BN913" s="35"/>
      <c r="BO913" s="35"/>
      <c r="BP913" s="35"/>
      <c r="BQ913" s="35"/>
      <c r="BR913" s="35"/>
      <c r="BS913" s="35"/>
      <c r="BT913" s="35"/>
      <c r="BU913" s="35"/>
      <c r="BV913" s="35"/>
    </row>
    <row r="914" spans="1:74" s="54" customFormat="1" ht="15" customHeight="1" x14ac:dyDescent="0.1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G914" s="216" t="s">
        <v>152</v>
      </c>
      <c r="AH914" s="907" t="s">
        <v>858</v>
      </c>
      <c r="AI914" s="906" t="s">
        <v>859</v>
      </c>
      <c r="AJ914" s="905">
        <v>1306062</v>
      </c>
      <c r="AK914" s="451" t="s">
        <v>139</v>
      </c>
      <c r="AL914" s="451">
        <v>1</v>
      </c>
      <c r="AM914" s="449" t="s">
        <v>3041</v>
      </c>
      <c r="AN914" s="450"/>
      <c r="AP914" s="77"/>
      <c r="AQ914" s="77"/>
      <c r="AR914" s="35"/>
      <c r="AS914" s="35"/>
      <c r="AT914" s="35"/>
      <c r="AU914" s="35"/>
      <c r="AV914" s="35"/>
      <c r="AW914" s="35"/>
      <c r="AX914" s="35"/>
      <c r="AY914" s="35"/>
      <c r="AZ914" s="35"/>
      <c r="BA914" s="35"/>
      <c r="BB914" s="35"/>
      <c r="BC914" s="35"/>
      <c r="BD914" s="35"/>
      <c r="BE914" s="35"/>
      <c r="BF914" s="35"/>
      <c r="BG914" s="35"/>
      <c r="BH914" s="35"/>
      <c r="BI914" s="35"/>
      <c r="BJ914" s="35"/>
      <c r="BK914" s="35"/>
      <c r="BL914" s="35"/>
      <c r="BM914" s="35"/>
      <c r="BN914" s="35"/>
      <c r="BO914" s="35"/>
      <c r="BP914" s="35"/>
      <c r="BQ914" s="35"/>
      <c r="BR914" s="35"/>
      <c r="BS914" s="35"/>
      <c r="BT914" s="35"/>
      <c r="BU914" s="35"/>
      <c r="BV914" s="35"/>
    </row>
    <row r="915" spans="1:74" s="54" customFormat="1" ht="15" customHeight="1" x14ac:dyDescent="0.1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G915" s="216" t="s">
        <v>152</v>
      </c>
      <c r="AH915" s="907" t="s">
        <v>925</v>
      </c>
      <c r="AI915" s="906" t="s">
        <v>926</v>
      </c>
      <c r="AJ915" s="905">
        <v>1306063</v>
      </c>
      <c r="AK915" s="451" t="s">
        <v>139</v>
      </c>
      <c r="AL915" s="451">
        <v>1</v>
      </c>
      <c r="AM915" s="449" t="s">
        <v>3041</v>
      </c>
      <c r="AN915" s="450"/>
      <c r="AP915" s="77"/>
      <c r="AQ915" s="77"/>
      <c r="AR915" s="35"/>
      <c r="AS915" s="35"/>
      <c r="AT915" s="35"/>
      <c r="AU915" s="35"/>
      <c r="AV915" s="35"/>
      <c r="AW915" s="35"/>
      <c r="AX915" s="35"/>
      <c r="AY915" s="35"/>
      <c r="AZ915" s="35"/>
      <c r="BA915" s="35"/>
      <c r="BB915" s="35"/>
      <c r="BC915" s="35"/>
      <c r="BD915" s="35"/>
      <c r="BE915" s="35"/>
      <c r="BF915" s="35"/>
      <c r="BG915" s="35"/>
      <c r="BH915" s="35"/>
      <c r="BI915" s="35"/>
      <c r="BJ915" s="35"/>
      <c r="BK915" s="35"/>
      <c r="BL915" s="35"/>
      <c r="BM915" s="35"/>
      <c r="BN915" s="35"/>
      <c r="BO915" s="35"/>
      <c r="BP915" s="35"/>
      <c r="BQ915" s="35"/>
      <c r="BR915" s="35"/>
      <c r="BS915" s="35"/>
      <c r="BT915" s="35"/>
      <c r="BU915" s="35"/>
      <c r="BV915" s="35"/>
    </row>
    <row r="916" spans="1:74" s="54" customFormat="1" ht="15" customHeight="1" x14ac:dyDescent="0.1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G916" s="216" t="s">
        <v>152</v>
      </c>
      <c r="AH916" s="907" t="s">
        <v>914</v>
      </c>
      <c r="AI916" s="906" t="s">
        <v>915</v>
      </c>
      <c r="AJ916" s="905">
        <v>1306064</v>
      </c>
      <c r="AK916" s="451" t="s">
        <v>139</v>
      </c>
      <c r="AL916" s="451">
        <v>1</v>
      </c>
      <c r="AM916" s="449" t="s">
        <v>3041</v>
      </c>
      <c r="AN916" s="450"/>
      <c r="AP916" s="77"/>
      <c r="AQ916" s="77"/>
      <c r="AR916" s="35"/>
      <c r="AS916" s="35"/>
      <c r="AT916" s="35"/>
      <c r="AU916" s="35"/>
      <c r="AV916" s="35"/>
      <c r="AW916" s="35"/>
      <c r="AX916" s="35"/>
      <c r="AY916" s="35"/>
      <c r="AZ916" s="35"/>
      <c r="BA916" s="35"/>
      <c r="BB916" s="35"/>
      <c r="BC916" s="35"/>
      <c r="BD916" s="35"/>
      <c r="BE916" s="35"/>
      <c r="BF916" s="35"/>
      <c r="BG916" s="35"/>
      <c r="BH916" s="35"/>
      <c r="BI916" s="35"/>
      <c r="BJ916" s="35"/>
      <c r="BK916" s="35"/>
      <c r="BL916" s="35"/>
      <c r="BM916" s="35"/>
      <c r="BN916" s="35"/>
      <c r="BO916" s="35"/>
      <c r="BP916" s="35"/>
      <c r="BQ916" s="35"/>
      <c r="BR916" s="35"/>
      <c r="BS916" s="35"/>
      <c r="BT916" s="35"/>
      <c r="BU916" s="35"/>
      <c r="BV916" s="35"/>
    </row>
    <row r="917" spans="1:74" s="54" customFormat="1" ht="15" customHeight="1" x14ac:dyDescent="0.1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G917" s="216" t="s">
        <v>152</v>
      </c>
      <c r="AH917" s="907" t="s">
        <v>898</v>
      </c>
      <c r="AI917" s="906" t="s">
        <v>899</v>
      </c>
      <c r="AJ917" s="905">
        <v>1306065</v>
      </c>
      <c r="AK917" s="451" t="s">
        <v>139</v>
      </c>
      <c r="AL917" s="451">
        <v>1</v>
      </c>
      <c r="AM917" s="449" t="s">
        <v>3041</v>
      </c>
      <c r="AN917" s="450"/>
      <c r="AP917" s="77"/>
      <c r="AQ917" s="77"/>
      <c r="AR917" s="35"/>
      <c r="AS917" s="35"/>
      <c r="AT917" s="35"/>
      <c r="AU917" s="35"/>
      <c r="AV917" s="35"/>
      <c r="AW917" s="35"/>
      <c r="AX917" s="35"/>
      <c r="AY917" s="35"/>
      <c r="AZ917" s="35"/>
      <c r="BA917" s="35"/>
      <c r="BB917" s="35"/>
      <c r="BC917" s="35"/>
      <c r="BD917" s="35"/>
      <c r="BE917" s="35"/>
      <c r="BF917" s="35"/>
      <c r="BG917" s="35"/>
      <c r="BH917" s="35"/>
      <c r="BI917" s="35"/>
      <c r="BJ917" s="35"/>
      <c r="BK917" s="35"/>
      <c r="BL917" s="35"/>
      <c r="BM917" s="35"/>
      <c r="BN917" s="35"/>
      <c r="BO917" s="35"/>
      <c r="BP917" s="35"/>
      <c r="BQ917" s="35"/>
      <c r="BR917" s="35"/>
      <c r="BS917" s="35"/>
      <c r="BT917" s="35"/>
      <c r="BU917" s="35"/>
      <c r="BV917" s="35"/>
    </row>
    <row r="918" spans="1:74" s="54" customFormat="1" ht="15" customHeight="1" x14ac:dyDescent="0.1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G918" s="216" t="s">
        <v>152</v>
      </c>
      <c r="AH918" s="907" t="s">
        <v>900</v>
      </c>
      <c r="AI918" s="906" t="s">
        <v>901</v>
      </c>
      <c r="AJ918" s="905">
        <v>1306066</v>
      </c>
      <c r="AK918" s="451">
        <v>1</v>
      </c>
      <c r="AL918" s="451" t="s">
        <v>139</v>
      </c>
      <c r="AM918" s="449" t="s">
        <v>3041</v>
      </c>
      <c r="AN918" s="450"/>
      <c r="AP918" s="77"/>
      <c r="AQ918" s="77"/>
      <c r="AR918" s="35"/>
      <c r="AS918" s="35"/>
      <c r="AT918" s="35"/>
      <c r="AU918" s="35"/>
      <c r="AV918" s="35"/>
      <c r="AW918" s="35"/>
      <c r="AX918" s="35"/>
      <c r="AY918" s="35"/>
      <c r="AZ918" s="35"/>
      <c r="BA918" s="35"/>
      <c r="BB918" s="35"/>
      <c r="BC918" s="35"/>
      <c r="BD918" s="35"/>
      <c r="BE918" s="35"/>
      <c r="BF918" s="35"/>
      <c r="BG918" s="35"/>
      <c r="BH918" s="35"/>
      <c r="BI918" s="35"/>
      <c r="BJ918" s="35"/>
      <c r="BK918" s="35"/>
      <c r="BL918" s="35"/>
      <c r="BM918" s="35"/>
      <c r="BN918" s="35"/>
      <c r="BO918" s="35"/>
      <c r="BP918" s="35"/>
      <c r="BQ918" s="35"/>
      <c r="BR918" s="35"/>
      <c r="BS918" s="35"/>
      <c r="BT918" s="35"/>
      <c r="BU918" s="35"/>
      <c r="BV918" s="35"/>
    </row>
    <row r="919" spans="1:74" s="54" customFormat="1" ht="15" customHeight="1" x14ac:dyDescent="0.1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G919" s="216" t="s">
        <v>152</v>
      </c>
      <c r="AH919" s="907" t="s">
        <v>856</v>
      </c>
      <c r="AI919" s="906" t="s">
        <v>857</v>
      </c>
      <c r="AJ919" s="905">
        <v>1306067</v>
      </c>
      <c r="AK919" s="451">
        <v>1</v>
      </c>
      <c r="AL919" s="451" t="s">
        <v>139</v>
      </c>
      <c r="AM919" s="449" t="s">
        <v>3041</v>
      </c>
      <c r="AN919" s="450"/>
      <c r="AP919" s="77"/>
      <c r="AQ919" s="77"/>
      <c r="AR919" s="35"/>
      <c r="AS919" s="35"/>
      <c r="AT919" s="35"/>
      <c r="AU919" s="35"/>
      <c r="AV919" s="35"/>
      <c r="AW919" s="35"/>
      <c r="AX919" s="35"/>
      <c r="AY919" s="35"/>
      <c r="AZ919" s="35"/>
      <c r="BA919" s="35"/>
      <c r="BB919" s="35"/>
      <c r="BC919" s="35"/>
      <c r="BD919" s="35"/>
      <c r="BE919" s="35"/>
      <c r="BF919" s="35"/>
      <c r="BG919" s="35"/>
      <c r="BH919" s="35"/>
      <c r="BI919" s="35"/>
      <c r="BJ919" s="35"/>
      <c r="BK919" s="35"/>
      <c r="BL919" s="35"/>
      <c r="BM919" s="35"/>
      <c r="BN919" s="35"/>
      <c r="BO919" s="35"/>
      <c r="BP919" s="35"/>
      <c r="BQ919" s="35"/>
      <c r="BR919" s="35"/>
      <c r="BS919" s="35"/>
      <c r="BT919" s="35"/>
      <c r="BU919" s="35"/>
      <c r="BV919" s="35"/>
    </row>
    <row r="920" spans="1:74" s="54" customFormat="1" ht="15" customHeight="1" x14ac:dyDescent="0.1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G920" s="216" t="s">
        <v>152</v>
      </c>
      <c r="AH920" s="907" t="s">
        <v>943</v>
      </c>
      <c r="AI920" s="906" t="s">
        <v>944</v>
      </c>
      <c r="AJ920" s="905">
        <v>1306068</v>
      </c>
      <c r="AK920" s="451">
        <v>1</v>
      </c>
      <c r="AL920" s="451" t="s">
        <v>139</v>
      </c>
      <c r="AM920" s="451" t="s">
        <v>140</v>
      </c>
      <c r="AN920" s="450"/>
      <c r="AP920" s="77"/>
      <c r="AQ920" s="77"/>
      <c r="AR920" s="35"/>
      <c r="AS920" s="35"/>
      <c r="AT920" s="35"/>
      <c r="AU920" s="35"/>
      <c r="AV920" s="35"/>
      <c r="AW920" s="35"/>
      <c r="AX920" s="35"/>
      <c r="AY920" s="35"/>
      <c r="AZ920" s="35"/>
      <c r="BA920" s="35"/>
      <c r="BB920" s="35"/>
      <c r="BC920" s="35"/>
      <c r="BD920" s="35"/>
      <c r="BE920" s="35"/>
      <c r="BF920" s="35"/>
      <c r="BG920" s="35"/>
      <c r="BH920" s="35"/>
      <c r="BI920" s="35"/>
      <c r="BJ920" s="35"/>
      <c r="BK920" s="35"/>
      <c r="BL920" s="35"/>
      <c r="BM920" s="35"/>
      <c r="BN920" s="35"/>
      <c r="BO920" s="35"/>
      <c r="BP920" s="35"/>
      <c r="BQ920" s="35"/>
      <c r="BR920" s="35"/>
      <c r="BS920" s="35"/>
      <c r="BT920" s="35"/>
      <c r="BU920" s="35"/>
      <c r="BV920" s="35"/>
    </row>
    <row r="921" spans="1:74" s="54" customFormat="1" ht="15" customHeight="1" x14ac:dyDescent="0.1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G921" s="216" t="s">
        <v>152</v>
      </c>
      <c r="AH921" s="907" t="s">
        <v>919</v>
      </c>
      <c r="AI921" s="906" t="s">
        <v>920</v>
      </c>
      <c r="AJ921" s="905">
        <v>1306069</v>
      </c>
      <c r="AK921" s="451">
        <v>1</v>
      </c>
      <c r="AL921" s="451" t="s">
        <v>139</v>
      </c>
      <c r="AM921" s="449" t="s">
        <v>3041</v>
      </c>
      <c r="AN921" s="450"/>
      <c r="AP921" s="77"/>
      <c r="AQ921" s="77"/>
      <c r="AR921" s="35"/>
      <c r="AS921" s="35"/>
      <c r="AT921" s="35"/>
      <c r="AU921" s="35"/>
      <c r="AV921" s="35"/>
      <c r="AW921" s="35"/>
      <c r="AX921" s="35"/>
      <c r="AY921" s="35"/>
      <c r="AZ921" s="35"/>
      <c r="BA921" s="35"/>
      <c r="BB921" s="35"/>
      <c r="BC921" s="35"/>
      <c r="BD921" s="35"/>
      <c r="BE921" s="35"/>
      <c r="BF921" s="35"/>
      <c r="BG921" s="35"/>
      <c r="BH921" s="35"/>
      <c r="BI921" s="35"/>
      <c r="BJ921" s="35"/>
      <c r="BK921" s="35"/>
      <c r="BL921" s="35"/>
      <c r="BM921" s="35"/>
      <c r="BN921" s="35"/>
      <c r="BO921" s="35"/>
      <c r="BP921" s="35"/>
      <c r="BQ921" s="35"/>
      <c r="BR921" s="35"/>
      <c r="BS921" s="35"/>
      <c r="BT921" s="35"/>
      <c r="BU921" s="35"/>
      <c r="BV921" s="35"/>
    </row>
    <row r="922" spans="1:74" s="54" customFormat="1" ht="15" customHeight="1" x14ac:dyDescent="0.1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G922" s="216" t="s">
        <v>152</v>
      </c>
      <c r="AH922" s="907" t="s">
        <v>935</v>
      </c>
      <c r="AI922" s="906" t="s">
        <v>936</v>
      </c>
      <c r="AJ922" s="905">
        <v>1306070</v>
      </c>
      <c r="AK922" s="451" t="s">
        <v>139</v>
      </c>
      <c r="AL922" s="451">
        <v>1</v>
      </c>
      <c r="AM922" s="449" t="s">
        <v>3041</v>
      </c>
      <c r="AN922" s="450"/>
      <c r="AP922" s="77"/>
      <c r="AQ922" s="77"/>
      <c r="AR922" s="35"/>
      <c r="AS922" s="35"/>
      <c r="AT922" s="35"/>
      <c r="AU922" s="35"/>
      <c r="AV922" s="35"/>
      <c r="AW922" s="35"/>
      <c r="AX922" s="35"/>
      <c r="AY922" s="35"/>
      <c r="AZ922" s="35"/>
      <c r="BA922" s="35"/>
      <c r="BB922" s="35"/>
      <c r="BC922" s="35"/>
      <c r="BD922" s="35"/>
      <c r="BE922" s="35"/>
      <c r="BF922" s="35"/>
      <c r="BG922" s="35"/>
      <c r="BH922" s="35"/>
      <c r="BI922" s="35"/>
      <c r="BJ922" s="35"/>
      <c r="BK922" s="35"/>
      <c r="BL922" s="35"/>
      <c r="BM922" s="35"/>
      <c r="BN922" s="35"/>
      <c r="BO922" s="35"/>
      <c r="BP922" s="35"/>
      <c r="BQ922" s="35"/>
      <c r="BR922" s="35"/>
      <c r="BS922" s="35"/>
      <c r="BT922" s="35"/>
      <c r="BU922" s="35"/>
      <c r="BV922" s="35"/>
    </row>
    <row r="923" spans="1:74" s="54" customFormat="1" ht="15" customHeight="1" x14ac:dyDescent="0.1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G923" s="216" t="s">
        <v>152</v>
      </c>
      <c r="AH923" s="907" t="s">
        <v>884</v>
      </c>
      <c r="AI923" s="906" t="s">
        <v>885</v>
      </c>
      <c r="AJ923" s="905">
        <v>1306071</v>
      </c>
      <c r="AK923" s="451" t="s">
        <v>139</v>
      </c>
      <c r="AL923" s="451">
        <v>1</v>
      </c>
      <c r="AM923" s="449" t="s">
        <v>3041</v>
      </c>
      <c r="AN923" s="450"/>
      <c r="AP923" s="77"/>
      <c r="AQ923" s="77"/>
      <c r="AR923" s="35"/>
      <c r="AS923" s="35"/>
      <c r="AT923" s="35"/>
      <c r="AU923" s="35"/>
      <c r="AV923" s="35"/>
      <c r="AW923" s="35"/>
      <c r="AX923" s="35"/>
      <c r="AY923" s="35"/>
      <c r="AZ923" s="35"/>
      <c r="BA923" s="35"/>
      <c r="BB923" s="35"/>
      <c r="BC923" s="35"/>
      <c r="BD923" s="35"/>
      <c r="BE923" s="35"/>
      <c r="BF923" s="35"/>
      <c r="BG923" s="35"/>
      <c r="BH923" s="35"/>
      <c r="BI923" s="35"/>
      <c r="BJ923" s="35"/>
      <c r="BK923" s="35"/>
      <c r="BL923" s="35"/>
      <c r="BM923" s="35"/>
      <c r="BN923" s="35"/>
      <c r="BO923" s="35"/>
      <c r="BP923" s="35"/>
      <c r="BQ923" s="35"/>
      <c r="BR923" s="35"/>
      <c r="BS923" s="35"/>
      <c r="BT923" s="35"/>
      <c r="BU923" s="35"/>
      <c r="BV923" s="35"/>
    </row>
    <row r="924" spans="1:74" s="54" customFormat="1" ht="15" customHeight="1" x14ac:dyDescent="0.1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G924" s="216" t="s">
        <v>152</v>
      </c>
      <c r="AH924" s="907" t="s">
        <v>999</v>
      </c>
      <c r="AI924" s="906" t="s">
        <v>1000</v>
      </c>
      <c r="AJ924" s="905">
        <v>1306072</v>
      </c>
      <c r="AK924" s="451" t="s">
        <v>139</v>
      </c>
      <c r="AL924" s="451">
        <v>1</v>
      </c>
      <c r="AM924" s="449" t="s">
        <v>3041</v>
      </c>
      <c r="AN924" s="450"/>
      <c r="AP924" s="77"/>
      <c r="AQ924" s="77"/>
      <c r="AR924" s="35"/>
      <c r="AS924" s="35"/>
      <c r="AT924" s="35"/>
      <c r="AU924" s="35"/>
      <c r="AV924" s="35"/>
      <c r="AW924" s="35"/>
      <c r="AX924" s="35"/>
      <c r="AY924" s="35"/>
      <c r="AZ924" s="35"/>
      <c r="BA924" s="35"/>
      <c r="BB924" s="35"/>
      <c r="BC924" s="35"/>
      <c r="BD924" s="35"/>
      <c r="BE924" s="35"/>
      <c r="BF924" s="35"/>
      <c r="BG924" s="35"/>
      <c r="BH924" s="35"/>
      <c r="BI924" s="35"/>
      <c r="BJ924" s="35"/>
      <c r="BK924" s="35"/>
      <c r="BL924" s="35"/>
      <c r="BM924" s="35"/>
      <c r="BN924" s="35"/>
      <c r="BO924" s="35"/>
      <c r="BP924" s="35"/>
      <c r="BQ924" s="35"/>
      <c r="BR924" s="35"/>
      <c r="BS924" s="35"/>
      <c r="BT924" s="35"/>
      <c r="BU924" s="35"/>
      <c r="BV924" s="35"/>
    </row>
    <row r="925" spans="1:74" s="54" customFormat="1" ht="15" customHeight="1" x14ac:dyDescent="0.1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G925" s="216" t="s">
        <v>152</v>
      </c>
      <c r="AH925" s="907" t="s">
        <v>975</v>
      </c>
      <c r="AI925" s="906" t="s">
        <v>976</v>
      </c>
      <c r="AJ925" s="905">
        <v>1306073</v>
      </c>
      <c r="AK925" s="451" t="s">
        <v>139</v>
      </c>
      <c r="AL925" s="451">
        <v>1</v>
      </c>
      <c r="AM925" s="449" t="s">
        <v>3041</v>
      </c>
      <c r="AN925" s="450"/>
      <c r="AP925" s="77"/>
      <c r="AQ925" s="77"/>
      <c r="AR925" s="35"/>
      <c r="AS925" s="35"/>
      <c r="AT925" s="35"/>
      <c r="AU925" s="35"/>
      <c r="AV925" s="35"/>
      <c r="AW925" s="35"/>
      <c r="AX925" s="35"/>
      <c r="AY925" s="35"/>
      <c r="AZ925" s="35"/>
      <c r="BA925" s="35"/>
      <c r="BB925" s="35"/>
      <c r="BC925" s="35"/>
      <c r="BD925" s="35"/>
      <c r="BE925" s="35"/>
      <c r="BF925" s="35"/>
      <c r="BG925" s="35"/>
      <c r="BH925" s="35"/>
      <c r="BI925" s="35"/>
      <c r="BJ925" s="35"/>
      <c r="BK925" s="35"/>
      <c r="BL925" s="35"/>
      <c r="BM925" s="35"/>
      <c r="BN925" s="35"/>
      <c r="BO925" s="35"/>
      <c r="BP925" s="35"/>
      <c r="BQ925" s="35"/>
      <c r="BR925" s="35"/>
      <c r="BS925" s="35"/>
      <c r="BT925" s="35"/>
      <c r="BU925" s="35"/>
      <c r="BV925" s="35"/>
    </row>
    <row r="926" spans="1:74" s="54" customFormat="1" ht="15" customHeight="1" x14ac:dyDescent="0.1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G926" s="216" t="s">
        <v>152</v>
      </c>
      <c r="AH926" s="907" t="s">
        <v>945</v>
      </c>
      <c r="AI926" s="906" t="s">
        <v>946</v>
      </c>
      <c r="AJ926" s="905">
        <v>1306074</v>
      </c>
      <c r="AK926" s="451" t="s">
        <v>139</v>
      </c>
      <c r="AL926" s="451">
        <v>1</v>
      </c>
      <c r="AM926" s="449" t="s">
        <v>3041</v>
      </c>
      <c r="AN926" s="450"/>
      <c r="AP926" s="77"/>
      <c r="AQ926" s="77"/>
      <c r="AR926" s="35"/>
      <c r="AS926" s="35"/>
      <c r="AT926" s="35"/>
      <c r="AU926" s="35"/>
      <c r="AV926" s="35"/>
      <c r="AW926" s="35"/>
      <c r="AX926" s="35"/>
      <c r="AY926" s="35"/>
      <c r="AZ926" s="35"/>
      <c r="BA926" s="35"/>
      <c r="BB926" s="35"/>
      <c r="BC926" s="35"/>
      <c r="BD926" s="35"/>
      <c r="BE926" s="35"/>
      <c r="BF926" s="35"/>
      <c r="BG926" s="35"/>
      <c r="BH926" s="35"/>
      <c r="BI926" s="35"/>
      <c r="BJ926" s="35"/>
      <c r="BK926" s="35"/>
      <c r="BL926" s="35"/>
      <c r="BM926" s="35"/>
      <c r="BN926" s="35"/>
      <c r="BO926" s="35"/>
      <c r="BP926" s="35"/>
      <c r="BQ926" s="35"/>
      <c r="BR926" s="35"/>
      <c r="BS926" s="35"/>
      <c r="BT926" s="35"/>
      <c r="BU926" s="35"/>
      <c r="BV926" s="35"/>
    </row>
    <row r="927" spans="1:74" s="54" customFormat="1" ht="15" customHeight="1" x14ac:dyDescent="0.1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G927" s="216" t="s">
        <v>152</v>
      </c>
      <c r="AH927" s="907" t="s">
        <v>870</v>
      </c>
      <c r="AI927" s="906" t="s">
        <v>871</v>
      </c>
      <c r="AJ927" s="905">
        <v>1306075</v>
      </c>
      <c r="AK927" s="451">
        <v>1</v>
      </c>
      <c r="AL927" s="451" t="s">
        <v>139</v>
      </c>
      <c r="AM927" s="449" t="s">
        <v>3041</v>
      </c>
      <c r="AN927" s="450"/>
      <c r="AP927" s="77"/>
      <c r="AQ927" s="77"/>
      <c r="AR927" s="35"/>
      <c r="AS927" s="35"/>
      <c r="AT927" s="35"/>
      <c r="AU927" s="35"/>
      <c r="AV927" s="35"/>
      <c r="AW927" s="35"/>
      <c r="AX927" s="35"/>
      <c r="AY927" s="35"/>
      <c r="AZ927" s="35"/>
      <c r="BA927" s="35"/>
      <c r="BB927" s="35"/>
      <c r="BC927" s="35"/>
      <c r="BD927" s="35"/>
      <c r="BE927" s="35"/>
      <c r="BF927" s="35"/>
      <c r="BG927" s="35"/>
      <c r="BH927" s="35"/>
      <c r="BI927" s="35"/>
      <c r="BJ927" s="35"/>
      <c r="BK927" s="35"/>
      <c r="BL927" s="35"/>
      <c r="BM927" s="35"/>
      <c r="BN927" s="35"/>
      <c r="BO927" s="35"/>
      <c r="BP927" s="35"/>
      <c r="BQ927" s="35"/>
      <c r="BR927" s="35"/>
      <c r="BS927" s="35"/>
      <c r="BT927" s="35"/>
      <c r="BU927" s="35"/>
      <c r="BV927" s="35"/>
    </row>
    <row r="928" spans="1:74" s="54" customFormat="1" ht="15" customHeight="1" x14ac:dyDescent="0.1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G928" s="216" t="s">
        <v>152</v>
      </c>
      <c r="AH928" s="907" t="s">
        <v>991</v>
      </c>
      <c r="AI928" s="906" t="s">
        <v>992</v>
      </c>
      <c r="AJ928" s="905">
        <v>1306076</v>
      </c>
      <c r="AK928" s="451">
        <v>1</v>
      </c>
      <c r="AL928" s="451" t="s">
        <v>139</v>
      </c>
      <c r="AM928" s="451" t="s">
        <v>140</v>
      </c>
      <c r="AN928" s="450"/>
      <c r="AP928" s="77"/>
      <c r="AQ928" s="77"/>
      <c r="AR928" s="35"/>
      <c r="AS928" s="35"/>
      <c r="AT928" s="35"/>
      <c r="AU928" s="35"/>
      <c r="AV928" s="35"/>
      <c r="AW928" s="35"/>
      <c r="AX928" s="35"/>
      <c r="AY928" s="35"/>
      <c r="AZ928" s="35"/>
      <c r="BA928" s="35"/>
      <c r="BB928" s="35"/>
      <c r="BC928" s="35"/>
      <c r="BD928" s="35"/>
      <c r="BE928" s="35"/>
      <c r="BF928" s="35"/>
      <c r="BG928" s="35"/>
      <c r="BH928" s="35"/>
      <c r="BI928" s="35"/>
      <c r="BJ928" s="35"/>
      <c r="BK928" s="35"/>
      <c r="BL928" s="35"/>
      <c r="BM928" s="35"/>
      <c r="BN928" s="35"/>
      <c r="BO928" s="35"/>
      <c r="BP928" s="35"/>
      <c r="BQ928" s="35"/>
      <c r="BR928" s="35"/>
      <c r="BS928" s="35"/>
      <c r="BT928" s="35"/>
      <c r="BU928" s="35"/>
      <c r="BV928" s="35"/>
    </row>
    <row r="929" spans="1:74" s="54" customFormat="1" ht="15" customHeight="1" x14ac:dyDescent="0.1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G929" s="216" t="s">
        <v>152</v>
      </c>
      <c r="AH929" s="907" t="s">
        <v>894</v>
      </c>
      <c r="AI929" s="906" t="s">
        <v>895</v>
      </c>
      <c r="AJ929" s="905">
        <v>1306078</v>
      </c>
      <c r="AK929" s="451">
        <v>1</v>
      </c>
      <c r="AL929" s="451" t="s">
        <v>139</v>
      </c>
      <c r="AM929" s="451" t="s">
        <v>140</v>
      </c>
      <c r="AN929" s="450"/>
      <c r="AP929" s="77"/>
      <c r="AQ929" s="77"/>
      <c r="AR929" s="35"/>
      <c r="AS929" s="35"/>
      <c r="AT929" s="35"/>
      <c r="AU929" s="35"/>
      <c r="AV929" s="35"/>
      <c r="AW929" s="35"/>
      <c r="AX929" s="35"/>
      <c r="AY929" s="35"/>
      <c r="AZ929" s="35"/>
      <c r="BA929" s="35"/>
      <c r="BB929" s="35"/>
      <c r="BC929" s="35"/>
      <c r="BD929" s="35"/>
      <c r="BE929" s="35"/>
      <c r="BF929" s="35"/>
      <c r="BG929" s="35"/>
      <c r="BH929" s="35"/>
      <c r="BI929" s="35"/>
      <c r="BJ929" s="35"/>
      <c r="BK929" s="35"/>
      <c r="BL929" s="35"/>
      <c r="BM929" s="35"/>
      <c r="BN929" s="35"/>
      <c r="BO929" s="35"/>
      <c r="BP929" s="35"/>
      <c r="BQ929" s="35"/>
      <c r="BR929" s="35"/>
      <c r="BS929" s="35"/>
      <c r="BT929" s="35"/>
      <c r="BU929" s="35"/>
      <c r="BV929" s="35"/>
    </row>
    <row r="930" spans="1:74" s="54" customFormat="1" ht="15" customHeight="1" x14ac:dyDescent="0.1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G930" s="216" t="s">
        <v>152</v>
      </c>
      <c r="AH930" s="907" t="s">
        <v>890</v>
      </c>
      <c r="AI930" s="906" t="s">
        <v>891</v>
      </c>
      <c r="AJ930" s="905">
        <v>1306079</v>
      </c>
      <c r="AK930" s="451" t="s">
        <v>139</v>
      </c>
      <c r="AL930" s="451">
        <v>1</v>
      </c>
      <c r="AM930" s="449" t="s">
        <v>3041</v>
      </c>
      <c r="AN930" s="450"/>
      <c r="AP930" s="77"/>
      <c r="AQ930" s="77"/>
      <c r="AR930" s="35"/>
      <c r="AS930" s="35"/>
      <c r="AT930" s="35"/>
      <c r="AU930" s="35"/>
      <c r="AV930" s="35"/>
      <c r="AW930" s="35"/>
      <c r="AX930" s="35"/>
      <c r="AY930" s="35"/>
      <c r="AZ930" s="35"/>
      <c r="BA930" s="35"/>
      <c r="BB930" s="35"/>
      <c r="BC930" s="35"/>
      <c r="BD930" s="35"/>
      <c r="BE930" s="35"/>
      <c r="BF930" s="35"/>
      <c r="BG930" s="35"/>
      <c r="BH930" s="35"/>
      <c r="BI930" s="35"/>
      <c r="BJ930" s="35"/>
      <c r="BK930" s="35"/>
      <c r="BL930" s="35"/>
      <c r="BM930" s="35"/>
      <c r="BN930" s="35"/>
      <c r="BO930" s="35"/>
      <c r="BP930" s="35"/>
      <c r="BQ930" s="35"/>
      <c r="BR930" s="35"/>
      <c r="BS930" s="35"/>
      <c r="BT930" s="35"/>
      <c r="BU930" s="35"/>
      <c r="BV930" s="35"/>
    </row>
    <row r="931" spans="1:74" s="54" customFormat="1" ht="15" customHeight="1" x14ac:dyDescent="0.1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G931" s="216" t="s">
        <v>152</v>
      </c>
      <c r="AH931" s="907" t="s">
        <v>866</v>
      </c>
      <c r="AI931" s="906" t="s">
        <v>867</v>
      </c>
      <c r="AJ931" s="905">
        <v>1306081</v>
      </c>
      <c r="AK931" s="451" t="s">
        <v>139</v>
      </c>
      <c r="AL931" s="451">
        <v>1</v>
      </c>
      <c r="AM931" s="449" t="s">
        <v>3041</v>
      </c>
      <c r="AN931" s="450"/>
      <c r="AP931" s="77"/>
      <c r="AQ931" s="77"/>
      <c r="AR931" s="35"/>
      <c r="AS931" s="35"/>
      <c r="AT931" s="35"/>
      <c r="AU931" s="35"/>
      <c r="AV931" s="35"/>
      <c r="AW931" s="35"/>
      <c r="AX931" s="35"/>
      <c r="AY931" s="35"/>
      <c r="AZ931" s="35"/>
      <c r="BA931" s="35"/>
      <c r="BB931" s="35"/>
      <c r="BC931" s="35"/>
      <c r="BD931" s="35"/>
      <c r="BE931" s="35"/>
      <c r="BF931" s="35"/>
      <c r="BG931" s="35"/>
      <c r="BH931" s="35"/>
      <c r="BI931" s="35"/>
      <c r="BJ931" s="35"/>
      <c r="BK931" s="35"/>
      <c r="BL931" s="35"/>
      <c r="BM931" s="35"/>
      <c r="BN931" s="35"/>
      <c r="BO931" s="35"/>
      <c r="BP931" s="35"/>
      <c r="BQ931" s="35"/>
      <c r="BR931" s="35"/>
      <c r="BS931" s="35"/>
      <c r="BT931" s="35"/>
      <c r="BU931" s="35"/>
      <c r="BV931" s="35"/>
    </row>
    <row r="932" spans="1:74" s="54" customFormat="1" ht="15" customHeight="1" x14ac:dyDescent="0.1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G932" s="216" t="s">
        <v>152</v>
      </c>
      <c r="AH932" s="907" t="s">
        <v>917</v>
      </c>
      <c r="AI932" s="906" t="s">
        <v>918</v>
      </c>
      <c r="AJ932" s="905">
        <v>1306085</v>
      </c>
      <c r="AK932" s="451" t="s">
        <v>139</v>
      </c>
      <c r="AL932" s="451">
        <v>1</v>
      </c>
      <c r="AM932" s="449" t="s">
        <v>3041</v>
      </c>
      <c r="AN932" s="450"/>
      <c r="AP932" s="77"/>
      <c r="AQ932" s="77"/>
      <c r="AR932" s="35"/>
      <c r="AS932" s="35"/>
      <c r="AT932" s="35"/>
      <c r="AU932" s="35"/>
      <c r="AV932" s="35"/>
      <c r="AW932" s="35"/>
      <c r="AX932" s="35"/>
      <c r="AY932" s="35"/>
      <c r="AZ932" s="35"/>
      <c r="BA932" s="35"/>
      <c r="BB932" s="35"/>
      <c r="BC932" s="35"/>
      <c r="BD932" s="35"/>
      <c r="BE932" s="35"/>
      <c r="BF932" s="35"/>
      <c r="BG932" s="35"/>
      <c r="BH932" s="35"/>
      <c r="BI932" s="35"/>
      <c r="BJ932" s="35"/>
      <c r="BK932" s="35"/>
      <c r="BL932" s="35"/>
      <c r="BM932" s="35"/>
      <c r="BN932" s="35"/>
      <c r="BO932" s="35"/>
      <c r="BP932" s="35"/>
      <c r="BQ932" s="35"/>
      <c r="BR932" s="35"/>
      <c r="BS932" s="35"/>
      <c r="BT932" s="35"/>
      <c r="BU932" s="35"/>
      <c r="BV932" s="35"/>
    </row>
    <row r="933" spans="1:74" s="54" customFormat="1" ht="15" customHeight="1" x14ac:dyDescent="0.1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G933" s="216" t="s">
        <v>152</v>
      </c>
      <c r="AH933" s="909" t="s">
        <v>848</v>
      </c>
      <c r="AI933" s="906" t="s">
        <v>849</v>
      </c>
      <c r="AJ933" s="905">
        <v>1306086</v>
      </c>
      <c r="AK933" s="451" t="s">
        <v>139</v>
      </c>
      <c r="AL933" s="451">
        <v>1</v>
      </c>
      <c r="AM933" s="449" t="s">
        <v>3041</v>
      </c>
      <c r="AN933" s="450"/>
      <c r="AP933" s="77"/>
      <c r="AQ933" s="77"/>
      <c r="AR933" s="35"/>
      <c r="AS933" s="35"/>
      <c r="AT933" s="35"/>
      <c r="AU933" s="35"/>
      <c r="AV933" s="35"/>
      <c r="AW933" s="35"/>
      <c r="AX933" s="35"/>
      <c r="AY933" s="35"/>
      <c r="AZ933" s="35"/>
      <c r="BA933" s="35"/>
      <c r="BB933" s="35"/>
      <c r="BC933" s="35"/>
      <c r="BD933" s="35"/>
      <c r="BE933" s="35"/>
      <c r="BF933" s="35"/>
      <c r="BG933" s="35"/>
      <c r="BH933" s="35"/>
      <c r="BI933" s="35"/>
      <c r="BJ933" s="35"/>
      <c r="BK933" s="35"/>
      <c r="BL933" s="35"/>
      <c r="BM933" s="35"/>
      <c r="BN933" s="35"/>
      <c r="BO933" s="35"/>
      <c r="BP933" s="35"/>
      <c r="BQ933" s="35"/>
      <c r="BR933" s="35"/>
      <c r="BS933" s="35"/>
      <c r="BT933" s="35"/>
      <c r="BU933" s="35"/>
      <c r="BV933" s="35"/>
    </row>
    <row r="934" spans="1:74" s="54" customFormat="1" ht="15" customHeight="1" x14ac:dyDescent="0.1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G934" s="216" t="s">
        <v>152</v>
      </c>
      <c r="AH934" s="907" t="s">
        <v>904</v>
      </c>
      <c r="AI934" s="906" t="s">
        <v>905</v>
      </c>
      <c r="AJ934" s="905">
        <v>1306992</v>
      </c>
      <c r="AK934" s="451" t="s">
        <v>139</v>
      </c>
      <c r="AL934" s="451">
        <v>1</v>
      </c>
      <c r="AM934" s="449" t="s">
        <v>3041</v>
      </c>
      <c r="AN934" s="450" t="s">
        <v>3042</v>
      </c>
      <c r="AP934" s="77"/>
      <c r="AQ934" s="77"/>
      <c r="AR934" s="35"/>
      <c r="AS934" s="35"/>
      <c r="AT934" s="35"/>
      <c r="AU934" s="35"/>
      <c r="AV934" s="35"/>
      <c r="AW934" s="35"/>
      <c r="AX934" s="35"/>
      <c r="AY934" s="35"/>
      <c r="AZ934" s="35"/>
      <c r="BA934" s="35"/>
      <c r="BB934" s="35"/>
      <c r="BC934" s="35"/>
      <c r="BD934" s="35"/>
      <c r="BE934" s="35"/>
      <c r="BF934" s="35"/>
      <c r="BG934" s="35"/>
      <c r="BH934" s="35"/>
      <c r="BI934" s="35"/>
      <c r="BJ934" s="35"/>
      <c r="BK934" s="35"/>
      <c r="BL934" s="35"/>
      <c r="BM934" s="35"/>
      <c r="BN934" s="35"/>
      <c r="BO934" s="35"/>
      <c r="BP934" s="35"/>
      <c r="BQ934" s="35"/>
      <c r="BR934" s="35"/>
      <c r="BS934" s="35"/>
      <c r="BT934" s="35"/>
      <c r="BU934" s="35"/>
      <c r="BV934" s="35"/>
    </row>
    <row r="935" spans="1:74" s="54" customFormat="1" ht="15" customHeight="1" x14ac:dyDescent="0.1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G935" s="216" t="s">
        <v>153</v>
      </c>
      <c r="AH935" s="907" t="s">
        <v>1033</v>
      </c>
      <c r="AI935" s="906" t="s">
        <v>1034</v>
      </c>
      <c r="AJ935" s="905">
        <v>1401001</v>
      </c>
      <c r="AK935" s="451">
        <v>1</v>
      </c>
      <c r="AL935" s="451" t="s">
        <v>139</v>
      </c>
      <c r="AM935" s="449" t="s">
        <v>3041</v>
      </c>
      <c r="AN935" s="450"/>
      <c r="AP935" s="77"/>
      <c r="AQ935" s="77"/>
      <c r="AR935" s="35"/>
      <c r="AS935" s="35"/>
      <c r="AT935" s="35"/>
      <c r="AU935" s="35"/>
      <c r="AV935" s="35"/>
      <c r="AW935" s="35"/>
      <c r="AX935" s="35"/>
      <c r="AY935" s="35"/>
      <c r="AZ935" s="35"/>
      <c r="BA935" s="35"/>
      <c r="BB935" s="35"/>
      <c r="BC935" s="35"/>
      <c r="BD935" s="35"/>
      <c r="BE935" s="35"/>
      <c r="BF935" s="35"/>
      <c r="BG935" s="35"/>
      <c r="BH935" s="35"/>
      <c r="BI935" s="35"/>
      <c r="BJ935" s="35"/>
      <c r="BK935" s="35"/>
      <c r="BL935" s="35"/>
      <c r="BM935" s="35"/>
      <c r="BN935" s="35"/>
      <c r="BO935" s="35"/>
      <c r="BP935" s="35"/>
      <c r="BQ935" s="35"/>
      <c r="BR935" s="35"/>
      <c r="BS935" s="35"/>
      <c r="BT935" s="35"/>
      <c r="BU935" s="35"/>
      <c r="BV935" s="35"/>
    </row>
    <row r="936" spans="1:74" s="54" customFormat="1" ht="15" customHeight="1" x14ac:dyDescent="0.1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G936" s="216" t="s">
        <v>153</v>
      </c>
      <c r="AH936" s="907" t="s">
        <v>1057</v>
      </c>
      <c r="AI936" s="906" t="s">
        <v>1058</v>
      </c>
      <c r="AJ936" s="905">
        <v>1401003</v>
      </c>
      <c r="AK936" s="451" t="s">
        <v>139</v>
      </c>
      <c r="AL936" s="451">
        <v>1</v>
      </c>
      <c r="AM936" s="449" t="s">
        <v>3041</v>
      </c>
      <c r="AN936" s="450"/>
      <c r="AP936" s="77"/>
      <c r="AQ936" s="77"/>
      <c r="AR936" s="35"/>
      <c r="AS936" s="35"/>
      <c r="AT936" s="35"/>
      <c r="AU936" s="35"/>
      <c r="AV936" s="35"/>
      <c r="AW936" s="35"/>
      <c r="AX936" s="35"/>
      <c r="AY936" s="35"/>
      <c r="AZ936" s="35"/>
      <c r="BA936" s="35"/>
      <c r="BB936" s="35"/>
      <c r="BC936" s="35"/>
      <c r="BD936" s="35"/>
      <c r="BE936" s="35"/>
      <c r="BF936" s="35"/>
      <c r="BG936" s="35"/>
      <c r="BH936" s="35"/>
      <c r="BI936" s="35"/>
      <c r="BJ936" s="35"/>
      <c r="BK936" s="35"/>
      <c r="BL936" s="35"/>
      <c r="BM936" s="35"/>
      <c r="BN936" s="35"/>
      <c r="BO936" s="35"/>
      <c r="BP936" s="35"/>
      <c r="BQ936" s="35"/>
      <c r="BR936" s="35"/>
      <c r="BS936" s="35"/>
      <c r="BT936" s="35"/>
      <c r="BU936" s="35"/>
      <c r="BV936" s="35"/>
    </row>
    <row r="937" spans="1:74" s="54" customFormat="1" ht="15" customHeight="1" x14ac:dyDescent="0.1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G937" s="216" t="s">
        <v>153</v>
      </c>
      <c r="AH937" s="907" t="s">
        <v>1071</v>
      </c>
      <c r="AI937" s="906" t="s">
        <v>1072</v>
      </c>
      <c r="AJ937" s="905">
        <v>1401004</v>
      </c>
      <c r="AK937" s="451">
        <v>1</v>
      </c>
      <c r="AL937" s="451" t="s">
        <v>139</v>
      </c>
      <c r="AM937" s="449" t="s">
        <v>3041</v>
      </c>
      <c r="AN937" s="450"/>
      <c r="AP937" s="77"/>
      <c r="AQ937" s="77"/>
      <c r="AR937" s="35"/>
      <c r="AS937" s="35"/>
      <c r="AT937" s="35"/>
      <c r="AU937" s="35"/>
      <c r="AV937" s="35"/>
      <c r="AW937" s="35"/>
      <c r="AX937" s="35"/>
      <c r="AY937" s="35"/>
      <c r="AZ937" s="35"/>
      <c r="BA937" s="35"/>
      <c r="BB937" s="35"/>
      <c r="BC937" s="35"/>
      <c r="BD937" s="35"/>
      <c r="BE937" s="35"/>
      <c r="BF937" s="35"/>
      <c r="BG937" s="35"/>
      <c r="BH937" s="35"/>
      <c r="BI937" s="35"/>
      <c r="BJ937" s="35"/>
      <c r="BK937" s="35"/>
      <c r="BL937" s="35"/>
      <c r="BM937" s="35"/>
      <c r="BN937" s="35"/>
      <c r="BO937" s="35"/>
      <c r="BP937" s="35"/>
      <c r="BQ937" s="35"/>
      <c r="BR937" s="35"/>
      <c r="BS937" s="35"/>
      <c r="BT937" s="35"/>
      <c r="BU937" s="35"/>
      <c r="BV937" s="35"/>
    </row>
    <row r="938" spans="1:74" s="54" customFormat="1" ht="15" customHeight="1" x14ac:dyDescent="0.1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G938" s="216" t="s">
        <v>153</v>
      </c>
      <c r="AH938" s="907" t="s">
        <v>1069</v>
      </c>
      <c r="AI938" s="906" t="s">
        <v>1070</v>
      </c>
      <c r="AJ938" s="905">
        <v>1401005</v>
      </c>
      <c r="AK938" s="451" t="s">
        <v>139</v>
      </c>
      <c r="AL938" s="451">
        <v>1</v>
      </c>
      <c r="AM938" s="449" t="s">
        <v>3041</v>
      </c>
      <c r="AN938" s="450"/>
      <c r="AP938" s="77"/>
      <c r="AQ938" s="77"/>
      <c r="AR938" s="35"/>
      <c r="AS938" s="35"/>
      <c r="AT938" s="35"/>
      <c r="AU938" s="35"/>
      <c r="AV938" s="35"/>
      <c r="AW938" s="35"/>
      <c r="AX938" s="35"/>
      <c r="AY938" s="35"/>
      <c r="AZ938" s="35"/>
      <c r="BA938" s="35"/>
      <c r="BB938" s="35"/>
      <c r="BC938" s="35"/>
      <c r="BD938" s="35"/>
      <c r="BE938" s="35"/>
      <c r="BF938" s="35"/>
      <c r="BG938" s="35"/>
      <c r="BH938" s="35"/>
      <c r="BI938" s="35"/>
      <c r="BJ938" s="35"/>
      <c r="BK938" s="35"/>
      <c r="BL938" s="35"/>
      <c r="BM938" s="35"/>
      <c r="BN938" s="35"/>
      <c r="BO938" s="35"/>
      <c r="BP938" s="35"/>
      <c r="BQ938" s="35"/>
      <c r="BR938" s="35"/>
      <c r="BS938" s="35"/>
      <c r="BT938" s="35"/>
      <c r="BU938" s="35"/>
      <c r="BV938" s="35"/>
    </row>
    <row r="939" spans="1:74" s="54" customFormat="1" ht="15" customHeight="1" x14ac:dyDescent="0.1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G939" s="216" t="s">
        <v>153</v>
      </c>
      <c r="AH939" s="907" t="s">
        <v>1077</v>
      </c>
      <c r="AI939" s="906" t="s">
        <v>1078</v>
      </c>
      <c r="AJ939" s="905">
        <v>1401006</v>
      </c>
      <c r="AK939" s="451" t="s">
        <v>139</v>
      </c>
      <c r="AL939" s="451">
        <v>1</v>
      </c>
      <c r="AM939" s="449" t="s">
        <v>3041</v>
      </c>
      <c r="AN939" s="450"/>
      <c r="AP939" s="77"/>
      <c r="AQ939" s="77"/>
      <c r="AR939" s="35"/>
      <c r="AS939" s="35"/>
      <c r="AT939" s="35"/>
      <c r="AU939" s="35"/>
      <c r="AV939" s="35"/>
      <c r="AW939" s="35"/>
      <c r="AX939" s="35"/>
      <c r="AY939" s="35"/>
      <c r="AZ939" s="35"/>
      <c r="BA939" s="35"/>
      <c r="BB939" s="35"/>
      <c r="BC939" s="35"/>
      <c r="BD939" s="35"/>
      <c r="BE939" s="35"/>
      <c r="BF939" s="35"/>
      <c r="BG939" s="35"/>
      <c r="BH939" s="35"/>
      <c r="BI939" s="35"/>
      <c r="BJ939" s="35"/>
      <c r="BK939" s="35"/>
      <c r="BL939" s="35"/>
      <c r="BM939" s="35"/>
      <c r="BN939" s="35"/>
      <c r="BO939" s="35"/>
      <c r="BP939" s="35"/>
      <c r="BQ939" s="35"/>
      <c r="BR939" s="35"/>
      <c r="BS939" s="35"/>
      <c r="BT939" s="35"/>
      <c r="BU939" s="35"/>
      <c r="BV939" s="35"/>
    </row>
    <row r="940" spans="1:74" s="54" customFormat="1" ht="15" customHeight="1" x14ac:dyDescent="0.1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G940" s="216" t="s">
        <v>153</v>
      </c>
      <c r="AH940" s="907" t="s">
        <v>1105</v>
      </c>
      <c r="AI940" s="906" t="s">
        <v>1106</v>
      </c>
      <c r="AJ940" s="905">
        <v>1401007</v>
      </c>
      <c r="AK940" s="451" t="s">
        <v>139</v>
      </c>
      <c r="AL940" s="451">
        <v>1</v>
      </c>
      <c r="AM940" s="449" t="s">
        <v>3041</v>
      </c>
      <c r="AN940" s="450"/>
      <c r="AP940" s="77"/>
      <c r="AQ940" s="77"/>
      <c r="AR940" s="35"/>
      <c r="AS940" s="35"/>
      <c r="AT940" s="35"/>
      <c r="AU940" s="35"/>
      <c r="AV940" s="35"/>
      <c r="AW940" s="35"/>
      <c r="AX940" s="35"/>
      <c r="AY940" s="35"/>
      <c r="AZ940" s="35"/>
      <c r="BA940" s="35"/>
      <c r="BB940" s="35"/>
      <c r="BC940" s="35"/>
      <c r="BD940" s="35"/>
      <c r="BE940" s="35"/>
      <c r="BF940" s="35"/>
      <c r="BG940" s="35"/>
      <c r="BH940" s="35"/>
      <c r="BI940" s="35"/>
      <c r="BJ940" s="35"/>
      <c r="BK940" s="35"/>
      <c r="BL940" s="35"/>
      <c r="BM940" s="35"/>
      <c r="BN940" s="35"/>
      <c r="BO940" s="35"/>
      <c r="BP940" s="35"/>
      <c r="BQ940" s="35"/>
      <c r="BR940" s="35"/>
      <c r="BS940" s="35"/>
      <c r="BT940" s="35"/>
      <c r="BU940" s="35"/>
      <c r="BV940" s="35"/>
    </row>
    <row r="941" spans="1:74" s="54" customFormat="1" ht="15" customHeight="1" x14ac:dyDescent="0.1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G941" s="216" t="s">
        <v>153</v>
      </c>
      <c r="AH941" s="907" t="s">
        <v>1193</v>
      </c>
      <c r="AI941" s="906" t="s">
        <v>1194</v>
      </c>
      <c r="AJ941" s="905">
        <v>1401008</v>
      </c>
      <c r="AK941" s="451" t="s">
        <v>139</v>
      </c>
      <c r="AL941" s="451">
        <v>1</v>
      </c>
      <c r="AM941" s="449" t="s">
        <v>3041</v>
      </c>
      <c r="AN941" s="450"/>
      <c r="AP941" s="77"/>
      <c r="AQ941" s="77"/>
      <c r="AR941" s="35"/>
      <c r="AS941" s="35"/>
      <c r="AT941" s="35"/>
      <c r="AU941" s="35"/>
      <c r="AV941" s="35"/>
      <c r="AW941" s="35"/>
      <c r="AX941" s="35"/>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row>
    <row r="942" spans="1:74" s="54" customFormat="1" ht="15" customHeight="1" x14ac:dyDescent="0.1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G942" s="216" t="s">
        <v>153</v>
      </c>
      <c r="AH942" s="907" t="s">
        <v>1201</v>
      </c>
      <c r="AI942" s="906" t="s">
        <v>1202</v>
      </c>
      <c r="AJ942" s="905">
        <v>1401009</v>
      </c>
      <c r="AK942" s="451">
        <v>1</v>
      </c>
      <c r="AL942" s="451" t="s">
        <v>139</v>
      </c>
      <c r="AM942" s="449" t="s">
        <v>3041</v>
      </c>
      <c r="AN942" s="450"/>
      <c r="AP942" s="77"/>
      <c r="AQ942" s="77"/>
      <c r="AR942" s="35"/>
      <c r="AS942" s="35"/>
      <c r="AT942" s="35"/>
      <c r="AU942" s="35"/>
      <c r="AV942" s="35"/>
      <c r="AW942" s="35"/>
      <c r="AX942" s="35"/>
      <c r="AY942" s="35"/>
      <c r="AZ942" s="35"/>
      <c r="BA942" s="35"/>
      <c r="BB942" s="35"/>
      <c r="BC942" s="35"/>
      <c r="BD942" s="35"/>
      <c r="BE942" s="35"/>
      <c r="BF942" s="35"/>
      <c r="BG942" s="35"/>
      <c r="BH942" s="35"/>
      <c r="BI942" s="35"/>
      <c r="BJ942" s="35"/>
      <c r="BK942" s="35"/>
      <c r="BL942" s="35"/>
      <c r="BM942" s="35"/>
      <c r="BN942" s="35"/>
      <c r="BO942" s="35"/>
      <c r="BP942" s="35"/>
      <c r="BQ942" s="35"/>
      <c r="BR942" s="35"/>
      <c r="BS942" s="35"/>
      <c r="BT942" s="35"/>
      <c r="BU942" s="35"/>
      <c r="BV942" s="35"/>
    </row>
    <row r="943" spans="1:74" s="54" customFormat="1" ht="15" customHeight="1" x14ac:dyDescent="0.1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G943" s="216" t="s">
        <v>153</v>
      </c>
      <c r="AH943" s="907" t="s">
        <v>1222</v>
      </c>
      <c r="AI943" s="906" t="s">
        <v>1223</v>
      </c>
      <c r="AJ943" s="905">
        <v>1401010</v>
      </c>
      <c r="AK943" s="451" t="s">
        <v>139</v>
      </c>
      <c r="AL943" s="451">
        <v>1</v>
      </c>
      <c r="AM943" s="449" t="s">
        <v>3041</v>
      </c>
      <c r="AN943" s="450"/>
      <c r="AP943" s="77"/>
      <c r="AQ943" s="77"/>
      <c r="AR943" s="35"/>
      <c r="AS943" s="35"/>
      <c r="AT943" s="35"/>
      <c r="AU943" s="35"/>
      <c r="AV943" s="35"/>
      <c r="AW943" s="35"/>
      <c r="AX943" s="35"/>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row>
    <row r="944" spans="1:74" s="54" customFormat="1" ht="15" customHeight="1" x14ac:dyDescent="0.1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G944" s="216" t="s">
        <v>153</v>
      </c>
      <c r="AH944" s="907" t="s">
        <v>3046</v>
      </c>
      <c r="AI944" s="906" t="s">
        <v>3047</v>
      </c>
      <c r="AJ944" s="905">
        <v>1401012</v>
      </c>
      <c r="AK944" s="451">
        <v>1</v>
      </c>
      <c r="AL944" s="451" t="s">
        <v>139</v>
      </c>
      <c r="AM944" s="451" t="s">
        <v>140</v>
      </c>
      <c r="AN944" s="450"/>
      <c r="AP944" s="77"/>
      <c r="AQ944" s="77"/>
      <c r="AR944" s="35"/>
      <c r="AS944" s="35"/>
      <c r="AT944" s="35"/>
      <c r="AU944" s="35"/>
      <c r="AV944" s="35"/>
      <c r="AW944" s="35"/>
      <c r="AX944" s="35"/>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row>
    <row r="945" spans="1:74" s="54" customFormat="1" ht="15" customHeight="1" x14ac:dyDescent="0.1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G945" s="216" t="s">
        <v>153</v>
      </c>
      <c r="AH945" s="907" t="s">
        <v>1288</v>
      </c>
      <c r="AI945" s="906" t="s">
        <v>1289</v>
      </c>
      <c r="AJ945" s="905">
        <v>1401013</v>
      </c>
      <c r="AK945" s="451">
        <v>1</v>
      </c>
      <c r="AL945" s="451" t="s">
        <v>139</v>
      </c>
      <c r="AM945" s="449" t="s">
        <v>3041</v>
      </c>
      <c r="AN945" s="450"/>
      <c r="AP945" s="77"/>
      <c r="AQ945" s="77"/>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row>
    <row r="946" spans="1:74" s="54" customFormat="1" ht="15" customHeight="1" x14ac:dyDescent="0.1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G946" s="216" t="s">
        <v>153</v>
      </c>
      <c r="AH946" s="907" t="s">
        <v>1317</v>
      </c>
      <c r="AI946" s="906" t="s">
        <v>1318</v>
      </c>
      <c r="AJ946" s="905">
        <v>1401014</v>
      </c>
      <c r="AK946" s="451" t="s">
        <v>139</v>
      </c>
      <c r="AL946" s="451">
        <v>1</v>
      </c>
      <c r="AM946" s="449" t="s">
        <v>3041</v>
      </c>
      <c r="AN946" s="450"/>
      <c r="AP946" s="77"/>
      <c r="AQ946" s="77"/>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row>
    <row r="947" spans="1:74" s="54" customFormat="1" ht="15" customHeight="1" x14ac:dyDescent="0.1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G947" s="216" t="s">
        <v>153</v>
      </c>
      <c r="AH947" s="907" t="s">
        <v>1337</v>
      </c>
      <c r="AI947" s="906" t="s">
        <v>1338</v>
      </c>
      <c r="AJ947" s="905">
        <v>1401015</v>
      </c>
      <c r="AK947" s="451">
        <v>1</v>
      </c>
      <c r="AL947" s="451" t="s">
        <v>139</v>
      </c>
      <c r="AM947" s="449" t="s">
        <v>3041</v>
      </c>
      <c r="AN947" s="450"/>
      <c r="AP947" s="77"/>
      <c r="AQ947" s="77"/>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row>
    <row r="948" spans="1:74" s="54" customFormat="1" ht="15" customHeight="1" x14ac:dyDescent="0.1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G948" s="216" t="s">
        <v>153</v>
      </c>
      <c r="AH948" s="907" t="s">
        <v>1383</v>
      </c>
      <c r="AI948" s="906" t="s">
        <v>1384</v>
      </c>
      <c r="AJ948" s="905">
        <v>1401016</v>
      </c>
      <c r="AK948" s="451" t="s">
        <v>139</v>
      </c>
      <c r="AL948" s="451">
        <v>1</v>
      </c>
      <c r="AM948" s="449" t="s">
        <v>3041</v>
      </c>
      <c r="AN948" s="450"/>
      <c r="AP948" s="77"/>
      <c r="AQ948" s="77"/>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row>
    <row r="949" spans="1:74" s="54" customFormat="1" ht="15" customHeight="1" x14ac:dyDescent="0.1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G949" s="216" t="s">
        <v>153</v>
      </c>
      <c r="AH949" s="907" t="s">
        <v>1411</v>
      </c>
      <c r="AI949" s="906" t="s">
        <v>1412</v>
      </c>
      <c r="AJ949" s="905">
        <v>1401017</v>
      </c>
      <c r="AK949" s="451" t="s">
        <v>139</v>
      </c>
      <c r="AL949" s="451">
        <v>1</v>
      </c>
      <c r="AM949" s="449" t="s">
        <v>3041</v>
      </c>
      <c r="AN949" s="450"/>
      <c r="AP949" s="77"/>
      <c r="AQ949" s="77"/>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row>
    <row r="950" spans="1:74" s="54" customFormat="1" ht="15" customHeight="1" x14ac:dyDescent="0.1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G950" s="216" t="s">
        <v>153</v>
      </c>
      <c r="AH950" s="907" t="s">
        <v>1459</v>
      </c>
      <c r="AI950" s="906" t="s">
        <v>1460</v>
      </c>
      <c r="AJ950" s="905">
        <v>1401019</v>
      </c>
      <c r="AK950" s="451">
        <v>1</v>
      </c>
      <c r="AL950" s="451" t="s">
        <v>139</v>
      </c>
      <c r="AM950" s="451" t="s">
        <v>140</v>
      </c>
      <c r="AN950" s="450"/>
      <c r="AP950" s="77"/>
      <c r="AQ950" s="77"/>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row>
    <row r="951" spans="1:74" s="54" customFormat="1" ht="15" customHeight="1" x14ac:dyDescent="0.1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G951" s="216" t="s">
        <v>153</v>
      </c>
      <c r="AH951" s="907" t="s">
        <v>1045</v>
      </c>
      <c r="AI951" s="906" t="s">
        <v>1046</v>
      </c>
      <c r="AJ951" s="905">
        <v>1401021</v>
      </c>
      <c r="AK951" s="451">
        <v>1</v>
      </c>
      <c r="AL951" s="451" t="s">
        <v>139</v>
      </c>
      <c r="AM951" s="451" t="s">
        <v>140</v>
      </c>
      <c r="AN951" s="450"/>
      <c r="AP951" s="77"/>
      <c r="AQ951" s="77"/>
      <c r="AR951" s="35"/>
      <c r="AS951" s="35"/>
      <c r="AT951" s="35"/>
      <c r="AU951" s="35"/>
      <c r="AV951" s="35"/>
      <c r="AW951" s="35"/>
      <c r="AX951" s="35"/>
      <c r="AY951" s="35"/>
      <c r="AZ951" s="35"/>
      <c r="BA951" s="35"/>
      <c r="BB951" s="35"/>
      <c r="BC951" s="35"/>
      <c r="BD951" s="35"/>
      <c r="BE951" s="35"/>
      <c r="BF951" s="35"/>
      <c r="BG951" s="35"/>
      <c r="BH951" s="35"/>
      <c r="BI951" s="35"/>
      <c r="BJ951" s="35"/>
      <c r="BK951" s="35"/>
      <c r="BL951" s="35"/>
      <c r="BM951" s="35"/>
      <c r="BN951" s="35"/>
      <c r="BO951" s="35"/>
      <c r="BP951" s="35"/>
      <c r="BQ951" s="35"/>
      <c r="BR951" s="35"/>
      <c r="BS951" s="35"/>
      <c r="BT951" s="35"/>
      <c r="BU951" s="35"/>
      <c r="BV951" s="35"/>
    </row>
    <row r="952" spans="1:74" s="54" customFormat="1" ht="15" customHeight="1" x14ac:dyDescent="0.1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G952" s="216" t="s">
        <v>153</v>
      </c>
      <c r="AH952" s="907" t="s">
        <v>1007</v>
      </c>
      <c r="AI952" s="906" t="s">
        <v>1008</v>
      </c>
      <c r="AJ952" s="905">
        <v>1402001</v>
      </c>
      <c r="AK952" s="451" t="s">
        <v>139</v>
      </c>
      <c r="AL952" s="451">
        <v>1</v>
      </c>
      <c r="AM952" s="449" t="s">
        <v>3041</v>
      </c>
      <c r="AN952" s="450"/>
      <c r="AP952" s="77"/>
      <c r="AQ952" s="77"/>
      <c r="AR952" s="35"/>
      <c r="AS952" s="35"/>
      <c r="AT952" s="35"/>
      <c r="AU952" s="35"/>
      <c r="AV952" s="35"/>
      <c r="AW952" s="35"/>
      <c r="AX952" s="35"/>
      <c r="AY952" s="35"/>
      <c r="AZ952" s="35"/>
      <c r="BA952" s="35"/>
      <c r="BB952" s="35"/>
      <c r="BC952" s="35"/>
      <c r="BD952" s="35"/>
      <c r="BE952" s="35"/>
      <c r="BF952" s="35"/>
      <c r="BG952" s="35"/>
      <c r="BH952" s="35"/>
      <c r="BI952" s="35"/>
      <c r="BJ952" s="35"/>
      <c r="BK952" s="35"/>
      <c r="BL952" s="35"/>
      <c r="BM952" s="35"/>
      <c r="BN952" s="35"/>
      <c r="BO952" s="35"/>
      <c r="BP952" s="35"/>
      <c r="BQ952" s="35"/>
      <c r="BR952" s="35"/>
      <c r="BS952" s="35"/>
      <c r="BT952" s="35"/>
      <c r="BU952" s="35"/>
      <c r="BV952" s="35"/>
    </row>
    <row r="953" spans="1:74" s="54" customFormat="1" ht="15" customHeight="1" x14ac:dyDescent="0.1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G953" s="216" t="s">
        <v>153</v>
      </c>
      <c r="AH953" s="907" t="s">
        <v>1083</v>
      </c>
      <c r="AI953" s="906" t="s">
        <v>1084</v>
      </c>
      <c r="AJ953" s="905">
        <v>1402003</v>
      </c>
      <c r="AK953" s="451">
        <v>1</v>
      </c>
      <c r="AL953" s="451" t="s">
        <v>139</v>
      </c>
      <c r="AM953" s="451" t="s">
        <v>140</v>
      </c>
      <c r="AN953" s="450"/>
      <c r="AP953" s="77"/>
      <c r="AQ953" s="77"/>
      <c r="AR953" s="35"/>
      <c r="AS953" s="35"/>
      <c r="AT953" s="35"/>
      <c r="AU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Q953" s="35"/>
      <c r="BR953" s="35"/>
      <c r="BS953" s="35"/>
      <c r="BT953" s="35"/>
      <c r="BU953" s="35"/>
      <c r="BV953" s="35"/>
    </row>
    <row r="954" spans="1:74" s="54" customFormat="1" ht="15" customHeight="1" x14ac:dyDescent="0.1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G954" s="216" t="s">
        <v>153</v>
      </c>
      <c r="AH954" s="907" t="s">
        <v>1149</v>
      </c>
      <c r="AI954" s="906" t="s">
        <v>1150</v>
      </c>
      <c r="AJ954" s="905">
        <v>1402004</v>
      </c>
      <c r="AK954" s="451" t="s">
        <v>139</v>
      </c>
      <c r="AL954" s="451">
        <v>1</v>
      </c>
      <c r="AM954" s="449" t="s">
        <v>3041</v>
      </c>
      <c r="AN954" s="450"/>
      <c r="AP954" s="77"/>
      <c r="AQ954" s="77"/>
      <c r="AR954" s="35"/>
      <c r="AS954" s="35"/>
      <c r="AT954" s="35"/>
      <c r="AU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Q954" s="35"/>
      <c r="BR954" s="35"/>
      <c r="BS954" s="35"/>
      <c r="BT954" s="35"/>
      <c r="BU954" s="35"/>
      <c r="BV954" s="35"/>
    </row>
    <row r="955" spans="1:74" s="54" customFormat="1" ht="15" customHeight="1" x14ac:dyDescent="0.1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G955" s="216" t="s">
        <v>153</v>
      </c>
      <c r="AH955" s="907" t="s">
        <v>1371</v>
      </c>
      <c r="AI955" s="906" t="s">
        <v>1372</v>
      </c>
      <c r="AJ955" s="905">
        <v>1402006</v>
      </c>
      <c r="AK955" s="451" t="s">
        <v>139</v>
      </c>
      <c r="AL955" s="451">
        <v>1</v>
      </c>
      <c r="AM955" s="449" t="s">
        <v>3041</v>
      </c>
      <c r="AN955" s="450"/>
      <c r="AP955" s="77"/>
      <c r="AQ955" s="77"/>
      <c r="AR955" s="35"/>
      <c r="AS955" s="35"/>
      <c r="AT955" s="35"/>
      <c r="AU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Q955" s="35"/>
      <c r="BR955" s="35"/>
      <c r="BS955" s="35"/>
      <c r="BT955" s="35"/>
      <c r="BU955" s="35"/>
      <c r="BV955" s="35"/>
    </row>
    <row r="956" spans="1:74" s="54" customFormat="1" ht="15" customHeight="1" x14ac:dyDescent="0.1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G956" s="216" t="s">
        <v>153</v>
      </c>
      <c r="AH956" s="907" t="s">
        <v>1177</v>
      </c>
      <c r="AI956" s="906" t="s">
        <v>1178</v>
      </c>
      <c r="AJ956" s="905">
        <v>1402007</v>
      </c>
      <c r="AK956" s="451" t="s">
        <v>139</v>
      </c>
      <c r="AL956" s="451">
        <v>1</v>
      </c>
      <c r="AM956" s="449" t="s">
        <v>3041</v>
      </c>
      <c r="AN956" s="450"/>
      <c r="AP956" s="77"/>
      <c r="AQ956" s="77"/>
      <c r="AR956" s="35"/>
      <c r="AS956" s="35"/>
      <c r="AT956" s="35"/>
      <c r="AU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Q956" s="35"/>
      <c r="BR956" s="35"/>
      <c r="BS956" s="35"/>
      <c r="BT956" s="35"/>
      <c r="BU956" s="35"/>
      <c r="BV956" s="35"/>
    </row>
    <row r="957" spans="1:74" s="54" customFormat="1" ht="15" customHeight="1" x14ac:dyDescent="0.1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G957" s="216" t="s">
        <v>153</v>
      </c>
      <c r="AH957" s="907" t="s">
        <v>1218</v>
      </c>
      <c r="AI957" s="906" t="s">
        <v>1219</v>
      </c>
      <c r="AJ957" s="905">
        <v>1402008</v>
      </c>
      <c r="AK957" s="451">
        <v>1</v>
      </c>
      <c r="AL957" s="451" t="s">
        <v>139</v>
      </c>
      <c r="AM957" s="449" t="s">
        <v>3041</v>
      </c>
      <c r="AN957" s="450"/>
      <c r="AP957" s="77"/>
      <c r="AQ957" s="77"/>
      <c r="AR957" s="35"/>
      <c r="AS957" s="35"/>
      <c r="AT957" s="35"/>
      <c r="AU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Q957" s="35"/>
      <c r="BR957" s="35"/>
      <c r="BS957" s="35"/>
      <c r="BT957" s="35"/>
      <c r="BU957" s="35"/>
      <c r="BV957" s="35"/>
    </row>
    <row r="958" spans="1:74" s="54" customFormat="1" ht="15" customHeight="1" x14ac:dyDescent="0.1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G958" s="216" t="s">
        <v>153</v>
      </c>
      <c r="AH958" s="907" t="s">
        <v>1220</v>
      </c>
      <c r="AI958" s="906" t="s">
        <v>1221</v>
      </c>
      <c r="AJ958" s="905">
        <v>1402009</v>
      </c>
      <c r="AK958" s="451" t="s">
        <v>139</v>
      </c>
      <c r="AL958" s="451">
        <v>1</v>
      </c>
      <c r="AM958" s="449" t="s">
        <v>3041</v>
      </c>
      <c r="AN958" s="450"/>
      <c r="AP958" s="77"/>
      <c r="AQ958" s="77"/>
      <c r="AR958" s="35"/>
      <c r="AS958" s="35"/>
      <c r="AT958" s="35"/>
      <c r="AU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Q958" s="35"/>
      <c r="BR958" s="35"/>
      <c r="BS958" s="35"/>
      <c r="BT958" s="35"/>
      <c r="BU958" s="35"/>
      <c r="BV958" s="35"/>
    </row>
    <row r="959" spans="1:74" s="54" customFormat="1" ht="15" customHeight="1" x14ac:dyDescent="0.1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G959" s="216" t="s">
        <v>153</v>
      </c>
      <c r="AH959" s="907" t="s">
        <v>1244</v>
      </c>
      <c r="AI959" s="906" t="s">
        <v>1245</v>
      </c>
      <c r="AJ959" s="905">
        <v>1402010</v>
      </c>
      <c r="AK959" s="451" t="s">
        <v>139</v>
      </c>
      <c r="AL959" s="451">
        <v>1</v>
      </c>
      <c r="AM959" s="449" t="s">
        <v>3041</v>
      </c>
      <c r="AN959" s="450"/>
      <c r="AP959" s="77"/>
      <c r="AQ959" s="77"/>
      <c r="AR959" s="35"/>
      <c r="AS959" s="35"/>
      <c r="AT959" s="35"/>
      <c r="AU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Q959" s="35"/>
      <c r="BR959" s="35"/>
      <c r="BS959" s="35"/>
      <c r="BT959" s="35"/>
      <c r="BU959" s="35"/>
      <c r="BV959" s="35"/>
    </row>
    <row r="960" spans="1:74" s="54" customFormat="1" ht="15" customHeight="1" x14ac:dyDescent="0.1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G960" s="216" t="s">
        <v>153</v>
      </c>
      <c r="AH960" s="907" t="s">
        <v>1282</v>
      </c>
      <c r="AI960" s="906" t="s">
        <v>1283</v>
      </c>
      <c r="AJ960" s="905">
        <v>1402013</v>
      </c>
      <c r="AK960" s="451">
        <v>1</v>
      </c>
      <c r="AL960" s="451" t="s">
        <v>139</v>
      </c>
      <c r="AM960" s="449" t="s">
        <v>3041</v>
      </c>
      <c r="AN960" s="450"/>
      <c r="AP960" s="77"/>
      <c r="AQ960" s="77"/>
      <c r="AR960" s="35"/>
      <c r="AS960" s="35"/>
      <c r="AT960" s="35"/>
      <c r="AU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Q960" s="35"/>
      <c r="BR960" s="35"/>
      <c r="BS960" s="35"/>
      <c r="BT960" s="35"/>
      <c r="BU960" s="35"/>
      <c r="BV960" s="35"/>
    </row>
    <row r="961" spans="1:74" s="54" customFormat="1" ht="15" customHeight="1" x14ac:dyDescent="0.1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G961" s="216" t="s">
        <v>153</v>
      </c>
      <c r="AH961" s="907" t="s">
        <v>1153</v>
      </c>
      <c r="AI961" s="906" t="s">
        <v>1154</v>
      </c>
      <c r="AJ961" s="905">
        <v>1402014</v>
      </c>
      <c r="AK961" s="451" t="s">
        <v>139</v>
      </c>
      <c r="AL961" s="451">
        <v>1</v>
      </c>
      <c r="AM961" s="449" t="s">
        <v>3041</v>
      </c>
      <c r="AN961" s="450"/>
      <c r="AP961" s="77"/>
      <c r="AQ961" s="77"/>
      <c r="AR961" s="35"/>
      <c r="AS961" s="35"/>
      <c r="AT961" s="35"/>
      <c r="AU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Q961" s="35"/>
      <c r="BR961" s="35"/>
      <c r="BS961" s="35"/>
      <c r="BT961" s="35"/>
      <c r="BU961" s="35"/>
      <c r="BV961" s="35"/>
    </row>
    <row r="962" spans="1:74" s="54" customFormat="1" ht="15" customHeight="1" x14ac:dyDescent="0.1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G962" s="216" t="s">
        <v>153</v>
      </c>
      <c r="AH962" s="907" t="s">
        <v>1319</v>
      </c>
      <c r="AI962" s="906" t="s">
        <v>1320</v>
      </c>
      <c r="AJ962" s="905">
        <v>1402015</v>
      </c>
      <c r="AK962" s="451">
        <v>1</v>
      </c>
      <c r="AL962" s="451" t="s">
        <v>139</v>
      </c>
      <c r="AM962" s="449" t="s">
        <v>3041</v>
      </c>
      <c r="AN962" s="450"/>
      <c r="AP962" s="77"/>
      <c r="AQ962" s="77"/>
      <c r="AR962" s="35"/>
      <c r="AS962" s="35"/>
      <c r="AT962" s="35"/>
      <c r="AU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Q962" s="35"/>
      <c r="BR962" s="35"/>
      <c r="BS962" s="35"/>
      <c r="BT962" s="35"/>
      <c r="BU962" s="35"/>
      <c r="BV962" s="35"/>
    </row>
    <row r="963" spans="1:74" s="54" customFormat="1" ht="15" customHeight="1" x14ac:dyDescent="0.1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G963" s="216" t="s">
        <v>153</v>
      </c>
      <c r="AH963" s="907" t="s">
        <v>1385</v>
      </c>
      <c r="AI963" s="906" t="s">
        <v>1386</v>
      </c>
      <c r="AJ963" s="905">
        <v>1402016</v>
      </c>
      <c r="AK963" s="451" t="s">
        <v>139</v>
      </c>
      <c r="AL963" s="451">
        <v>1</v>
      </c>
      <c r="AM963" s="449" t="s">
        <v>3041</v>
      </c>
      <c r="AN963" s="450"/>
      <c r="AP963" s="77"/>
      <c r="AQ963" s="77"/>
      <c r="AR963" s="35"/>
      <c r="AS963" s="35"/>
      <c r="AT963" s="35"/>
      <c r="AU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Q963" s="35"/>
      <c r="BR963" s="35"/>
      <c r="BS963" s="35"/>
      <c r="BT963" s="35"/>
      <c r="BU963" s="35"/>
      <c r="BV963" s="35"/>
    </row>
    <row r="964" spans="1:74" s="54" customFormat="1" ht="15" customHeight="1" x14ac:dyDescent="0.1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G964" s="216" t="s">
        <v>153</v>
      </c>
      <c r="AH964" s="907" t="s">
        <v>1419</v>
      </c>
      <c r="AI964" s="906" t="s">
        <v>1420</v>
      </c>
      <c r="AJ964" s="905">
        <v>1402017</v>
      </c>
      <c r="AK964" s="451">
        <v>1</v>
      </c>
      <c r="AL964" s="451" t="s">
        <v>139</v>
      </c>
      <c r="AM964" s="449" t="s">
        <v>3041</v>
      </c>
      <c r="AN964" s="450"/>
      <c r="AP964" s="77"/>
      <c r="AQ964" s="77"/>
      <c r="AR964" s="35"/>
      <c r="AS964" s="35"/>
      <c r="AT964" s="35"/>
      <c r="AU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Q964" s="35"/>
      <c r="BR964" s="35"/>
      <c r="BS964" s="35"/>
      <c r="BT964" s="35"/>
      <c r="BU964" s="35"/>
      <c r="BV964" s="35"/>
    </row>
    <row r="965" spans="1:74" s="54" customFormat="1" ht="15" customHeight="1" x14ac:dyDescent="0.1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G965" s="216" t="s">
        <v>153</v>
      </c>
      <c r="AH965" s="907" t="s">
        <v>1443</v>
      </c>
      <c r="AI965" s="906" t="s">
        <v>1444</v>
      </c>
      <c r="AJ965" s="905">
        <v>1402019</v>
      </c>
      <c r="AK965" s="451" t="s">
        <v>139</v>
      </c>
      <c r="AL965" s="451">
        <v>1</v>
      </c>
      <c r="AM965" s="449" t="s">
        <v>3041</v>
      </c>
      <c r="AN965" s="450"/>
      <c r="AP965" s="77"/>
      <c r="AQ965" s="77"/>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row>
    <row r="966" spans="1:74" s="54" customFormat="1" ht="15" customHeight="1" x14ac:dyDescent="0.1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G966" s="216" t="s">
        <v>153</v>
      </c>
      <c r="AH966" s="907" t="s">
        <v>1041</v>
      </c>
      <c r="AI966" s="906" t="s">
        <v>1042</v>
      </c>
      <c r="AJ966" s="905">
        <v>1403001</v>
      </c>
      <c r="AK966" s="451" t="s">
        <v>139</v>
      </c>
      <c r="AL966" s="451">
        <v>1</v>
      </c>
      <c r="AM966" s="449" t="s">
        <v>3041</v>
      </c>
      <c r="AN966" s="450"/>
      <c r="AP966" s="77"/>
      <c r="AQ966" s="77"/>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row>
    <row r="967" spans="1:74" s="54" customFormat="1" ht="15" customHeight="1" x14ac:dyDescent="0.1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G967" s="216" t="s">
        <v>153</v>
      </c>
      <c r="AH967" s="907" t="s">
        <v>1053</v>
      </c>
      <c r="AI967" s="906" t="s">
        <v>1054</v>
      </c>
      <c r="AJ967" s="905">
        <v>1403002</v>
      </c>
      <c r="AK967" s="451">
        <v>1</v>
      </c>
      <c r="AL967" s="451" t="s">
        <v>139</v>
      </c>
      <c r="AM967" s="451" t="s">
        <v>140</v>
      </c>
      <c r="AN967" s="450"/>
      <c r="AP967" s="77"/>
      <c r="AQ967" s="77"/>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row>
    <row r="968" spans="1:74" s="54" customFormat="1" ht="15" customHeight="1" x14ac:dyDescent="0.1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G968" s="216" t="s">
        <v>153</v>
      </c>
      <c r="AH968" s="907" t="s">
        <v>3048</v>
      </c>
      <c r="AI968" s="906" t="s">
        <v>1213</v>
      </c>
      <c r="AJ968" s="905">
        <v>1403003</v>
      </c>
      <c r="AK968" s="451">
        <v>1</v>
      </c>
      <c r="AL968" s="451" t="s">
        <v>139</v>
      </c>
      <c r="AM968" s="449" t="s">
        <v>3041</v>
      </c>
      <c r="AN968" s="450"/>
      <c r="AP968" s="77"/>
      <c r="AQ968" s="77"/>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row>
    <row r="969" spans="1:74" s="54" customFormat="1" ht="15" customHeight="1" x14ac:dyDescent="0.1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G969" s="216" t="s">
        <v>153</v>
      </c>
      <c r="AH969" s="907" t="s">
        <v>1214</v>
      </c>
      <c r="AI969" s="906" t="s">
        <v>1215</v>
      </c>
      <c r="AJ969" s="905">
        <v>1403004</v>
      </c>
      <c r="AK969" s="451" t="s">
        <v>139</v>
      </c>
      <c r="AL969" s="451">
        <v>1</v>
      </c>
      <c r="AM969" s="449" t="s">
        <v>3041</v>
      </c>
      <c r="AN969" s="450"/>
      <c r="AP969" s="77"/>
      <c r="AQ969" s="77"/>
      <c r="AR969" s="35"/>
      <c r="AS969" s="35"/>
      <c r="AT969" s="35"/>
      <c r="AU969" s="35"/>
      <c r="AV969" s="35"/>
      <c r="AW969" s="35"/>
      <c r="AX969" s="35"/>
      <c r="AY969" s="35"/>
      <c r="AZ969" s="35"/>
      <c r="BA969" s="35"/>
      <c r="BB969" s="35"/>
      <c r="BC969" s="35"/>
      <c r="BD969" s="35"/>
      <c r="BE969" s="35"/>
      <c r="BF969" s="35"/>
      <c r="BG969" s="35"/>
      <c r="BH969" s="35"/>
      <c r="BI969" s="35"/>
      <c r="BJ969" s="35"/>
      <c r="BK969" s="35"/>
      <c r="BL969" s="35"/>
      <c r="BM969" s="35"/>
      <c r="BN969" s="35"/>
      <c r="BO969" s="35"/>
      <c r="BP969" s="35"/>
      <c r="BQ969" s="35"/>
      <c r="BR969" s="35"/>
      <c r="BS969" s="35"/>
      <c r="BT969" s="35"/>
      <c r="BU969" s="35"/>
      <c r="BV969" s="35"/>
    </row>
    <row r="970" spans="1:74" s="54" customFormat="1" ht="15" customHeight="1" x14ac:dyDescent="0.1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G970" s="216" t="s">
        <v>153</v>
      </c>
      <c r="AH970" s="907" t="s">
        <v>1403</v>
      </c>
      <c r="AI970" s="906" t="s">
        <v>1404</v>
      </c>
      <c r="AJ970" s="905">
        <v>1403005</v>
      </c>
      <c r="AK970" s="451" t="s">
        <v>139</v>
      </c>
      <c r="AL970" s="451">
        <v>1</v>
      </c>
      <c r="AM970" s="449" t="s">
        <v>3041</v>
      </c>
      <c r="AN970" s="450"/>
      <c r="AP970" s="77"/>
      <c r="AQ970" s="77"/>
      <c r="AR970" s="35"/>
      <c r="AS970" s="35"/>
      <c r="AT970" s="35"/>
      <c r="AU970" s="35"/>
      <c r="AV970" s="35"/>
      <c r="AW970" s="35"/>
      <c r="AX970" s="35"/>
      <c r="AY970" s="35"/>
      <c r="AZ970" s="35"/>
      <c r="BA970" s="35"/>
      <c r="BB970" s="35"/>
      <c r="BC970" s="35"/>
      <c r="BD970" s="35"/>
      <c r="BE970" s="35"/>
      <c r="BF970" s="35"/>
      <c r="BG970" s="35"/>
      <c r="BH970" s="35"/>
      <c r="BI970" s="35"/>
      <c r="BJ970" s="35"/>
      <c r="BK970" s="35"/>
      <c r="BL970" s="35"/>
      <c r="BM970" s="35"/>
      <c r="BN970" s="35"/>
      <c r="BO970" s="35"/>
      <c r="BP970" s="35"/>
      <c r="BQ970" s="35"/>
      <c r="BR970" s="35"/>
      <c r="BS970" s="35"/>
      <c r="BT970" s="35"/>
      <c r="BU970" s="35"/>
      <c r="BV970" s="35"/>
    </row>
    <row r="971" spans="1:74" s="54" customFormat="1" ht="15" customHeight="1" x14ac:dyDescent="0.1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G971" s="216" t="s">
        <v>153</v>
      </c>
      <c r="AH971" s="907" t="s">
        <v>1437</v>
      </c>
      <c r="AI971" s="906" t="s">
        <v>1438</v>
      </c>
      <c r="AJ971" s="905">
        <v>1403006</v>
      </c>
      <c r="AK971" s="451">
        <v>1</v>
      </c>
      <c r="AL971" s="451" t="s">
        <v>139</v>
      </c>
      <c r="AM971" s="449" t="s">
        <v>3041</v>
      </c>
      <c r="AN971" s="450"/>
      <c r="AP971" s="77"/>
      <c r="AQ971" s="77"/>
      <c r="AR971" s="35"/>
      <c r="AS971" s="35"/>
      <c r="AT971" s="35"/>
      <c r="AU971" s="35"/>
      <c r="AV971" s="35"/>
      <c r="AW971" s="35"/>
      <c r="AX971" s="35"/>
      <c r="AY971" s="35"/>
      <c r="AZ971" s="35"/>
      <c r="BA971" s="35"/>
      <c r="BB971" s="35"/>
      <c r="BC971" s="35"/>
      <c r="BD971" s="35"/>
      <c r="BE971" s="35"/>
      <c r="BF971" s="35"/>
      <c r="BG971" s="35"/>
      <c r="BH971" s="35"/>
      <c r="BI971" s="35"/>
      <c r="BJ971" s="35"/>
      <c r="BK971" s="35"/>
      <c r="BL971" s="35"/>
      <c r="BM971" s="35"/>
      <c r="BN971" s="35"/>
      <c r="BO971" s="35"/>
      <c r="BP971" s="35"/>
      <c r="BQ971" s="35"/>
      <c r="BR971" s="35"/>
      <c r="BS971" s="35"/>
      <c r="BT971" s="35"/>
      <c r="BU971" s="35"/>
      <c r="BV971" s="35"/>
    </row>
    <row r="972" spans="1:74" s="54" customFormat="1" ht="15" customHeight="1" x14ac:dyDescent="0.1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G972" s="216" t="s">
        <v>153</v>
      </c>
      <c r="AH972" s="907" t="s">
        <v>1453</v>
      </c>
      <c r="AI972" s="906" t="s">
        <v>1454</v>
      </c>
      <c r="AJ972" s="905">
        <v>1403007</v>
      </c>
      <c r="AK972" s="451" t="s">
        <v>139</v>
      </c>
      <c r="AL972" s="451">
        <v>1</v>
      </c>
      <c r="AM972" s="449" t="s">
        <v>3041</v>
      </c>
      <c r="AN972" s="450"/>
      <c r="AP972" s="77"/>
      <c r="AQ972" s="77"/>
      <c r="AR972" s="35"/>
      <c r="AS972" s="35"/>
      <c r="AT972" s="35"/>
      <c r="AU972" s="35"/>
      <c r="AV972" s="35"/>
      <c r="AW972" s="35"/>
      <c r="AX972" s="35"/>
      <c r="AY972" s="35"/>
      <c r="AZ972" s="35"/>
      <c r="BA972" s="35"/>
      <c r="BB972" s="35"/>
      <c r="BC972" s="35"/>
      <c r="BD972" s="35"/>
      <c r="BE972" s="35"/>
      <c r="BF972" s="35"/>
      <c r="BG972" s="35"/>
      <c r="BH972" s="35"/>
      <c r="BI972" s="35"/>
      <c r="BJ972" s="35"/>
      <c r="BK972" s="35"/>
      <c r="BL972" s="35"/>
      <c r="BM972" s="35"/>
      <c r="BN972" s="35"/>
      <c r="BO972" s="35"/>
      <c r="BP972" s="35"/>
      <c r="BQ972" s="35"/>
      <c r="BR972" s="35"/>
      <c r="BS972" s="35"/>
      <c r="BT972" s="35"/>
      <c r="BU972" s="35"/>
      <c r="BV972" s="35"/>
    </row>
    <row r="973" spans="1:74" s="54" customFormat="1" ht="15" customHeight="1" x14ac:dyDescent="0.1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G973" s="216" t="s">
        <v>153</v>
      </c>
      <c r="AH973" s="907" t="s">
        <v>1005</v>
      </c>
      <c r="AI973" s="906" t="s">
        <v>1006</v>
      </c>
      <c r="AJ973" s="905">
        <v>1403009</v>
      </c>
      <c r="AK973" s="451">
        <v>1</v>
      </c>
      <c r="AL973" s="451" t="s">
        <v>139</v>
      </c>
      <c r="AM973" s="449" t="s">
        <v>3041</v>
      </c>
      <c r="AN973" s="450"/>
      <c r="AP973" s="77"/>
      <c r="AQ973" s="77"/>
      <c r="AR973" s="35"/>
      <c r="AS973" s="35"/>
      <c r="AT973" s="35"/>
      <c r="AU973" s="35"/>
      <c r="AV973" s="35"/>
      <c r="AW973" s="35"/>
      <c r="AX973" s="35"/>
      <c r="AY973" s="35"/>
      <c r="AZ973" s="35"/>
      <c r="BA973" s="35"/>
      <c r="BB973" s="35"/>
      <c r="BC973" s="35"/>
      <c r="BD973" s="35"/>
      <c r="BE973" s="35"/>
      <c r="BF973" s="35"/>
      <c r="BG973" s="35"/>
      <c r="BH973" s="35"/>
      <c r="BI973" s="35"/>
      <c r="BJ973" s="35"/>
      <c r="BK973" s="35"/>
      <c r="BL973" s="35"/>
      <c r="BM973" s="35"/>
      <c r="BN973" s="35"/>
      <c r="BO973" s="35"/>
      <c r="BP973" s="35"/>
      <c r="BQ973" s="35"/>
      <c r="BR973" s="35"/>
      <c r="BS973" s="35"/>
      <c r="BT973" s="35"/>
      <c r="BU973" s="35"/>
      <c r="BV973" s="35"/>
    </row>
    <row r="974" spans="1:74" s="54" customFormat="1" ht="15" customHeight="1" x14ac:dyDescent="0.1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G974" s="216" t="s">
        <v>153</v>
      </c>
      <c r="AH974" s="907" t="s">
        <v>1059</v>
      </c>
      <c r="AI974" s="906" t="s">
        <v>1060</v>
      </c>
      <c r="AJ974" s="905">
        <v>1403010</v>
      </c>
      <c r="AK974" s="451" t="s">
        <v>139</v>
      </c>
      <c r="AL974" s="451">
        <v>1</v>
      </c>
      <c r="AM974" s="449" t="s">
        <v>3041</v>
      </c>
      <c r="AN974" s="450"/>
      <c r="AP974" s="77"/>
      <c r="AQ974" s="77"/>
      <c r="AR974" s="35"/>
      <c r="AS974" s="35"/>
      <c r="AT974" s="35"/>
      <c r="AU974" s="35"/>
      <c r="AV974" s="35"/>
      <c r="AW974" s="35"/>
      <c r="AX974" s="35"/>
      <c r="AY974" s="35"/>
      <c r="AZ974" s="35"/>
      <c r="BA974" s="35"/>
      <c r="BB974" s="35"/>
      <c r="BC974" s="35"/>
      <c r="BD974" s="35"/>
      <c r="BE974" s="35"/>
      <c r="BF974" s="35"/>
      <c r="BG974" s="35"/>
      <c r="BH974" s="35"/>
      <c r="BI974" s="35"/>
      <c r="BJ974" s="35"/>
      <c r="BK974" s="35"/>
      <c r="BL974" s="35"/>
      <c r="BM974" s="35"/>
      <c r="BN974" s="35"/>
      <c r="BO974" s="35"/>
      <c r="BP974" s="35"/>
      <c r="BQ974" s="35"/>
      <c r="BR974" s="35"/>
      <c r="BS974" s="35"/>
      <c r="BT974" s="35"/>
      <c r="BU974" s="35"/>
      <c r="BV974" s="35"/>
    </row>
    <row r="975" spans="1:74" s="54" customFormat="1" ht="15" customHeight="1" x14ac:dyDescent="0.1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G975" s="216" t="s">
        <v>153</v>
      </c>
      <c r="AH975" s="907" t="s">
        <v>1113</v>
      </c>
      <c r="AI975" s="906" t="s">
        <v>1114</v>
      </c>
      <c r="AJ975" s="905">
        <v>1403011</v>
      </c>
      <c r="AK975" s="451">
        <v>1</v>
      </c>
      <c r="AL975" s="451" t="s">
        <v>139</v>
      </c>
      <c r="AM975" s="449" t="s">
        <v>3041</v>
      </c>
      <c r="AN975" s="450"/>
      <c r="AP975" s="77"/>
      <c r="AQ975" s="77"/>
      <c r="AR975" s="35"/>
      <c r="AS975" s="35"/>
      <c r="AT975" s="35"/>
      <c r="AU975" s="35"/>
      <c r="AV975" s="35"/>
      <c r="AW975" s="35"/>
      <c r="AX975" s="35"/>
      <c r="AY975" s="35"/>
      <c r="AZ975" s="35"/>
      <c r="BA975" s="35"/>
      <c r="BB975" s="35"/>
      <c r="BC975" s="35"/>
      <c r="BD975" s="35"/>
      <c r="BE975" s="35"/>
      <c r="BF975" s="35"/>
      <c r="BG975" s="35"/>
      <c r="BH975" s="35"/>
      <c r="BI975" s="35"/>
      <c r="BJ975" s="35"/>
      <c r="BK975" s="35"/>
      <c r="BL975" s="35"/>
      <c r="BM975" s="35"/>
      <c r="BN975" s="35"/>
      <c r="BO975" s="35"/>
      <c r="BP975" s="35"/>
      <c r="BQ975" s="35"/>
      <c r="BR975" s="35"/>
      <c r="BS975" s="35"/>
      <c r="BT975" s="35"/>
      <c r="BU975" s="35"/>
      <c r="BV975" s="35"/>
    </row>
    <row r="976" spans="1:74" s="54" customFormat="1" ht="15" customHeight="1" x14ac:dyDescent="0.1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G976" s="216" t="s">
        <v>153</v>
      </c>
      <c r="AH976" s="907" t="s">
        <v>1139</v>
      </c>
      <c r="AI976" s="906" t="s">
        <v>1140</v>
      </c>
      <c r="AJ976" s="905">
        <v>1403012</v>
      </c>
      <c r="AK976" s="451">
        <v>1</v>
      </c>
      <c r="AL976" s="451" t="s">
        <v>139</v>
      </c>
      <c r="AM976" s="449" t="s">
        <v>3041</v>
      </c>
      <c r="AN976" s="450"/>
      <c r="AP976" s="77"/>
      <c r="AQ976" s="77"/>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5"/>
      <c r="BO976" s="35"/>
      <c r="BP976" s="35"/>
      <c r="BQ976" s="35"/>
      <c r="BR976" s="35"/>
      <c r="BS976" s="35"/>
      <c r="BT976" s="35"/>
      <c r="BU976" s="35"/>
      <c r="BV976" s="35"/>
    </row>
    <row r="977" spans="1:74" s="54" customFormat="1" ht="15" customHeight="1" x14ac:dyDescent="0.1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G977" s="216" t="s">
        <v>153</v>
      </c>
      <c r="AH977" s="907" t="s">
        <v>1155</v>
      </c>
      <c r="AI977" s="906" t="s">
        <v>1156</v>
      </c>
      <c r="AJ977" s="905">
        <v>1403013</v>
      </c>
      <c r="AK977" s="451" t="s">
        <v>139</v>
      </c>
      <c r="AL977" s="451">
        <v>1</v>
      </c>
      <c r="AM977" s="449" t="s">
        <v>3041</v>
      </c>
      <c r="AN977" s="450"/>
      <c r="AP977" s="77"/>
      <c r="AQ977" s="77"/>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5"/>
      <c r="BO977" s="35"/>
      <c r="BP977" s="35"/>
      <c r="BQ977" s="35"/>
      <c r="BR977" s="35"/>
      <c r="BS977" s="35"/>
      <c r="BT977" s="35"/>
      <c r="BU977" s="35"/>
      <c r="BV977" s="35"/>
    </row>
    <row r="978" spans="1:74" s="54" customFormat="1" ht="15" customHeight="1" x14ac:dyDescent="0.1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G978" s="216" t="s">
        <v>153</v>
      </c>
      <c r="AH978" s="907" t="s">
        <v>1296</v>
      </c>
      <c r="AI978" s="906" t="s">
        <v>1297</v>
      </c>
      <c r="AJ978" s="905">
        <v>1403015</v>
      </c>
      <c r="AK978" s="451" t="s">
        <v>139</v>
      </c>
      <c r="AL978" s="451">
        <v>1</v>
      </c>
      <c r="AM978" s="449" t="s">
        <v>3041</v>
      </c>
      <c r="AN978" s="450"/>
      <c r="AP978" s="77"/>
      <c r="AQ978" s="77"/>
      <c r="AR978" s="35"/>
      <c r="AS978" s="35"/>
      <c r="AT978" s="35"/>
      <c r="AU978" s="35"/>
      <c r="AV978" s="35"/>
      <c r="AW978" s="35"/>
      <c r="AX978" s="35"/>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row>
    <row r="979" spans="1:74" s="54" customFormat="1" ht="15" customHeight="1" x14ac:dyDescent="0.1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G979" s="216" t="s">
        <v>153</v>
      </c>
      <c r="AH979" s="907" t="s">
        <v>1379</v>
      </c>
      <c r="AI979" s="906" t="s">
        <v>1380</v>
      </c>
      <c r="AJ979" s="905">
        <v>1403016</v>
      </c>
      <c r="AK979" s="451" t="s">
        <v>139</v>
      </c>
      <c r="AL979" s="451">
        <v>1</v>
      </c>
      <c r="AM979" s="449" t="s">
        <v>3041</v>
      </c>
      <c r="AN979" s="450"/>
      <c r="AP979" s="77"/>
      <c r="AQ979" s="77"/>
      <c r="AR979" s="35"/>
      <c r="AS979" s="35"/>
      <c r="AT979" s="35"/>
      <c r="AU979" s="35"/>
      <c r="AV979" s="35"/>
      <c r="AW979" s="35"/>
      <c r="AX979" s="35"/>
      <c r="AY979" s="35"/>
      <c r="AZ979" s="35"/>
      <c r="BA979" s="35"/>
      <c r="BB979" s="35"/>
      <c r="BC979" s="35"/>
      <c r="BD979" s="35"/>
      <c r="BE979" s="35"/>
      <c r="BF979" s="35"/>
      <c r="BG979" s="35"/>
      <c r="BH979" s="35"/>
      <c r="BI979" s="35"/>
      <c r="BJ979" s="35"/>
      <c r="BK979" s="35"/>
      <c r="BL979" s="35"/>
      <c r="BM979" s="35"/>
      <c r="BN979" s="35"/>
      <c r="BO979" s="35"/>
      <c r="BP979" s="35"/>
      <c r="BQ979" s="35"/>
      <c r="BR979" s="35"/>
      <c r="BS979" s="35"/>
      <c r="BT979" s="35"/>
      <c r="BU979" s="35"/>
      <c r="BV979" s="35"/>
    </row>
    <row r="980" spans="1:74" s="54" customFormat="1" ht="15" customHeight="1" x14ac:dyDescent="0.1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G980" s="216" t="s">
        <v>153</v>
      </c>
      <c r="AH980" s="907" t="s">
        <v>1099</v>
      </c>
      <c r="AI980" s="906" t="s">
        <v>1100</v>
      </c>
      <c r="AJ980" s="905">
        <v>1403017</v>
      </c>
      <c r="AK980" s="451" t="s">
        <v>139</v>
      </c>
      <c r="AL980" s="451">
        <v>1</v>
      </c>
      <c r="AM980" s="449" t="s">
        <v>3041</v>
      </c>
      <c r="AN980" s="450"/>
      <c r="AP980" s="77"/>
      <c r="AQ980" s="77"/>
      <c r="AR980" s="35"/>
      <c r="AS980" s="35"/>
      <c r="AT980" s="35"/>
      <c r="AU980" s="35"/>
      <c r="AV980" s="35"/>
      <c r="AW980" s="35"/>
      <c r="AX980" s="35"/>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row>
    <row r="981" spans="1:74" s="54" customFormat="1" ht="15" customHeight="1" x14ac:dyDescent="0.1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G981" s="216" t="s">
        <v>153</v>
      </c>
      <c r="AH981" s="907" t="s">
        <v>1315</v>
      </c>
      <c r="AI981" s="906" t="s">
        <v>1316</v>
      </c>
      <c r="AJ981" s="905">
        <v>1403018</v>
      </c>
      <c r="AK981" s="451">
        <v>1</v>
      </c>
      <c r="AL981" s="451" t="s">
        <v>139</v>
      </c>
      <c r="AM981" s="449" t="s">
        <v>3041</v>
      </c>
      <c r="AN981" s="450"/>
      <c r="AP981" s="77"/>
      <c r="AQ981" s="77"/>
      <c r="AR981" s="35"/>
      <c r="AS981" s="35"/>
      <c r="AT981" s="35"/>
      <c r="AU981" s="35"/>
      <c r="AV981" s="35"/>
      <c r="AW981" s="35"/>
      <c r="AX981" s="35"/>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row>
    <row r="982" spans="1:74" s="54" customFormat="1" ht="15" customHeight="1" x14ac:dyDescent="0.1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G982" s="216" t="s">
        <v>153</v>
      </c>
      <c r="AH982" s="907" t="s">
        <v>1051</v>
      </c>
      <c r="AI982" s="906" t="s">
        <v>1052</v>
      </c>
      <c r="AJ982" s="905">
        <v>1403019</v>
      </c>
      <c r="AK982" s="451">
        <v>1</v>
      </c>
      <c r="AL982" s="451" t="s">
        <v>139</v>
      </c>
      <c r="AM982" s="449" t="s">
        <v>3041</v>
      </c>
      <c r="AN982" s="450"/>
      <c r="AP982" s="77"/>
      <c r="AQ982" s="77"/>
      <c r="AR982" s="35"/>
      <c r="AS982" s="35"/>
      <c r="AT982" s="35"/>
      <c r="AU982" s="35"/>
      <c r="AV982" s="35"/>
      <c r="AW982" s="35"/>
      <c r="AX982" s="35"/>
      <c r="AY982" s="35"/>
      <c r="AZ982" s="35"/>
      <c r="BA982" s="35"/>
      <c r="BB982" s="35"/>
      <c r="BC982" s="35"/>
      <c r="BD982" s="35"/>
      <c r="BE982" s="35"/>
      <c r="BF982" s="35"/>
      <c r="BG982" s="35"/>
      <c r="BH982" s="35"/>
      <c r="BI982" s="35"/>
      <c r="BJ982" s="35"/>
      <c r="BK982" s="35"/>
      <c r="BL982" s="35"/>
      <c r="BM982" s="35"/>
      <c r="BN982" s="35"/>
      <c r="BO982" s="35"/>
      <c r="BP982" s="35"/>
      <c r="BQ982" s="35"/>
      <c r="BR982" s="35"/>
      <c r="BS982" s="35"/>
      <c r="BT982" s="35"/>
      <c r="BU982" s="35"/>
      <c r="BV982" s="35"/>
    </row>
    <row r="983" spans="1:74" s="54" customFormat="1" ht="15" customHeight="1" x14ac:dyDescent="0.1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G983" s="216" t="s">
        <v>153</v>
      </c>
      <c r="AH983" s="907" t="s">
        <v>1455</v>
      </c>
      <c r="AI983" s="906" t="s">
        <v>1456</v>
      </c>
      <c r="AJ983" s="905">
        <v>1403020</v>
      </c>
      <c r="AK983" s="451">
        <v>1</v>
      </c>
      <c r="AL983" s="451" t="s">
        <v>139</v>
      </c>
      <c r="AM983" s="449" t="s">
        <v>3041</v>
      </c>
      <c r="AN983" s="450"/>
      <c r="AP983" s="77"/>
      <c r="AQ983" s="77"/>
      <c r="AR983" s="35"/>
      <c r="AS983" s="35"/>
      <c r="AT983" s="35"/>
      <c r="AU983" s="35"/>
      <c r="AV983" s="35"/>
      <c r="AW983" s="35"/>
      <c r="AX983" s="35"/>
      <c r="AY983" s="35"/>
      <c r="AZ983" s="35"/>
      <c r="BA983" s="35"/>
      <c r="BB983" s="35"/>
      <c r="BC983" s="35"/>
      <c r="BD983" s="35"/>
      <c r="BE983" s="35"/>
      <c r="BF983" s="35"/>
      <c r="BG983" s="35"/>
      <c r="BH983" s="35"/>
      <c r="BI983" s="35"/>
      <c r="BJ983" s="35"/>
      <c r="BK983" s="35"/>
      <c r="BL983" s="35"/>
      <c r="BM983" s="35"/>
      <c r="BN983" s="35"/>
      <c r="BO983" s="35"/>
      <c r="BP983" s="35"/>
      <c r="BQ983" s="35"/>
      <c r="BR983" s="35"/>
      <c r="BS983" s="35"/>
      <c r="BT983" s="35"/>
      <c r="BU983" s="35"/>
      <c r="BV983" s="35"/>
    </row>
    <row r="984" spans="1:74" s="54" customFormat="1" ht="15" customHeight="1" x14ac:dyDescent="0.1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G984" s="216" t="s">
        <v>153</v>
      </c>
      <c r="AH984" s="907" t="s">
        <v>1011</v>
      </c>
      <c r="AI984" s="906" t="s">
        <v>1012</v>
      </c>
      <c r="AJ984" s="905">
        <v>1404001</v>
      </c>
      <c r="AK984" s="451">
        <v>1</v>
      </c>
      <c r="AL984" s="451" t="s">
        <v>139</v>
      </c>
      <c r="AM984" s="449" t="s">
        <v>3041</v>
      </c>
      <c r="AN984" s="450"/>
      <c r="AP984" s="77"/>
      <c r="AQ984" s="77"/>
      <c r="AR984" s="35"/>
      <c r="AS984" s="35"/>
      <c r="AT984" s="35"/>
      <c r="AU984" s="35"/>
      <c r="AV984" s="35"/>
      <c r="AW984" s="35"/>
      <c r="AX984" s="35"/>
      <c r="AY984" s="35"/>
      <c r="AZ984" s="35"/>
      <c r="BA984" s="35"/>
      <c r="BB984" s="35"/>
      <c r="BC984" s="35"/>
      <c r="BD984" s="35"/>
      <c r="BE984" s="35"/>
      <c r="BF984" s="35"/>
      <c r="BG984" s="35"/>
      <c r="BH984" s="35"/>
      <c r="BI984" s="35"/>
      <c r="BJ984" s="35"/>
      <c r="BK984" s="35"/>
      <c r="BL984" s="35"/>
      <c r="BM984" s="35"/>
      <c r="BN984" s="35"/>
      <c r="BO984" s="35"/>
      <c r="BP984" s="35"/>
      <c r="BQ984" s="35"/>
      <c r="BR984" s="35"/>
      <c r="BS984" s="35"/>
      <c r="BT984" s="35"/>
      <c r="BU984" s="35"/>
      <c r="BV984" s="35"/>
    </row>
    <row r="985" spans="1:74" s="54" customFormat="1" ht="15" customHeight="1" x14ac:dyDescent="0.1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G985" s="216" t="s">
        <v>153</v>
      </c>
      <c r="AH985" s="907" t="s">
        <v>1015</v>
      </c>
      <c r="AI985" s="906" t="s">
        <v>1016</v>
      </c>
      <c r="AJ985" s="905">
        <v>1404002</v>
      </c>
      <c r="AK985" s="451" t="s">
        <v>139</v>
      </c>
      <c r="AL985" s="451">
        <v>1</v>
      </c>
      <c r="AM985" s="449" t="s">
        <v>3041</v>
      </c>
      <c r="AN985" s="450"/>
      <c r="AP985" s="77"/>
      <c r="AQ985" s="77"/>
      <c r="AR985" s="35"/>
      <c r="AS985" s="35"/>
      <c r="AT985" s="35"/>
      <c r="AU985" s="35"/>
      <c r="AV985" s="35"/>
      <c r="AW985" s="35"/>
      <c r="AX985" s="35"/>
      <c r="AY985" s="35"/>
      <c r="AZ985" s="35"/>
      <c r="BA985" s="35"/>
      <c r="BB985" s="35"/>
      <c r="BC985" s="35"/>
      <c r="BD985" s="35"/>
      <c r="BE985" s="35"/>
      <c r="BF985" s="35"/>
      <c r="BG985" s="35"/>
      <c r="BH985" s="35"/>
      <c r="BI985" s="35"/>
      <c r="BJ985" s="35"/>
      <c r="BK985" s="35"/>
      <c r="BL985" s="35"/>
      <c r="BM985" s="35"/>
      <c r="BN985" s="35"/>
      <c r="BO985" s="35"/>
      <c r="BP985" s="35"/>
      <c r="BQ985" s="35"/>
      <c r="BR985" s="35"/>
      <c r="BS985" s="35"/>
      <c r="BT985" s="35"/>
      <c r="BU985" s="35"/>
      <c r="BV985" s="35"/>
    </row>
    <row r="986" spans="1:74" s="54" customFormat="1" ht="15" customHeight="1" x14ac:dyDescent="0.1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G986" s="216" t="s">
        <v>153</v>
      </c>
      <c r="AH986" s="907" t="s">
        <v>1017</v>
      </c>
      <c r="AI986" s="906" t="s">
        <v>1018</v>
      </c>
      <c r="AJ986" s="905">
        <v>1404003</v>
      </c>
      <c r="AK986" s="451" t="s">
        <v>139</v>
      </c>
      <c r="AL986" s="451">
        <v>1</v>
      </c>
      <c r="AM986" s="451" t="s">
        <v>140</v>
      </c>
      <c r="AN986" s="450"/>
      <c r="AP986" s="77"/>
      <c r="AQ986" s="77"/>
      <c r="AR986" s="35"/>
      <c r="AS986" s="35"/>
      <c r="AT986" s="35"/>
      <c r="AU986" s="35"/>
      <c r="AV986" s="35"/>
      <c r="AW986" s="35"/>
      <c r="AX986" s="35"/>
      <c r="AY986" s="35"/>
      <c r="AZ986" s="35"/>
      <c r="BA986" s="35"/>
      <c r="BB986" s="35"/>
      <c r="BC986" s="35"/>
      <c r="BD986" s="35"/>
      <c r="BE986" s="35"/>
      <c r="BF986" s="35"/>
      <c r="BG986" s="35"/>
      <c r="BH986" s="35"/>
      <c r="BI986" s="35"/>
      <c r="BJ986" s="35"/>
      <c r="BK986" s="35"/>
      <c r="BL986" s="35"/>
      <c r="BM986" s="35"/>
      <c r="BN986" s="35"/>
      <c r="BO986" s="35"/>
      <c r="BP986" s="35"/>
      <c r="BQ986" s="35"/>
      <c r="BR986" s="35"/>
      <c r="BS986" s="35"/>
      <c r="BT986" s="35"/>
      <c r="BU986" s="35"/>
      <c r="BV986" s="35"/>
    </row>
    <row r="987" spans="1:74" s="54" customFormat="1" ht="15" customHeight="1" x14ac:dyDescent="0.1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G987" s="216" t="s">
        <v>153</v>
      </c>
      <c r="AH987" s="907" t="s">
        <v>1027</v>
      </c>
      <c r="AI987" s="906" t="s">
        <v>1028</v>
      </c>
      <c r="AJ987" s="905">
        <v>1404005</v>
      </c>
      <c r="AK987" s="451" t="s">
        <v>139</v>
      </c>
      <c r="AL987" s="451">
        <v>1</v>
      </c>
      <c r="AM987" s="449" t="s">
        <v>3041</v>
      </c>
      <c r="AN987" s="450"/>
      <c r="AP987" s="77"/>
      <c r="AQ987" s="77"/>
      <c r="AR987" s="35"/>
      <c r="AS987" s="35"/>
      <c r="AT987" s="35"/>
      <c r="AU987" s="35"/>
      <c r="AV987" s="35"/>
      <c r="AW987" s="35"/>
      <c r="AX987" s="35"/>
      <c r="AY987" s="35"/>
      <c r="AZ987" s="35"/>
      <c r="BA987" s="35"/>
      <c r="BB987" s="35"/>
      <c r="BC987" s="35"/>
      <c r="BD987" s="35"/>
      <c r="BE987" s="35"/>
      <c r="BF987" s="35"/>
      <c r="BG987" s="35"/>
      <c r="BH987" s="35"/>
      <c r="BI987" s="35"/>
      <c r="BJ987" s="35"/>
      <c r="BK987" s="35"/>
      <c r="BL987" s="35"/>
      <c r="BM987" s="35"/>
      <c r="BN987" s="35"/>
      <c r="BO987" s="35"/>
      <c r="BP987" s="35"/>
      <c r="BQ987" s="35"/>
      <c r="BR987" s="35"/>
      <c r="BS987" s="35"/>
      <c r="BT987" s="35"/>
      <c r="BU987" s="35"/>
      <c r="BV987" s="35"/>
    </row>
    <row r="988" spans="1:74" s="54" customFormat="1" ht="15" customHeight="1" x14ac:dyDescent="0.1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G988" s="216" t="s">
        <v>153</v>
      </c>
      <c r="AH988" s="907" t="s">
        <v>1085</v>
      </c>
      <c r="AI988" s="906" t="s">
        <v>1086</v>
      </c>
      <c r="AJ988" s="905">
        <v>1404006</v>
      </c>
      <c r="AK988" s="451" t="s">
        <v>139</v>
      </c>
      <c r="AL988" s="451">
        <v>1</v>
      </c>
      <c r="AM988" s="449" t="s">
        <v>3041</v>
      </c>
      <c r="AN988" s="450"/>
      <c r="AP988" s="77"/>
      <c r="AQ988" s="77"/>
      <c r="AR988" s="35"/>
      <c r="AS988" s="35"/>
      <c r="AT988" s="35"/>
      <c r="AU988" s="35"/>
      <c r="AV988" s="35"/>
      <c r="AW988" s="35"/>
      <c r="AX988" s="35"/>
      <c r="AY988" s="35"/>
      <c r="AZ988" s="35"/>
      <c r="BA988" s="35"/>
      <c r="BB988" s="35"/>
      <c r="BC988" s="35"/>
      <c r="BD988" s="35"/>
      <c r="BE988" s="35"/>
      <c r="BF988" s="35"/>
      <c r="BG988" s="35"/>
      <c r="BH988" s="35"/>
      <c r="BI988" s="35"/>
      <c r="BJ988" s="35"/>
      <c r="BK988" s="35"/>
      <c r="BL988" s="35"/>
      <c r="BM988" s="35"/>
      <c r="BN988" s="35"/>
      <c r="BO988" s="35"/>
      <c r="BP988" s="35"/>
      <c r="BQ988" s="35"/>
      <c r="BR988" s="35"/>
      <c r="BS988" s="35"/>
      <c r="BT988" s="35"/>
      <c r="BU988" s="35"/>
      <c r="BV988" s="35"/>
    </row>
    <row r="989" spans="1:74" s="54" customFormat="1" ht="15" customHeight="1" x14ac:dyDescent="0.1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G989" s="216" t="s">
        <v>153</v>
      </c>
      <c r="AH989" s="907" t="s">
        <v>1087</v>
      </c>
      <c r="AI989" s="906" t="s">
        <v>1088</v>
      </c>
      <c r="AJ989" s="905">
        <v>1404007</v>
      </c>
      <c r="AK989" s="451" t="s">
        <v>139</v>
      </c>
      <c r="AL989" s="451">
        <v>1</v>
      </c>
      <c r="AM989" s="451" t="s">
        <v>140</v>
      </c>
      <c r="AN989" s="450"/>
      <c r="AP989" s="77"/>
      <c r="AQ989" s="77"/>
      <c r="AR989" s="35"/>
      <c r="AS989" s="35"/>
      <c r="AT989" s="35"/>
      <c r="AU989" s="35"/>
      <c r="AV989" s="35"/>
      <c r="AW989" s="35"/>
      <c r="AX989" s="35"/>
      <c r="AY989" s="35"/>
      <c r="AZ989" s="35"/>
      <c r="BA989" s="35"/>
      <c r="BB989" s="35"/>
      <c r="BC989" s="35"/>
      <c r="BD989" s="35"/>
      <c r="BE989" s="35"/>
      <c r="BF989" s="35"/>
      <c r="BG989" s="35"/>
      <c r="BH989" s="35"/>
      <c r="BI989" s="35"/>
      <c r="BJ989" s="35"/>
      <c r="BK989" s="35"/>
      <c r="BL989" s="35"/>
      <c r="BM989" s="35"/>
      <c r="BN989" s="35"/>
      <c r="BO989" s="35"/>
      <c r="BP989" s="35"/>
      <c r="BQ989" s="35"/>
      <c r="BR989" s="35"/>
      <c r="BS989" s="35"/>
      <c r="BT989" s="35"/>
      <c r="BU989" s="35"/>
      <c r="BV989" s="35"/>
    </row>
    <row r="990" spans="1:74" s="54" customFormat="1" ht="15" customHeight="1" x14ac:dyDescent="0.1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G990" s="216" t="s">
        <v>153</v>
      </c>
      <c r="AH990" s="907" t="s">
        <v>1089</v>
      </c>
      <c r="AI990" s="906" t="s">
        <v>1090</v>
      </c>
      <c r="AJ990" s="905">
        <v>1404008</v>
      </c>
      <c r="AK990" s="451" t="s">
        <v>139</v>
      </c>
      <c r="AL990" s="451">
        <v>1</v>
      </c>
      <c r="AM990" s="451" t="s">
        <v>140</v>
      </c>
      <c r="AN990" s="450"/>
      <c r="AP990" s="77"/>
      <c r="AQ990" s="77"/>
      <c r="AR990" s="35"/>
      <c r="AS990" s="35"/>
      <c r="AT990" s="35"/>
      <c r="AU990" s="35"/>
      <c r="AV990" s="35"/>
      <c r="AW990" s="35"/>
      <c r="AX990" s="35"/>
      <c r="AY990" s="35"/>
      <c r="AZ990" s="35"/>
      <c r="BA990" s="35"/>
      <c r="BB990" s="35"/>
      <c r="BC990" s="35"/>
      <c r="BD990" s="35"/>
      <c r="BE990" s="35"/>
      <c r="BF990" s="35"/>
      <c r="BG990" s="35"/>
      <c r="BH990" s="35"/>
      <c r="BI990" s="35"/>
      <c r="BJ990" s="35"/>
      <c r="BK990" s="35"/>
      <c r="BL990" s="35"/>
      <c r="BM990" s="35"/>
      <c r="BN990" s="35"/>
      <c r="BO990" s="35"/>
      <c r="BP990" s="35"/>
      <c r="BQ990" s="35"/>
      <c r="BR990" s="35"/>
      <c r="BS990" s="35"/>
      <c r="BT990" s="35"/>
      <c r="BU990" s="35"/>
      <c r="BV990" s="35"/>
    </row>
    <row r="991" spans="1:74" s="54" customFormat="1" ht="15" customHeight="1" x14ac:dyDescent="0.1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G991" s="216" t="s">
        <v>153</v>
      </c>
      <c r="AH991" s="907" t="s">
        <v>1323</v>
      </c>
      <c r="AI991" s="906" t="s">
        <v>1324</v>
      </c>
      <c r="AJ991" s="905">
        <v>1404009</v>
      </c>
      <c r="AK991" s="451">
        <v>1</v>
      </c>
      <c r="AL991" s="451" t="s">
        <v>139</v>
      </c>
      <c r="AM991" s="449" t="s">
        <v>3041</v>
      </c>
      <c r="AN991" s="450"/>
      <c r="AP991" s="77"/>
      <c r="AQ991" s="77"/>
      <c r="AR991" s="35"/>
      <c r="AS991" s="35"/>
      <c r="AT991" s="35"/>
      <c r="AU991" s="35"/>
      <c r="AV991" s="35"/>
      <c r="AW991" s="35"/>
      <c r="AX991" s="35"/>
      <c r="AY991" s="35"/>
      <c r="AZ991" s="35"/>
      <c r="BA991" s="35"/>
      <c r="BB991" s="35"/>
      <c r="BC991" s="35"/>
      <c r="BD991" s="35"/>
      <c r="BE991" s="35"/>
      <c r="BF991" s="35"/>
      <c r="BG991" s="35"/>
      <c r="BH991" s="35"/>
      <c r="BI991" s="35"/>
      <c r="BJ991" s="35"/>
      <c r="BK991" s="35"/>
      <c r="BL991" s="35"/>
      <c r="BM991" s="35"/>
      <c r="BN991" s="35"/>
      <c r="BO991" s="35"/>
      <c r="BP991" s="35"/>
      <c r="BQ991" s="35"/>
      <c r="BR991" s="35"/>
      <c r="BS991" s="35"/>
      <c r="BT991" s="35"/>
      <c r="BU991" s="35"/>
      <c r="BV991" s="35"/>
    </row>
    <row r="992" spans="1:74" s="54" customFormat="1" ht="15" customHeight="1" x14ac:dyDescent="0.1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G992" s="216" t="s">
        <v>153</v>
      </c>
      <c r="AH992" s="907" t="s">
        <v>1121</v>
      </c>
      <c r="AI992" s="906" t="s">
        <v>1122</v>
      </c>
      <c r="AJ992" s="905">
        <v>1404011</v>
      </c>
      <c r="AK992" s="451" t="s">
        <v>139</v>
      </c>
      <c r="AL992" s="451">
        <v>1</v>
      </c>
      <c r="AM992" s="449" t="s">
        <v>3041</v>
      </c>
      <c r="AN992" s="450"/>
      <c r="AP992" s="77"/>
      <c r="AQ992" s="77"/>
      <c r="AR992" s="35"/>
      <c r="AS992" s="35"/>
      <c r="AT992" s="35"/>
      <c r="AU992" s="35"/>
      <c r="AV992" s="35"/>
      <c r="AW992" s="35"/>
      <c r="AX992" s="35"/>
      <c r="AY992" s="35"/>
      <c r="AZ992" s="35"/>
      <c r="BA992" s="35"/>
      <c r="BB992" s="35"/>
      <c r="BC992" s="35"/>
      <c r="BD992" s="35"/>
      <c r="BE992" s="35"/>
      <c r="BF992" s="35"/>
      <c r="BG992" s="35"/>
      <c r="BH992" s="35"/>
      <c r="BI992" s="35"/>
      <c r="BJ992" s="35"/>
      <c r="BK992" s="35"/>
      <c r="BL992" s="35"/>
      <c r="BM992" s="35"/>
      <c r="BN992" s="35"/>
      <c r="BO992" s="35"/>
      <c r="BP992" s="35"/>
      <c r="BQ992" s="35"/>
      <c r="BR992" s="35"/>
      <c r="BS992" s="35"/>
      <c r="BT992" s="35"/>
      <c r="BU992" s="35"/>
      <c r="BV992" s="35"/>
    </row>
    <row r="993" spans="1:74" s="54" customFormat="1" ht="15" customHeight="1" x14ac:dyDescent="0.1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G993" s="216" t="s">
        <v>153</v>
      </c>
      <c r="AH993" s="907" t="s">
        <v>1095</v>
      </c>
      <c r="AI993" s="906" t="s">
        <v>1096</v>
      </c>
      <c r="AJ993" s="905">
        <v>1404012</v>
      </c>
      <c r="AK993" s="451" t="s">
        <v>139</v>
      </c>
      <c r="AL993" s="451">
        <v>1</v>
      </c>
      <c r="AM993" s="449" t="s">
        <v>3041</v>
      </c>
      <c r="AN993" s="450"/>
      <c r="AP993" s="77"/>
      <c r="AQ993" s="77"/>
      <c r="AR993" s="35"/>
      <c r="AS993" s="35"/>
      <c r="AT993" s="35"/>
      <c r="AU993" s="35"/>
      <c r="AV993" s="35"/>
      <c r="AW993" s="35"/>
      <c r="AX993" s="35"/>
      <c r="AY993" s="35"/>
      <c r="AZ993" s="35"/>
      <c r="BA993" s="35"/>
      <c r="BB993" s="35"/>
      <c r="BC993" s="35"/>
      <c r="BD993" s="35"/>
      <c r="BE993" s="35"/>
      <c r="BF993" s="35"/>
      <c r="BG993" s="35"/>
      <c r="BH993" s="35"/>
      <c r="BI993" s="35"/>
      <c r="BJ993" s="35"/>
      <c r="BK993" s="35"/>
      <c r="BL993" s="35"/>
      <c r="BM993" s="35"/>
      <c r="BN993" s="35"/>
      <c r="BO993" s="35"/>
      <c r="BP993" s="35"/>
      <c r="BQ993" s="35"/>
      <c r="BR993" s="35"/>
      <c r="BS993" s="35"/>
      <c r="BT993" s="35"/>
      <c r="BU993" s="35"/>
      <c r="BV993" s="35"/>
    </row>
    <row r="994" spans="1:74" s="54" customFormat="1" ht="15" customHeight="1" x14ac:dyDescent="0.1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G994" s="216" t="s">
        <v>153</v>
      </c>
      <c r="AH994" s="907" t="s">
        <v>1187</v>
      </c>
      <c r="AI994" s="906" t="s">
        <v>1188</v>
      </c>
      <c r="AJ994" s="905">
        <v>1404013</v>
      </c>
      <c r="AK994" s="451" t="s">
        <v>139</v>
      </c>
      <c r="AL994" s="451">
        <v>1</v>
      </c>
      <c r="AM994" s="449" t="s">
        <v>3041</v>
      </c>
      <c r="AN994" s="450"/>
      <c r="AP994" s="77"/>
      <c r="AQ994" s="77"/>
      <c r="AR994" s="35"/>
      <c r="AS994" s="35"/>
      <c r="AT994" s="35"/>
      <c r="AU994" s="35"/>
      <c r="AV994" s="35"/>
      <c r="AW994" s="35"/>
      <c r="AX994" s="35"/>
      <c r="AY994" s="35"/>
      <c r="AZ994" s="35"/>
      <c r="BA994" s="35"/>
      <c r="BB994" s="35"/>
      <c r="BC994" s="35"/>
      <c r="BD994" s="35"/>
      <c r="BE994" s="35"/>
      <c r="BF994" s="35"/>
      <c r="BG994" s="35"/>
      <c r="BH994" s="35"/>
      <c r="BI994" s="35"/>
      <c r="BJ994" s="35"/>
      <c r="BK994" s="35"/>
      <c r="BL994" s="35"/>
      <c r="BM994" s="35"/>
      <c r="BN994" s="35"/>
      <c r="BO994" s="35"/>
      <c r="BP994" s="35"/>
      <c r="BQ994" s="35"/>
      <c r="BR994" s="35"/>
      <c r="BS994" s="35"/>
      <c r="BT994" s="35"/>
      <c r="BU994" s="35"/>
      <c r="BV994" s="35"/>
    </row>
    <row r="995" spans="1:74" s="54" customFormat="1" ht="15" customHeight="1" x14ac:dyDescent="0.1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G995" s="216" t="s">
        <v>153</v>
      </c>
      <c r="AH995" s="907" t="s">
        <v>1272</v>
      </c>
      <c r="AI995" s="906" t="s">
        <v>1273</v>
      </c>
      <c r="AJ995" s="905">
        <v>1404014</v>
      </c>
      <c r="AK995" s="451">
        <v>1</v>
      </c>
      <c r="AL995" s="451" t="s">
        <v>139</v>
      </c>
      <c r="AM995" s="449" t="s">
        <v>3041</v>
      </c>
      <c r="AN995" s="450"/>
      <c r="AP995" s="77"/>
      <c r="AQ995" s="77"/>
      <c r="AR995" s="35"/>
      <c r="AS995" s="35"/>
      <c r="AT995" s="35"/>
      <c r="AU995" s="35"/>
      <c r="AV995" s="35"/>
      <c r="AW995" s="35"/>
      <c r="AX995" s="35"/>
      <c r="AY995" s="35"/>
      <c r="AZ995" s="35"/>
      <c r="BA995" s="35"/>
      <c r="BB995" s="35"/>
      <c r="BC995" s="35"/>
      <c r="BD995" s="35"/>
      <c r="BE995" s="35"/>
      <c r="BF995" s="35"/>
      <c r="BG995" s="35"/>
      <c r="BH995" s="35"/>
      <c r="BI995" s="35"/>
      <c r="BJ995" s="35"/>
      <c r="BK995" s="35"/>
      <c r="BL995" s="35"/>
      <c r="BM995" s="35"/>
      <c r="BN995" s="35"/>
      <c r="BO995" s="35"/>
      <c r="BP995" s="35"/>
      <c r="BQ995" s="35"/>
      <c r="BR995" s="35"/>
      <c r="BS995" s="35"/>
      <c r="BT995" s="35"/>
      <c r="BU995" s="35"/>
      <c r="BV995" s="35"/>
    </row>
    <row r="996" spans="1:74" s="54" customFormat="1" ht="15" customHeight="1" x14ac:dyDescent="0.1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G996" s="216" t="s">
        <v>153</v>
      </c>
      <c r="AH996" s="907" t="s">
        <v>3049</v>
      </c>
      <c r="AI996" s="906" t="s">
        <v>1314</v>
      </c>
      <c r="AJ996" s="905">
        <v>1404016</v>
      </c>
      <c r="AK996" s="451">
        <v>1</v>
      </c>
      <c r="AL996" s="451" t="s">
        <v>139</v>
      </c>
      <c r="AM996" s="449" t="s">
        <v>3041</v>
      </c>
      <c r="AN996" s="450"/>
      <c r="AP996" s="77"/>
      <c r="AQ996" s="77"/>
      <c r="AR996" s="35"/>
      <c r="AS996" s="35"/>
      <c r="AT996" s="35"/>
      <c r="AU996" s="35"/>
      <c r="AV996" s="35"/>
      <c r="AW996" s="35"/>
      <c r="AX996" s="35"/>
      <c r="AY996" s="35"/>
      <c r="AZ996" s="35"/>
      <c r="BA996" s="35"/>
      <c r="BB996" s="35"/>
      <c r="BC996" s="35"/>
      <c r="BD996" s="35"/>
      <c r="BE996" s="35"/>
      <c r="BF996" s="35"/>
      <c r="BG996" s="35"/>
      <c r="BH996" s="35"/>
      <c r="BI996" s="35"/>
      <c r="BJ996" s="35"/>
      <c r="BK996" s="35"/>
      <c r="BL996" s="35"/>
      <c r="BM996" s="35"/>
      <c r="BN996" s="35"/>
      <c r="BO996" s="35"/>
      <c r="BP996" s="35"/>
      <c r="BQ996" s="35"/>
      <c r="BR996" s="35"/>
      <c r="BS996" s="35"/>
      <c r="BT996" s="35"/>
      <c r="BU996" s="35"/>
      <c r="BV996" s="35"/>
    </row>
    <row r="997" spans="1:74" s="54" customFormat="1" ht="15" customHeight="1" x14ac:dyDescent="0.1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G997" s="216" t="s">
        <v>153</v>
      </c>
      <c r="AH997" s="907" t="s">
        <v>1321</v>
      </c>
      <c r="AI997" s="906" t="s">
        <v>1322</v>
      </c>
      <c r="AJ997" s="905">
        <v>1404017</v>
      </c>
      <c r="AK997" s="451" t="s">
        <v>139</v>
      </c>
      <c r="AL997" s="451">
        <v>1</v>
      </c>
      <c r="AM997" s="449" t="s">
        <v>3041</v>
      </c>
      <c r="AN997" s="450"/>
      <c r="AP997" s="77"/>
      <c r="AQ997" s="77"/>
      <c r="AR997" s="35"/>
      <c r="AS997" s="35"/>
      <c r="AT997" s="35"/>
      <c r="AU997" s="35"/>
      <c r="AV997" s="35"/>
      <c r="AW997" s="35"/>
      <c r="AX997" s="35"/>
      <c r="AY997" s="35"/>
      <c r="AZ997" s="35"/>
      <c r="BA997" s="35"/>
      <c r="BB997" s="35"/>
      <c r="BC997" s="35"/>
      <c r="BD997" s="35"/>
      <c r="BE997" s="35"/>
      <c r="BF997" s="35"/>
      <c r="BG997" s="35"/>
      <c r="BH997" s="35"/>
      <c r="BI997" s="35"/>
      <c r="BJ997" s="35"/>
      <c r="BK997" s="35"/>
      <c r="BL997" s="35"/>
      <c r="BM997" s="35"/>
      <c r="BN997" s="35"/>
      <c r="BO997" s="35"/>
      <c r="BP997" s="35"/>
      <c r="BQ997" s="35"/>
      <c r="BR997" s="35"/>
      <c r="BS997" s="35"/>
      <c r="BT997" s="35"/>
      <c r="BU997" s="35"/>
      <c r="BV997" s="35"/>
    </row>
    <row r="998" spans="1:74" s="54" customFormat="1" ht="15" customHeight="1" x14ac:dyDescent="0.1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G998" s="216" t="s">
        <v>153</v>
      </c>
      <c r="AH998" s="907" t="s">
        <v>1331</v>
      </c>
      <c r="AI998" s="906" t="s">
        <v>1332</v>
      </c>
      <c r="AJ998" s="905">
        <v>1404018</v>
      </c>
      <c r="AK998" s="451">
        <v>1</v>
      </c>
      <c r="AL998" s="451" t="s">
        <v>139</v>
      </c>
      <c r="AM998" s="449" t="s">
        <v>3041</v>
      </c>
      <c r="AN998" s="450"/>
      <c r="AP998" s="77"/>
      <c r="AQ998" s="77"/>
      <c r="AR998" s="35"/>
      <c r="AS998" s="35"/>
      <c r="AT998" s="35"/>
      <c r="AU998" s="35"/>
      <c r="AV998" s="35"/>
      <c r="AW998" s="35"/>
      <c r="AX998" s="35"/>
      <c r="AY998" s="35"/>
      <c r="AZ998" s="35"/>
      <c r="BA998" s="35"/>
      <c r="BB998" s="35"/>
      <c r="BC998" s="35"/>
      <c r="BD998" s="35"/>
      <c r="BE998" s="35"/>
      <c r="BF998" s="35"/>
      <c r="BG998" s="35"/>
      <c r="BH998" s="35"/>
      <c r="BI998" s="35"/>
      <c r="BJ998" s="35"/>
      <c r="BK998" s="35"/>
      <c r="BL998" s="35"/>
      <c r="BM998" s="35"/>
      <c r="BN998" s="35"/>
      <c r="BO998" s="35"/>
      <c r="BP998" s="35"/>
      <c r="BQ998" s="35"/>
      <c r="BR998" s="35"/>
      <c r="BS998" s="35"/>
      <c r="BT998" s="35"/>
      <c r="BU998" s="35"/>
      <c r="BV998" s="35"/>
    </row>
    <row r="999" spans="1:74" s="54" customFormat="1" ht="15" customHeight="1" x14ac:dyDescent="0.1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G999" s="216" t="s">
        <v>153</v>
      </c>
      <c r="AH999" s="907" t="s">
        <v>1361</v>
      </c>
      <c r="AI999" s="906" t="s">
        <v>1362</v>
      </c>
      <c r="AJ999" s="905">
        <v>1404019</v>
      </c>
      <c r="AK999" s="451">
        <v>1</v>
      </c>
      <c r="AL999" s="451" t="s">
        <v>139</v>
      </c>
      <c r="AM999" s="451" t="s">
        <v>140</v>
      </c>
      <c r="AN999" s="450"/>
      <c r="AP999" s="77"/>
      <c r="AQ999" s="77"/>
      <c r="AR999" s="35"/>
      <c r="AS999" s="35"/>
      <c r="AT999" s="35"/>
      <c r="AU999" s="35"/>
      <c r="AV999" s="35"/>
      <c r="AW999" s="35"/>
      <c r="AX999" s="35"/>
      <c r="AY999" s="35"/>
      <c r="AZ999" s="35"/>
      <c r="BA999" s="35"/>
      <c r="BB999" s="35"/>
      <c r="BC999" s="35"/>
      <c r="BD999" s="35"/>
      <c r="BE999" s="35"/>
      <c r="BF999" s="35"/>
      <c r="BG999" s="35"/>
      <c r="BH999" s="35"/>
      <c r="BI999" s="35"/>
      <c r="BJ999" s="35"/>
      <c r="BK999" s="35"/>
      <c r="BL999" s="35"/>
      <c r="BM999" s="35"/>
      <c r="BN999" s="35"/>
      <c r="BO999" s="35"/>
      <c r="BP999" s="35"/>
      <c r="BQ999" s="35"/>
      <c r="BR999" s="35"/>
      <c r="BS999" s="35"/>
      <c r="BT999" s="35"/>
      <c r="BU999" s="35"/>
      <c r="BV999" s="35"/>
    </row>
    <row r="1000" spans="1:74" s="54" customFormat="1" ht="15" customHeight="1" x14ac:dyDescent="0.1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G1000" s="216" t="s">
        <v>153</v>
      </c>
      <c r="AH1000" s="907" t="s">
        <v>1391</v>
      </c>
      <c r="AI1000" s="906" t="s">
        <v>1392</v>
      </c>
      <c r="AJ1000" s="905">
        <v>1404020</v>
      </c>
      <c r="AK1000" s="451">
        <v>1</v>
      </c>
      <c r="AL1000" s="451" t="s">
        <v>139</v>
      </c>
      <c r="AM1000" s="449" t="s">
        <v>3041</v>
      </c>
      <c r="AN1000" s="450"/>
      <c r="AP1000" s="77"/>
      <c r="AQ1000" s="77"/>
      <c r="AR1000" s="35"/>
      <c r="AS1000" s="35"/>
      <c r="AT1000" s="35"/>
      <c r="AU1000" s="35"/>
      <c r="AV1000" s="35"/>
      <c r="AW1000" s="35"/>
      <c r="AX1000" s="35"/>
      <c r="AY1000" s="35"/>
      <c r="AZ1000" s="35"/>
      <c r="BA1000" s="35"/>
      <c r="BB1000" s="35"/>
      <c r="BC1000" s="35"/>
      <c r="BD1000" s="35"/>
      <c r="BE1000" s="35"/>
      <c r="BF1000" s="35"/>
      <c r="BG1000" s="35"/>
      <c r="BH1000" s="35"/>
      <c r="BI1000" s="35"/>
      <c r="BJ1000" s="35"/>
      <c r="BK1000" s="35"/>
      <c r="BL1000" s="35"/>
      <c r="BM1000" s="35"/>
      <c r="BN1000" s="35"/>
      <c r="BO1000" s="35"/>
      <c r="BP1000" s="35"/>
      <c r="BQ1000" s="35"/>
      <c r="BR1000" s="35"/>
      <c r="BS1000" s="35"/>
      <c r="BT1000" s="35"/>
      <c r="BU1000" s="35"/>
      <c r="BV1000" s="35"/>
    </row>
    <row r="1001" spans="1:74" s="54" customFormat="1" ht="15" customHeight="1" x14ac:dyDescent="0.1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G1001" s="216" t="s">
        <v>153</v>
      </c>
      <c r="AH1001" s="907" t="s">
        <v>1373</v>
      </c>
      <c r="AI1001" s="906" t="s">
        <v>1374</v>
      </c>
      <c r="AJ1001" s="905">
        <v>1404021</v>
      </c>
      <c r="AK1001" s="451" t="s">
        <v>139</v>
      </c>
      <c r="AL1001" s="451">
        <v>1</v>
      </c>
      <c r="AM1001" s="449" t="s">
        <v>3041</v>
      </c>
      <c r="AN1001" s="450"/>
      <c r="AP1001" s="77"/>
      <c r="AQ1001" s="77"/>
      <c r="AR1001" s="35"/>
      <c r="AS1001" s="35"/>
      <c r="AT1001" s="35"/>
      <c r="AU1001" s="35"/>
      <c r="AV1001" s="35"/>
      <c r="AW1001" s="35"/>
      <c r="AX1001" s="35"/>
      <c r="AY1001" s="35"/>
      <c r="AZ1001" s="35"/>
      <c r="BA1001" s="35"/>
      <c r="BB1001" s="35"/>
      <c r="BC1001" s="35"/>
      <c r="BD1001" s="35"/>
      <c r="BE1001" s="35"/>
      <c r="BF1001" s="35"/>
      <c r="BG1001" s="35"/>
      <c r="BH1001" s="35"/>
      <c r="BI1001" s="35"/>
      <c r="BJ1001" s="35"/>
      <c r="BK1001" s="35"/>
      <c r="BL1001" s="35"/>
      <c r="BM1001" s="35"/>
      <c r="BN1001" s="35"/>
      <c r="BO1001" s="35"/>
      <c r="BP1001" s="35"/>
      <c r="BQ1001" s="35"/>
      <c r="BR1001" s="35"/>
      <c r="BS1001" s="35"/>
      <c r="BT1001" s="35"/>
      <c r="BU1001" s="35"/>
      <c r="BV1001" s="35"/>
    </row>
    <row r="1002" spans="1:74" s="54" customFormat="1" ht="15" customHeight="1" x14ac:dyDescent="0.1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G1002" s="216" t="s">
        <v>153</v>
      </c>
      <c r="AH1002" s="907" t="s">
        <v>1019</v>
      </c>
      <c r="AI1002" s="906" t="s">
        <v>1020</v>
      </c>
      <c r="AJ1002" s="905">
        <v>1405001</v>
      </c>
      <c r="AK1002" s="451" t="s">
        <v>139</v>
      </c>
      <c r="AL1002" s="451">
        <v>1</v>
      </c>
      <c r="AM1002" s="449" t="s">
        <v>3041</v>
      </c>
      <c r="AN1002" s="450"/>
      <c r="AP1002" s="77"/>
      <c r="AQ1002" s="77"/>
      <c r="AR1002" s="35"/>
      <c r="AS1002" s="35"/>
      <c r="AT1002" s="35"/>
      <c r="AU1002" s="35"/>
      <c r="AV1002" s="35"/>
      <c r="AW1002" s="35"/>
      <c r="AX1002" s="35"/>
      <c r="AY1002" s="35"/>
      <c r="AZ1002" s="35"/>
      <c r="BA1002" s="35"/>
      <c r="BB1002" s="35"/>
      <c r="BC1002" s="35"/>
      <c r="BD1002" s="35"/>
      <c r="BE1002" s="35"/>
      <c r="BF1002" s="35"/>
      <c r="BG1002" s="35"/>
      <c r="BH1002" s="35"/>
      <c r="BI1002" s="35"/>
      <c r="BJ1002" s="35"/>
      <c r="BK1002" s="35"/>
      <c r="BL1002" s="35"/>
      <c r="BM1002" s="35"/>
      <c r="BN1002" s="35"/>
      <c r="BO1002" s="35"/>
      <c r="BP1002" s="35"/>
      <c r="BQ1002" s="35"/>
      <c r="BR1002" s="35"/>
      <c r="BS1002" s="35"/>
      <c r="BT1002" s="35"/>
      <c r="BU1002" s="35"/>
      <c r="BV1002" s="35"/>
    </row>
    <row r="1003" spans="1:74" s="54" customFormat="1" ht="15" customHeight="1" x14ac:dyDescent="0.1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G1003" s="216" t="s">
        <v>153</v>
      </c>
      <c r="AH1003" s="907" t="s">
        <v>1021</v>
      </c>
      <c r="AI1003" s="906" t="s">
        <v>1022</v>
      </c>
      <c r="AJ1003" s="905">
        <v>1405002</v>
      </c>
      <c r="AK1003" s="451">
        <v>1</v>
      </c>
      <c r="AL1003" s="451" t="s">
        <v>139</v>
      </c>
      <c r="AM1003" s="449" t="s">
        <v>3041</v>
      </c>
      <c r="AN1003" s="450"/>
      <c r="AP1003" s="77"/>
      <c r="AQ1003" s="77"/>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N1003" s="35"/>
      <c r="BO1003" s="35"/>
      <c r="BP1003" s="35"/>
      <c r="BQ1003" s="35"/>
      <c r="BR1003" s="35"/>
      <c r="BS1003" s="35"/>
      <c r="BT1003" s="35"/>
      <c r="BU1003" s="35"/>
      <c r="BV1003" s="35"/>
    </row>
    <row r="1004" spans="1:74" s="54" customFormat="1" ht="15" customHeight="1" x14ac:dyDescent="0.15">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G1004" s="216" t="s">
        <v>153</v>
      </c>
      <c r="AH1004" s="907" t="s">
        <v>1013</v>
      </c>
      <c r="AI1004" s="906" t="s">
        <v>1014</v>
      </c>
      <c r="AJ1004" s="905">
        <v>1405003</v>
      </c>
      <c r="AK1004" s="451" t="s">
        <v>139</v>
      </c>
      <c r="AL1004" s="451">
        <v>1</v>
      </c>
      <c r="AM1004" s="449" t="s">
        <v>3041</v>
      </c>
      <c r="AN1004" s="450"/>
      <c r="AP1004" s="77"/>
      <c r="AQ1004" s="77"/>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N1004" s="35"/>
      <c r="BO1004" s="35"/>
      <c r="BP1004" s="35"/>
      <c r="BQ1004" s="35"/>
      <c r="BR1004" s="35"/>
      <c r="BS1004" s="35"/>
      <c r="BT1004" s="35"/>
      <c r="BU1004" s="35"/>
      <c r="BV1004" s="35"/>
    </row>
    <row r="1005" spans="1:74" s="54" customFormat="1" ht="15" customHeight="1" x14ac:dyDescent="0.15">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G1005" s="216" t="s">
        <v>153</v>
      </c>
      <c r="AH1005" s="907" t="s">
        <v>1131</v>
      </c>
      <c r="AI1005" s="906" t="s">
        <v>1132</v>
      </c>
      <c r="AJ1005" s="905">
        <v>1405004</v>
      </c>
      <c r="AK1005" s="451" t="s">
        <v>139</v>
      </c>
      <c r="AL1005" s="451">
        <v>1</v>
      </c>
      <c r="AM1005" s="449" t="s">
        <v>3041</v>
      </c>
      <c r="AN1005" s="450"/>
      <c r="AP1005" s="77"/>
      <c r="AQ1005" s="77"/>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35"/>
      <c r="BM1005" s="35"/>
      <c r="BN1005" s="35"/>
      <c r="BO1005" s="35"/>
      <c r="BP1005" s="35"/>
      <c r="BQ1005" s="35"/>
      <c r="BR1005" s="35"/>
      <c r="BS1005" s="35"/>
      <c r="BT1005" s="35"/>
      <c r="BU1005" s="35"/>
      <c r="BV1005" s="35"/>
    </row>
    <row r="1006" spans="1:74" s="54" customFormat="1" ht="15" customHeight="1" x14ac:dyDescent="0.15">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G1006" s="216" t="s">
        <v>153</v>
      </c>
      <c r="AH1006" s="907" t="s">
        <v>1171</v>
      </c>
      <c r="AI1006" s="906" t="s">
        <v>1172</v>
      </c>
      <c r="AJ1006" s="905">
        <v>1405005</v>
      </c>
      <c r="AK1006" s="451" t="s">
        <v>139</v>
      </c>
      <c r="AL1006" s="451">
        <v>1</v>
      </c>
      <c r="AM1006" s="449" t="s">
        <v>3041</v>
      </c>
      <c r="AN1006" s="450"/>
      <c r="AP1006" s="77"/>
      <c r="AQ1006" s="77"/>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35"/>
      <c r="BM1006" s="35"/>
      <c r="BN1006" s="35"/>
      <c r="BO1006" s="35"/>
      <c r="BP1006" s="35"/>
      <c r="BQ1006" s="35"/>
      <c r="BR1006" s="35"/>
      <c r="BS1006" s="35"/>
      <c r="BT1006" s="35"/>
      <c r="BU1006" s="35"/>
      <c r="BV1006" s="35"/>
    </row>
    <row r="1007" spans="1:74" s="54" customFormat="1" ht="15" customHeight="1" x14ac:dyDescent="0.15">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G1007" s="216" t="s">
        <v>153</v>
      </c>
      <c r="AH1007" s="907" t="s">
        <v>1195</v>
      </c>
      <c r="AI1007" s="906" t="s">
        <v>1196</v>
      </c>
      <c r="AJ1007" s="905">
        <v>1405006</v>
      </c>
      <c r="AK1007" s="451">
        <v>1</v>
      </c>
      <c r="AL1007" s="451" t="s">
        <v>139</v>
      </c>
      <c r="AM1007" s="449" t="s">
        <v>3041</v>
      </c>
      <c r="AN1007" s="450"/>
      <c r="AP1007" s="77"/>
      <c r="AQ1007" s="77"/>
      <c r="AR1007" s="35"/>
      <c r="AS1007" s="35"/>
      <c r="AT1007" s="35"/>
      <c r="AU1007" s="35"/>
      <c r="AV1007" s="35"/>
      <c r="AW1007" s="35"/>
      <c r="AX1007" s="35"/>
      <c r="AY1007" s="35"/>
      <c r="AZ1007" s="35"/>
      <c r="BA1007" s="35"/>
      <c r="BB1007" s="35"/>
      <c r="BC1007" s="35"/>
      <c r="BD1007" s="35"/>
      <c r="BE1007" s="35"/>
      <c r="BF1007" s="35"/>
      <c r="BG1007" s="35"/>
      <c r="BH1007" s="35"/>
      <c r="BI1007" s="35"/>
      <c r="BJ1007" s="35"/>
      <c r="BK1007" s="35"/>
      <c r="BL1007" s="35"/>
      <c r="BM1007" s="35"/>
      <c r="BN1007" s="35"/>
      <c r="BO1007" s="35"/>
      <c r="BP1007" s="35"/>
      <c r="BQ1007" s="35"/>
      <c r="BR1007" s="35"/>
      <c r="BS1007" s="35"/>
      <c r="BT1007" s="35"/>
      <c r="BU1007" s="35"/>
      <c r="BV1007" s="35"/>
    </row>
    <row r="1008" spans="1:74" s="54" customFormat="1" ht="15" customHeight="1" x14ac:dyDescent="0.15">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G1008" s="216" t="s">
        <v>153</v>
      </c>
      <c r="AH1008" s="907" t="s">
        <v>1207</v>
      </c>
      <c r="AI1008" s="906" t="s">
        <v>1208</v>
      </c>
      <c r="AJ1008" s="905">
        <v>1405007</v>
      </c>
      <c r="AK1008" s="451" t="s">
        <v>139</v>
      </c>
      <c r="AL1008" s="451">
        <v>1</v>
      </c>
      <c r="AM1008" s="449" t="s">
        <v>3041</v>
      </c>
      <c r="AN1008" s="450"/>
      <c r="AP1008" s="77"/>
      <c r="AQ1008" s="77"/>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35"/>
      <c r="BM1008" s="35"/>
      <c r="BN1008" s="35"/>
      <c r="BO1008" s="35"/>
      <c r="BP1008" s="35"/>
      <c r="BQ1008" s="35"/>
      <c r="BR1008" s="35"/>
      <c r="BS1008" s="35"/>
      <c r="BT1008" s="35"/>
      <c r="BU1008" s="35"/>
      <c r="BV1008" s="35"/>
    </row>
    <row r="1009" spans="1:74" s="54" customFormat="1" ht="15" customHeight="1" x14ac:dyDescent="0.15">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G1009" s="216" t="s">
        <v>153</v>
      </c>
      <c r="AH1009" s="907" t="s">
        <v>1209</v>
      </c>
      <c r="AI1009" s="906" t="s">
        <v>1210</v>
      </c>
      <c r="AJ1009" s="905">
        <v>1405008</v>
      </c>
      <c r="AK1009" s="451">
        <v>1</v>
      </c>
      <c r="AL1009" s="451" t="s">
        <v>139</v>
      </c>
      <c r="AM1009" s="451" t="s">
        <v>140</v>
      </c>
      <c r="AN1009" s="450"/>
      <c r="AP1009" s="77"/>
      <c r="AQ1009" s="77"/>
      <c r="AR1009" s="35"/>
      <c r="AS1009" s="35"/>
      <c r="AT1009" s="35"/>
      <c r="AU1009" s="35"/>
      <c r="AV1009" s="35"/>
      <c r="AW1009" s="35"/>
      <c r="AX1009" s="35"/>
      <c r="AY1009" s="35"/>
      <c r="AZ1009" s="35"/>
      <c r="BA1009" s="35"/>
      <c r="BB1009" s="35"/>
      <c r="BC1009" s="35"/>
      <c r="BD1009" s="35"/>
      <c r="BE1009" s="35"/>
      <c r="BF1009" s="35"/>
      <c r="BG1009" s="35"/>
      <c r="BH1009" s="35"/>
      <c r="BI1009" s="35"/>
      <c r="BJ1009" s="35"/>
      <c r="BK1009" s="35"/>
      <c r="BL1009" s="35"/>
      <c r="BM1009" s="35"/>
      <c r="BN1009" s="35"/>
      <c r="BO1009" s="35"/>
      <c r="BP1009" s="35"/>
      <c r="BQ1009" s="35"/>
      <c r="BR1009" s="35"/>
      <c r="BS1009" s="35"/>
      <c r="BT1009" s="35"/>
      <c r="BU1009" s="35"/>
      <c r="BV1009" s="35"/>
    </row>
    <row r="1010" spans="1:74" s="54" customFormat="1" ht="15" customHeight="1" x14ac:dyDescent="0.15">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G1010" s="216" t="s">
        <v>153</v>
      </c>
      <c r="AH1010" s="907" t="s">
        <v>1133</v>
      </c>
      <c r="AI1010" s="906" t="s">
        <v>1134</v>
      </c>
      <c r="AJ1010" s="905">
        <v>1405009</v>
      </c>
      <c r="AK1010" s="451">
        <v>1</v>
      </c>
      <c r="AL1010" s="451" t="s">
        <v>139</v>
      </c>
      <c r="AM1010" s="449" t="s">
        <v>3041</v>
      </c>
      <c r="AN1010" s="450"/>
      <c r="AP1010" s="77"/>
      <c r="AQ1010" s="77"/>
      <c r="AR1010" s="35"/>
      <c r="AS1010" s="35"/>
      <c r="AT1010" s="35"/>
      <c r="AU1010" s="35"/>
      <c r="AV1010" s="35"/>
      <c r="AW1010" s="35"/>
      <c r="AX1010" s="35"/>
      <c r="AY1010" s="35"/>
      <c r="AZ1010" s="35"/>
      <c r="BA1010" s="35"/>
      <c r="BB1010" s="35"/>
      <c r="BC1010" s="35"/>
      <c r="BD1010" s="35"/>
      <c r="BE1010" s="35"/>
      <c r="BF1010" s="35"/>
      <c r="BG1010" s="35"/>
      <c r="BH1010" s="35"/>
      <c r="BI1010" s="35"/>
      <c r="BJ1010" s="35"/>
      <c r="BK1010" s="35"/>
      <c r="BL1010" s="35"/>
      <c r="BM1010" s="35"/>
      <c r="BN1010" s="35"/>
      <c r="BO1010" s="35"/>
      <c r="BP1010" s="35"/>
      <c r="BQ1010" s="35"/>
      <c r="BR1010" s="35"/>
      <c r="BS1010" s="35"/>
      <c r="BT1010" s="35"/>
      <c r="BU1010" s="35"/>
      <c r="BV1010" s="35"/>
    </row>
    <row r="1011" spans="1:74" s="54" customFormat="1" ht="15" customHeight="1" x14ac:dyDescent="0.15">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G1011" s="216" t="s">
        <v>153</v>
      </c>
      <c r="AH1011" s="907" t="s">
        <v>1228</v>
      </c>
      <c r="AI1011" s="906" t="s">
        <v>1229</v>
      </c>
      <c r="AJ1011" s="905">
        <v>1405010</v>
      </c>
      <c r="AK1011" s="451" t="s">
        <v>139</v>
      </c>
      <c r="AL1011" s="451">
        <v>1</v>
      </c>
      <c r="AM1011" s="449" t="s">
        <v>3041</v>
      </c>
      <c r="AN1011" s="450"/>
      <c r="AP1011" s="77"/>
      <c r="AQ1011" s="77"/>
      <c r="AR1011" s="35"/>
      <c r="AS1011" s="35"/>
      <c r="AT1011" s="35"/>
      <c r="AU1011" s="35"/>
      <c r="AV1011" s="35"/>
      <c r="AW1011" s="35"/>
      <c r="AX1011" s="35"/>
      <c r="AY1011" s="35"/>
      <c r="AZ1011" s="35"/>
      <c r="BA1011" s="35"/>
      <c r="BB1011" s="35"/>
      <c r="BC1011" s="35"/>
      <c r="BD1011" s="35"/>
      <c r="BE1011" s="35"/>
      <c r="BF1011" s="35"/>
      <c r="BG1011" s="35"/>
      <c r="BH1011" s="35"/>
      <c r="BI1011" s="35"/>
      <c r="BJ1011" s="35"/>
      <c r="BK1011" s="35"/>
      <c r="BL1011" s="35"/>
      <c r="BM1011" s="35"/>
      <c r="BN1011" s="35"/>
      <c r="BO1011" s="35"/>
      <c r="BP1011" s="35"/>
      <c r="BQ1011" s="35"/>
      <c r="BR1011" s="35"/>
      <c r="BS1011" s="35"/>
      <c r="BT1011" s="35"/>
      <c r="BU1011" s="35"/>
      <c r="BV1011" s="35"/>
    </row>
    <row r="1012" spans="1:74" s="54" customFormat="1" ht="15" customHeight="1" x14ac:dyDescent="0.15">
      <c r="A1012" s="35"/>
      <c r="B1012" s="35"/>
      <c r="C1012" s="35"/>
      <c r="D1012" s="35"/>
      <c r="E1012" s="35"/>
      <c r="F1012" s="35"/>
      <c r="G1012" s="35"/>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G1012" s="216" t="s">
        <v>153</v>
      </c>
      <c r="AH1012" s="907" t="s">
        <v>1246</v>
      </c>
      <c r="AI1012" s="906" t="s">
        <v>1247</v>
      </c>
      <c r="AJ1012" s="905">
        <v>1405011</v>
      </c>
      <c r="AK1012" s="451" t="s">
        <v>139</v>
      </c>
      <c r="AL1012" s="451">
        <v>1</v>
      </c>
      <c r="AM1012" s="449" t="s">
        <v>3041</v>
      </c>
      <c r="AN1012" s="450"/>
      <c r="AP1012" s="77"/>
      <c r="AQ1012" s="77"/>
      <c r="AR1012" s="35"/>
      <c r="AS1012" s="35"/>
      <c r="AT1012" s="35"/>
      <c r="AU1012" s="35"/>
      <c r="AV1012" s="35"/>
      <c r="AW1012" s="35"/>
      <c r="AX1012" s="35"/>
      <c r="AY1012" s="35"/>
      <c r="AZ1012" s="35"/>
      <c r="BA1012" s="35"/>
      <c r="BB1012" s="35"/>
      <c r="BC1012" s="35"/>
      <c r="BD1012" s="35"/>
      <c r="BE1012" s="35"/>
      <c r="BF1012" s="35"/>
      <c r="BG1012" s="35"/>
      <c r="BH1012" s="35"/>
      <c r="BI1012" s="35"/>
      <c r="BJ1012" s="35"/>
      <c r="BK1012" s="35"/>
      <c r="BL1012" s="35"/>
      <c r="BM1012" s="35"/>
      <c r="BN1012" s="35"/>
      <c r="BO1012" s="35"/>
      <c r="BP1012" s="35"/>
      <c r="BQ1012" s="35"/>
      <c r="BR1012" s="35"/>
      <c r="BS1012" s="35"/>
      <c r="BT1012" s="35"/>
      <c r="BU1012" s="35"/>
      <c r="BV1012" s="35"/>
    </row>
    <row r="1013" spans="1:74" s="54" customFormat="1" ht="15" customHeight="1" x14ac:dyDescent="0.15">
      <c r="A1013" s="35"/>
      <c r="B1013" s="35"/>
      <c r="C1013" s="35"/>
      <c r="D1013" s="35"/>
      <c r="E1013" s="35"/>
      <c r="F1013" s="35"/>
      <c r="G1013" s="35"/>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G1013" s="216" t="s">
        <v>153</v>
      </c>
      <c r="AH1013" s="907" t="s">
        <v>1298</v>
      </c>
      <c r="AI1013" s="906" t="s">
        <v>1299</v>
      </c>
      <c r="AJ1013" s="905">
        <v>1405012</v>
      </c>
      <c r="AK1013" s="451">
        <v>1</v>
      </c>
      <c r="AL1013" s="451" t="s">
        <v>139</v>
      </c>
      <c r="AM1013" s="449" t="s">
        <v>3041</v>
      </c>
      <c r="AN1013" s="450"/>
      <c r="AP1013" s="77"/>
      <c r="AQ1013" s="77"/>
      <c r="AR1013" s="35"/>
      <c r="AS1013" s="35"/>
      <c r="AT1013" s="35"/>
      <c r="AU1013" s="35"/>
      <c r="AV1013" s="35"/>
      <c r="AW1013" s="35"/>
      <c r="AX1013" s="35"/>
      <c r="AY1013" s="35"/>
      <c r="AZ1013" s="35"/>
      <c r="BA1013" s="35"/>
      <c r="BB1013" s="35"/>
      <c r="BC1013" s="35"/>
      <c r="BD1013" s="35"/>
      <c r="BE1013" s="35"/>
      <c r="BF1013" s="35"/>
      <c r="BG1013" s="35"/>
      <c r="BH1013" s="35"/>
      <c r="BI1013" s="35"/>
      <c r="BJ1013" s="35"/>
      <c r="BK1013" s="35"/>
      <c r="BL1013" s="35"/>
      <c r="BM1013" s="35"/>
      <c r="BN1013" s="35"/>
      <c r="BO1013" s="35"/>
      <c r="BP1013" s="35"/>
      <c r="BQ1013" s="35"/>
      <c r="BR1013" s="35"/>
      <c r="BS1013" s="35"/>
      <c r="BT1013" s="35"/>
      <c r="BU1013" s="35"/>
      <c r="BV1013" s="35"/>
    </row>
    <row r="1014" spans="1:74" s="54" customFormat="1" ht="15" customHeight="1" x14ac:dyDescent="0.15">
      <c r="A1014" s="35"/>
      <c r="B1014" s="35"/>
      <c r="C1014" s="35"/>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G1014" s="216" t="s">
        <v>153</v>
      </c>
      <c r="AH1014" s="907" t="s">
        <v>1415</v>
      </c>
      <c r="AI1014" s="906" t="s">
        <v>1416</v>
      </c>
      <c r="AJ1014" s="905">
        <v>1405013</v>
      </c>
      <c r="AK1014" s="451">
        <v>1</v>
      </c>
      <c r="AL1014" s="451" t="s">
        <v>139</v>
      </c>
      <c r="AM1014" s="449" t="s">
        <v>3041</v>
      </c>
      <c r="AN1014" s="450"/>
      <c r="AP1014" s="77"/>
      <c r="AQ1014" s="77"/>
      <c r="AR1014" s="35"/>
      <c r="AS1014" s="35"/>
      <c r="AT1014" s="35"/>
      <c r="AU1014" s="35"/>
      <c r="AV1014" s="35"/>
      <c r="AW1014" s="35"/>
      <c r="AX1014" s="35"/>
      <c r="AY1014" s="35"/>
      <c r="AZ1014" s="35"/>
      <c r="BA1014" s="35"/>
      <c r="BB1014" s="35"/>
      <c r="BC1014" s="35"/>
      <c r="BD1014" s="35"/>
      <c r="BE1014" s="35"/>
      <c r="BF1014" s="35"/>
      <c r="BG1014" s="35"/>
      <c r="BH1014" s="35"/>
      <c r="BI1014" s="35"/>
      <c r="BJ1014" s="35"/>
      <c r="BK1014" s="35"/>
      <c r="BL1014" s="35"/>
      <c r="BM1014" s="35"/>
      <c r="BN1014" s="35"/>
      <c r="BO1014" s="35"/>
      <c r="BP1014" s="35"/>
      <c r="BQ1014" s="35"/>
      <c r="BR1014" s="35"/>
      <c r="BS1014" s="35"/>
      <c r="BT1014" s="35"/>
      <c r="BU1014" s="35"/>
      <c r="BV1014" s="35"/>
    </row>
    <row r="1015" spans="1:74" s="54" customFormat="1" ht="15" customHeight="1" x14ac:dyDescent="0.15">
      <c r="A1015" s="35"/>
      <c r="B1015" s="35"/>
      <c r="C1015" s="35"/>
      <c r="D1015" s="35"/>
      <c r="E1015" s="35"/>
      <c r="F1015" s="35"/>
      <c r="G1015" s="35"/>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G1015" s="216" t="s">
        <v>153</v>
      </c>
      <c r="AH1015" s="907" t="s">
        <v>1043</v>
      </c>
      <c r="AI1015" s="906" t="s">
        <v>1044</v>
      </c>
      <c r="AJ1015" s="905">
        <v>1405014</v>
      </c>
      <c r="AK1015" s="451" t="s">
        <v>139</v>
      </c>
      <c r="AL1015" s="451">
        <v>1</v>
      </c>
      <c r="AM1015" s="449" t="s">
        <v>3041</v>
      </c>
      <c r="AN1015" s="450"/>
      <c r="AP1015" s="77"/>
      <c r="AQ1015" s="77"/>
      <c r="AR1015" s="35"/>
      <c r="AS1015" s="35"/>
      <c r="AT1015" s="35"/>
      <c r="AU1015" s="35"/>
      <c r="AV1015" s="35"/>
      <c r="AW1015" s="35"/>
      <c r="AX1015" s="35"/>
      <c r="AY1015" s="35"/>
      <c r="AZ1015" s="35"/>
      <c r="BA1015" s="35"/>
      <c r="BB1015" s="35"/>
      <c r="BC1015" s="35"/>
      <c r="BD1015" s="35"/>
      <c r="BE1015" s="35"/>
      <c r="BF1015" s="35"/>
      <c r="BG1015" s="35"/>
      <c r="BH1015" s="35"/>
      <c r="BI1015" s="35"/>
      <c r="BJ1015" s="35"/>
      <c r="BK1015" s="35"/>
      <c r="BL1015" s="35"/>
      <c r="BM1015" s="35"/>
      <c r="BN1015" s="35"/>
      <c r="BO1015" s="35"/>
      <c r="BP1015" s="35"/>
      <c r="BQ1015" s="35"/>
      <c r="BR1015" s="35"/>
      <c r="BS1015" s="35"/>
      <c r="BT1015" s="35"/>
      <c r="BU1015" s="35"/>
      <c r="BV1015" s="35"/>
    </row>
    <row r="1016" spans="1:74" s="54" customFormat="1" ht="15" customHeight="1" x14ac:dyDescent="0.15">
      <c r="A1016" s="35"/>
      <c r="B1016" s="35"/>
      <c r="C1016" s="35"/>
      <c r="D1016" s="35"/>
      <c r="E1016" s="35"/>
      <c r="F1016" s="35"/>
      <c r="G1016" s="35"/>
      <c r="H1016" s="35"/>
      <c r="I1016" s="35"/>
      <c r="J1016" s="35"/>
      <c r="K1016" s="35"/>
      <c r="L1016" s="35"/>
      <c r="M1016" s="35"/>
      <c r="N1016" s="35"/>
      <c r="O1016" s="35"/>
      <c r="P1016" s="35"/>
      <c r="Q1016" s="35"/>
      <c r="R1016" s="35"/>
      <c r="S1016" s="35"/>
      <c r="T1016" s="35"/>
      <c r="U1016" s="35"/>
      <c r="V1016" s="35"/>
      <c r="W1016" s="35"/>
      <c r="X1016" s="35"/>
      <c r="Y1016" s="35"/>
      <c r="Z1016" s="35"/>
      <c r="AA1016" s="35"/>
      <c r="AB1016" s="35"/>
      <c r="AC1016" s="35"/>
      <c r="AD1016" s="35"/>
      <c r="AE1016" s="35"/>
      <c r="AG1016" s="216" t="s">
        <v>153</v>
      </c>
      <c r="AH1016" s="907" t="s">
        <v>1063</v>
      </c>
      <c r="AI1016" s="906" t="s">
        <v>1064</v>
      </c>
      <c r="AJ1016" s="905">
        <v>1405015</v>
      </c>
      <c r="AK1016" s="451" t="s">
        <v>139</v>
      </c>
      <c r="AL1016" s="451">
        <v>1</v>
      </c>
      <c r="AM1016" s="449" t="s">
        <v>3041</v>
      </c>
      <c r="AN1016" s="450"/>
      <c r="AP1016" s="77"/>
      <c r="AQ1016" s="77"/>
      <c r="AR1016" s="35"/>
      <c r="AS1016" s="35"/>
      <c r="AT1016" s="35"/>
      <c r="AU1016" s="35"/>
      <c r="AV1016" s="35"/>
      <c r="AW1016" s="35"/>
      <c r="AX1016" s="35"/>
      <c r="AY1016" s="35"/>
      <c r="AZ1016" s="35"/>
      <c r="BA1016" s="35"/>
      <c r="BB1016" s="35"/>
      <c r="BC1016" s="35"/>
      <c r="BD1016" s="35"/>
      <c r="BE1016" s="35"/>
      <c r="BF1016" s="35"/>
      <c r="BG1016" s="35"/>
      <c r="BH1016" s="35"/>
      <c r="BI1016" s="35"/>
      <c r="BJ1016" s="35"/>
      <c r="BK1016" s="35"/>
      <c r="BL1016" s="35"/>
      <c r="BM1016" s="35"/>
      <c r="BN1016" s="35"/>
      <c r="BO1016" s="35"/>
      <c r="BP1016" s="35"/>
      <c r="BQ1016" s="35"/>
      <c r="BR1016" s="35"/>
      <c r="BS1016" s="35"/>
      <c r="BT1016" s="35"/>
      <c r="BU1016" s="35"/>
      <c r="BV1016" s="35"/>
    </row>
    <row r="1017" spans="1:74" s="54" customFormat="1" ht="15" customHeight="1" x14ac:dyDescent="0.15">
      <c r="A1017" s="35"/>
      <c r="B1017" s="35"/>
      <c r="C1017" s="35"/>
      <c r="D1017" s="35"/>
      <c r="E1017" s="35"/>
      <c r="F1017" s="35"/>
      <c r="G1017" s="35"/>
      <c r="H1017" s="35"/>
      <c r="I1017" s="35"/>
      <c r="J1017" s="35"/>
      <c r="K1017" s="35"/>
      <c r="L1017" s="35"/>
      <c r="M1017" s="35"/>
      <c r="N1017" s="35"/>
      <c r="O1017" s="35"/>
      <c r="P1017" s="35"/>
      <c r="Q1017" s="35"/>
      <c r="R1017" s="35"/>
      <c r="S1017" s="35"/>
      <c r="T1017" s="35"/>
      <c r="U1017" s="35"/>
      <c r="V1017" s="35"/>
      <c r="W1017" s="35"/>
      <c r="X1017" s="35"/>
      <c r="Y1017" s="35"/>
      <c r="Z1017" s="35"/>
      <c r="AA1017" s="35"/>
      <c r="AB1017" s="35"/>
      <c r="AC1017" s="35"/>
      <c r="AD1017" s="35"/>
      <c r="AE1017" s="35"/>
      <c r="AG1017" s="216" t="s">
        <v>153</v>
      </c>
      <c r="AH1017" s="907" t="s">
        <v>1353</v>
      </c>
      <c r="AI1017" s="906" t="s">
        <v>1354</v>
      </c>
      <c r="AJ1017" s="905">
        <v>1406001</v>
      </c>
      <c r="AK1017" s="451">
        <v>1</v>
      </c>
      <c r="AL1017" s="451" t="s">
        <v>139</v>
      </c>
      <c r="AM1017" s="449" t="s">
        <v>3041</v>
      </c>
      <c r="AN1017" s="450"/>
      <c r="AP1017" s="77"/>
      <c r="AQ1017" s="77"/>
      <c r="AR1017" s="35"/>
      <c r="AS1017" s="35"/>
      <c r="AT1017" s="35"/>
      <c r="AU1017" s="35"/>
      <c r="AV1017" s="35"/>
      <c r="AW1017" s="35"/>
      <c r="AX1017" s="35"/>
      <c r="AY1017" s="35"/>
      <c r="AZ1017" s="35"/>
      <c r="BA1017" s="35"/>
      <c r="BB1017" s="35"/>
      <c r="BC1017" s="35"/>
      <c r="BD1017" s="35"/>
      <c r="BE1017" s="35"/>
      <c r="BF1017" s="35"/>
      <c r="BG1017" s="35"/>
      <c r="BH1017" s="35"/>
      <c r="BI1017" s="35"/>
      <c r="BJ1017" s="35"/>
      <c r="BK1017" s="35"/>
      <c r="BL1017" s="35"/>
      <c r="BM1017" s="35"/>
      <c r="BN1017" s="35"/>
      <c r="BO1017" s="35"/>
      <c r="BP1017" s="35"/>
      <c r="BQ1017" s="35"/>
      <c r="BR1017" s="35"/>
      <c r="BS1017" s="35"/>
      <c r="BT1017" s="35"/>
      <c r="BU1017" s="35"/>
      <c r="BV1017" s="35"/>
    </row>
    <row r="1018" spans="1:74" s="54" customFormat="1" ht="15" customHeight="1" x14ac:dyDescent="0.15">
      <c r="A1018" s="35"/>
      <c r="B1018" s="35"/>
      <c r="C1018" s="35"/>
      <c r="D1018" s="35"/>
      <c r="E1018" s="35"/>
      <c r="F1018" s="35"/>
      <c r="G1018" s="35"/>
      <c r="H1018" s="35"/>
      <c r="I1018" s="35"/>
      <c r="J1018" s="35"/>
      <c r="K1018" s="35"/>
      <c r="L1018" s="35"/>
      <c r="M1018" s="35"/>
      <c r="N1018" s="35"/>
      <c r="O1018" s="35"/>
      <c r="P1018" s="35"/>
      <c r="Q1018" s="35"/>
      <c r="R1018" s="35"/>
      <c r="S1018" s="35"/>
      <c r="T1018" s="35"/>
      <c r="U1018" s="35"/>
      <c r="V1018" s="35"/>
      <c r="W1018" s="35"/>
      <c r="X1018" s="35"/>
      <c r="Y1018" s="35"/>
      <c r="Z1018" s="35"/>
      <c r="AA1018" s="35"/>
      <c r="AB1018" s="35"/>
      <c r="AC1018" s="35"/>
      <c r="AD1018" s="35"/>
      <c r="AE1018" s="35"/>
      <c r="AG1018" s="216" t="s">
        <v>153</v>
      </c>
      <c r="AH1018" s="907" t="s">
        <v>1441</v>
      </c>
      <c r="AI1018" s="906" t="s">
        <v>1442</v>
      </c>
      <c r="AJ1018" s="905">
        <v>1406002</v>
      </c>
      <c r="AK1018" s="451" t="s">
        <v>139</v>
      </c>
      <c r="AL1018" s="451">
        <v>1</v>
      </c>
      <c r="AM1018" s="449" t="s">
        <v>3041</v>
      </c>
      <c r="AN1018" s="450"/>
      <c r="AP1018" s="77"/>
      <c r="AQ1018" s="77"/>
      <c r="AR1018" s="35"/>
      <c r="AS1018" s="35"/>
      <c r="AT1018" s="35"/>
      <c r="AU1018" s="35"/>
      <c r="AV1018" s="35"/>
      <c r="AW1018" s="35"/>
      <c r="AX1018" s="35"/>
      <c r="AY1018" s="35"/>
      <c r="AZ1018" s="35"/>
      <c r="BA1018" s="35"/>
      <c r="BB1018" s="35"/>
      <c r="BC1018" s="35"/>
      <c r="BD1018" s="35"/>
      <c r="BE1018" s="35"/>
      <c r="BF1018" s="35"/>
      <c r="BG1018" s="35"/>
      <c r="BH1018" s="35"/>
      <c r="BI1018" s="35"/>
      <c r="BJ1018" s="35"/>
      <c r="BK1018" s="35"/>
      <c r="BL1018" s="35"/>
      <c r="BM1018" s="35"/>
      <c r="BN1018" s="35"/>
      <c r="BO1018" s="35"/>
      <c r="BP1018" s="35"/>
      <c r="BQ1018" s="35"/>
      <c r="BR1018" s="35"/>
      <c r="BS1018" s="35"/>
      <c r="BT1018" s="35"/>
      <c r="BU1018" s="35"/>
      <c r="BV1018" s="35"/>
    </row>
    <row r="1019" spans="1:74" s="54" customFormat="1" ht="15" customHeight="1" x14ac:dyDescent="0.15">
      <c r="A1019" s="35"/>
      <c r="B1019" s="35"/>
      <c r="C1019" s="35"/>
      <c r="D1019" s="35"/>
      <c r="E1019" s="35"/>
      <c r="F1019" s="35"/>
      <c r="G1019" s="35"/>
      <c r="H1019" s="35"/>
      <c r="I1019" s="35"/>
      <c r="J1019" s="35"/>
      <c r="K1019" s="35"/>
      <c r="L1019" s="35"/>
      <c r="M1019" s="35"/>
      <c r="N1019" s="35"/>
      <c r="O1019" s="35"/>
      <c r="P1019" s="35"/>
      <c r="Q1019" s="35"/>
      <c r="R1019" s="35"/>
      <c r="S1019" s="35"/>
      <c r="T1019" s="35"/>
      <c r="U1019" s="35"/>
      <c r="V1019" s="35"/>
      <c r="W1019" s="35"/>
      <c r="X1019" s="35"/>
      <c r="Y1019" s="35"/>
      <c r="Z1019" s="35"/>
      <c r="AA1019" s="35"/>
      <c r="AB1019" s="35"/>
      <c r="AC1019" s="35"/>
      <c r="AD1019" s="35"/>
      <c r="AE1019" s="35"/>
      <c r="AG1019" s="216" t="s">
        <v>153</v>
      </c>
      <c r="AH1019" s="907" t="s">
        <v>1335</v>
      </c>
      <c r="AI1019" s="906" t="s">
        <v>1336</v>
      </c>
      <c r="AJ1019" s="905">
        <v>1406003</v>
      </c>
      <c r="AK1019" s="451" t="s">
        <v>139</v>
      </c>
      <c r="AL1019" s="451">
        <v>1</v>
      </c>
      <c r="AM1019" s="449" t="s">
        <v>3041</v>
      </c>
      <c r="AN1019" s="450"/>
      <c r="AP1019" s="77"/>
      <c r="AQ1019" s="77"/>
      <c r="AR1019" s="35"/>
      <c r="AS1019" s="35"/>
      <c r="AT1019" s="35"/>
      <c r="AU1019" s="35"/>
      <c r="AV1019" s="35"/>
      <c r="AW1019" s="35"/>
      <c r="AX1019" s="35"/>
      <c r="AY1019" s="35"/>
      <c r="AZ1019" s="35"/>
      <c r="BA1019" s="35"/>
      <c r="BB1019" s="35"/>
      <c r="BC1019" s="35"/>
      <c r="BD1019" s="35"/>
      <c r="BE1019" s="35"/>
      <c r="BF1019" s="35"/>
      <c r="BG1019" s="35"/>
      <c r="BH1019" s="35"/>
      <c r="BI1019" s="35"/>
      <c r="BJ1019" s="35"/>
      <c r="BK1019" s="35"/>
      <c r="BL1019" s="35"/>
      <c r="BM1019" s="35"/>
      <c r="BN1019" s="35"/>
      <c r="BO1019" s="35"/>
      <c r="BP1019" s="35"/>
      <c r="BQ1019" s="35"/>
      <c r="BR1019" s="35"/>
      <c r="BS1019" s="35"/>
      <c r="BT1019" s="35"/>
      <c r="BU1019" s="35"/>
      <c r="BV1019" s="35"/>
    </row>
    <row r="1020" spans="1:74" s="54" customFormat="1" ht="15" customHeight="1" x14ac:dyDescent="0.15">
      <c r="A1020" s="35"/>
      <c r="B1020" s="35"/>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AB1020" s="35"/>
      <c r="AC1020" s="35"/>
      <c r="AD1020" s="35"/>
      <c r="AE1020" s="35"/>
      <c r="AG1020" s="216" t="s">
        <v>153</v>
      </c>
      <c r="AH1020" s="907" t="s">
        <v>1009</v>
      </c>
      <c r="AI1020" s="906" t="s">
        <v>1010</v>
      </c>
      <c r="AJ1020" s="905">
        <v>1406004</v>
      </c>
      <c r="AK1020" s="451" t="s">
        <v>139</v>
      </c>
      <c r="AL1020" s="451">
        <v>1</v>
      </c>
      <c r="AM1020" s="449" t="s">
        <v>3041</v>
      </c>
      <c r="AN1020" s="450"/>
      <c r="AP1020" s="77"/>
      <c r="AQ1020" s="77"/>
      <c r="AR1020" s="35"/>
      <c r="AS1020" s="35"/>
      <c r="AT1020" s="35"/>
      <c r="AU1020" s="35"/>
      <c r="AV1020" s="35"/>
      <c r="AW1020" s="35"/>
      <c r="AX1020" s="35"/>
      <c r="AY1020" s="35"/>
      <c r="AZ1020" s="35"/>
      <c r="BA1020" s="35"/>
      <c r="BB1020" s="35"/>
      <c r="BC1020" s="35"/>
      <c r="BD1020" s="35"/>
      <c r="BE1020" s="35"/>
      <c r="BF1020" s="35"/>
      <c r="BG1020" s="35"/>
      <c r="BH1020" s="35"/>
      <c r="BI1020" s="35"/>
      <c r="BJ1020" s="35"/>
      <c r="BK1020" s="35"/>
      <c r="BL1020" s="35"/>
      <c r="BM1020" s="35"/>
      <c r="BN1020" s="35"/>
      <c r="BO1020" s="35"/>
      <c r="BP1020" s="35"/>
      <c r="BQ1020" s="35"/>
      <c r="BR1020" s="35"/>
      <c r="BS1020" s="35"/>
      <c r="BT1020" s="35"/>
      <c r="BU1020" s="35"/>
      <c r="BV1020" s="35"/>
    </row>
    <row r="1021" spans="1:74" s="54" customFormat="1" ht="15" customHeight="1" x14ac:dyDescent="0.15">
      <c r="A1021" s="35"/>
      <c r="B1021" s="35"/>
      <c r="C1021" s="35"/>
      <c r="D1021" s="35"/>
      <c r="E1021" s="35"/>
      <c r="F1021" s="35"/>
      <c r="G1021" s="35"/>
      <c r="H1021" s="35"/>
      <c r="I1021" s="35"/>
      <c r="J1021" s="35"/>
      <c r="K1021" s="35"/>
      <c r="L1021" s="35"/>
      <c r="M1021" s="35"/>
      <c r="N1021" s="35"/>
      <c r="O1021" s="35"/>
      <c r="P1021" s="35"/>
      <c r="Q1021" s="35"/>
      <c r="R1021" s="35"/>
      <c r="S1021" s="35"/>
      <c r="T1021" s="35"/>
      <c r="U1021" s="35"/>
      <c r="V1021" s="35"/>
      <c r="W1021" s="35"/>
      <c r="X1021" s="35"/>
      <c r="Y1021" s="35"/>
      <c r="Z1021" s="35"/>
      <c r="AA1021" s="35"/>
      <c r="AB1021" s="35"/>
      <c r="AC1021" s="35"/>
      <c r="AD1021" s="35"/>
      <c r="AE1021" s="35"/>
      <c r="AG1021" s="216" t="s">
        <v>153</v>
      </c>
      <c r="AH1021" s="907" t="s">
        <v>1173</v>
      </c>
      <c r="AI1021" s="906" t="s">
        <v>1174</v>
      </c>
      <c r="AJ1021" s="905">
        <v>1406005</v>
      </c>
      <c r="AK1021" s="451" t="s">
        <v>139</v>
      </c>
      <c r="AL1021" s="451">
        <v>1</v>
      </c>
      <c r="AM1021" s="449" t="s">
        <v>3041</v>
      </c>
      <c r="AN1021" s="450"/>
      <c r="AP1021" s="77"/>
      <c r="AQ1021" s="77"/>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N1021" s="35"/>
      <c r="BO1021" s="35"/>
      <c r="BP1021" s="35"/>
      <c r="BQ1021" s="35"/>
      <c r="BR1021" s="35"/>
      <c r="BS1021" s="35"/>
      <c r="BT1021" s="35"/>
      <c r="BU1021" s="35"/>
      <c r="BV1021" s="35"/>
    </row>
    <row r="1022" spans="1:74" s="54" customFormat="1" ht="15" customHeight="1" x14ac:dyDescent="0.15">
      <c r="A1022" s="35"/>
      <c r="B1022" s="35"/>
      <c r="C1022" s="35"/>
      <c r="D1022" s="35"/>
      <c r="E1022" s="35"/>
      <c r="F1022" s="35"/>
      <c r="G1022" s="35"/>
      <c r="H1022" s="35"/>
      <c r="I1022" s="35"/>
      <c r="J1022" s="35"/>
      <c r="K1022" s="35"/>
      <c r="L1022" s="35"/>
      <c r="M1022" s="35"/>
      <c r="N1022" s="35"/>
      <c r="O1022" s="35"/>
      <c r="P1022" s="35"/>
      <c r="Q1022" s="35"/>
      <c r="R1022" s="35"/>
      <c r="S1022" s="35"/>
      <c r="T1022" s="35"/>
      <c r="U1022" s="35"/>
      <c r="V1022" s="35"/>
      <c r="W1022" s="35"/>
      <c r="X1022" s="35"/>
      <c r="Y1022" s="35"/>
      <c r="Z1022" s="35"/>
      <c r="AA1022" s="35"/>
      <c r="AB1022" s="35"/>
      <c r="AC1022" s="35"/>
      <c r="AD1022" s="35"/>
      <c r="AE1022" s="35"/>
      <c r="AG1022" s="216" t="s">
        <v>153</v>
      </c>
      <c r="AH1022" s="907" t="s">
        <v>1067</v>
      </c>
      <c r="AI1022" s="906" t="s">
        <v>1068</v>
      </c>
      <c r="AJ1022" s="905">
        <v>1406007</v>
      </c>
      <c r="AK1022" s="451">
        <v>1</v>
      </c>
      <c r="AL1022" s="451" t="s">
        <v>139</v>
      </c>
      <c r="AM1022" s="449" t="s">
        <v>3041</v>
      </c>
      <c r="AN1022" s="450"/>
      <c r="AP1022" s="77"/>
      <c r="AQ1022" s="77"/>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N1022" s="35"/>
      <c r="BO1022" s="35"/>
      <c r="BP1022" s="35"/>
      <c r="BQ1022" s="35"/>
      <c r="BR1022" s="35"/>
      <c r="BS1022" s="35"/>
      <c r="BT1022" s="35"/>
      <c r="BU1022" s="35"/>
      <c r="BV1022" s="35"/>
    </row>
    <row r="1023" spans="1:74" s="54" customFormat="1" ht="15" customHeight="1" x14ac:dyDescent="0.15">
      <c r="A1023" s="35"/>
      <c r="B1023" s="35"/>
      <c r="C1023" s="35"/>
      <c r="D1023" s="35"/>
      <c r="E1023" s="35"/>
      <c r="F1023" s="35"/>
      <c r="G1023" s="35"/>
      <c r="H1023" s="35"/>
      <c r="I1023" s="35"/>
      <c r="J1023" s="35"/>
      <c r="K1023" s="35"/>
      <c r="L1023" s="35"/>
      <c r="M1023" s="35"/>
      <c r="N1023" s="35"/>
      <c r="O1023" s="35"/>
      <c r="P1023" s="35"/>
      <c r="Q1023" s="35"/>
      <c r="R1023" s="35"/>
      <c r="S1023" s="35"/>
      <c r="T1023" s="35"/>
      <c r="U1023" s="35"/>
      <c r="V1023" s="35"/>
      <c r="W1023" s="35"/>
      <c r="X1023" s="35"/>
      <c r="Y1023" s="35"/>
      <c r="Z1023" s="35"/>
      <c r="AA1023" s="35"/>
      <c r="AB1023" s="35"/>
      <c r="AC1023" s="35"/>
      <c r="AD1023" s="35"/>
      <c r="AE1023" s="35"/>
      <c r="AG1023" s="216" t="s">
        <v>153</v>
      </c>
      <c r="AH1023" s="907" t="s">
        <v>1163</v>
      </c>
      <c r="AI1023" s="906" t="s">
        <v>1164</v>
      </c>
      <c r="AJ1023" s="905">
        <v>1406008</v>
      </c>
      <c r="AK1023" s="451" t="s">
        <v>139</v>
      </c>
      <c r="AL1023" s="451">
        <v>1</v>
      </c>
      <c r="AM1023" s="449" t="s">
        <v>3041</v>
      </c>
      <c r="AN1023" s="450"/>
      <c r="AP1023" s="77"/>
      <c r="AQ1023" s="77"/>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35"/>
      <c r="BM1023" s="35"/>
      <c r="BN1023" s="35"/>
      <c r="BO1023" s="35"/>
      <c r="BP1023" s="35"/>
      <c r="BQ1023" s="35"/>
      <c r="BR1023" s="35"/>
      <c r="BS1023" s="35"/>
      <c r="BT1023" s="35"/>
      <c r="BU1023" s="35"/>
      <c r="BV1023" s="35"/>
    </row>
    <row r="1024" spans="1:74" s="54" customFormat="1" ht="15" customHeight="1" x14ac:dyDescent="0.15">
      <c r="A1024" s="35"/>
      <c r="B1024" s="35"/>
      <c r="C1024" s="35"/>
      <c r="D1024" s="35"/>
      <c r="E1024" s="35"/>
      <c r="F1024" s="35"/>
      <c r="G1024" s="35"/>
      <c r="H1024" s="35"/>
      <c r="I1024" s="35"/>
      <c r="J1024" s="35"/>
      <c r="K1024" s="35"/>
      <c r="L1024" s="35"/>
      <c r="M1024" s="35"/>
      <c r="N1024" s="35"/>
      <c r="O1024" s="35"/>
      <c r="P1024" s="35"/>
      <c r="Q1024" s="35"/>
      <c r="R1024" s="35"/>
      <c r="S1024" s="35"/>
      <c r="T1024" s="35"/>
      <c r="U1024" s="35"/>
      <c r="V1024" s="35"/>
      <c r="W1024" s="35"/>
      <c r="X1024" s="35"/>
      <c r="Y1024" s="35"/>
      <c r="Z1024" s="35"/>
      <c r="AA1024" s="35"/>
      <c r="AB1024" s="35"/>
      <c r="AC1024" s="35"/>
      <c r="AD1024" s="35"/>
      <c r="AE1024" s="35"/>
      <c r="AG1024" s="216" t="s">
        <v>153</v>
      </c>
      <c r="AH1024" s="907" t="s">
        <v>1003</v>
      </c>
      <c r="AI1024" s="906" t="s">
        <v>1004</v>
      </c>
      <c r="AJ1024" s="905">
        <v>1406009</v>
      </c>
      <c r="AK1024" s="451">
        <v>1</v>
      </c>
      <c r="AL1024" s="451" t="s">
        <v>139</v>
      </c>
      <c r="AM1024" s="449" t="s">
        <v>3041</v>
      </c>
      <c r="AN1024" s="450"/>
      <c r="AP1024" s="77"/>
      <c r="AQ1024" s="77"/>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35"/>
      <c r="BM1024" s="35"/>
      <c r="BN1024" s="35"/>
      <c r="BO1024" s="35"/>
      <c r="BP1024" s="35"/>
      <c r="BQ1024" s="35"/>
      <c r="BR1024" s="35"/>
      <c r="BS1024" s="35"/>
      <c r="BT1024" s="35"/>
      <c r="BU1024" s="35"/>
      <c r="BV1024" s="35"/>
    </row>
    <row r="1025" spans="1:74" s="54" customFormat="1" ht="15" customHeight="1" x14ac:dyDescent="0.15">
      <c r="A1025" s="35"/>
      <c r="B1025" s="35"/>
      <c r="C1025" s="35"/>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G1025" s="216" t="s">
        <v>153</v>
      </c>
      <c r="AH1025" s="907" t="s">
        <v>1025</v>
      </c>
      <c r="AI1025" s="906" t="s">
        <v>1026</v>
      </c>
      <c r="AJ1025" s="905">
        <v>1406010</v>
      </c>
      <c r="AK1025" s="451">
        <v>1</v>
      </c>
      <c r="AL1025" s="451" t="s">
        <v>139</v>
      </c>
      <c r="AM1025" s="449" t="s">
        <v>3041</v>
      </c>
      <c r="AN1025" s="450"/>
      <c r="AP1025" s="77"/>
      <c r="AQ1025" s="77"/>
      <c r="AR1025" s="35"/>
      <c r="AS1025" s="35"/>
      <c r="AT1025" s="35"/>
      <c r="AU1025" s="35"/>
      <c r="AV1025" s="35"/>
      <c r="AW1025" s="35"/>
      <c r="AX1025" s="35"/>
      <c r="AY1025" s="35"/>
      <c r="AZ1025" s="35"/>
      <c r="BA1025" s="35"/>
      <c r="BB1025" s="35"/>
      <c r="BC1025" s="35"/>
      <c r="BD1025" s="35"/>
      <c r="BE1025" s="35"/>
      <c r="BF1025" s="35"/>
      <c r="BG1025" s="35"/>
      <c r="BH1025" s="35"/>
      <c r="BI1025" s="35"/>
      <c r="BJ1025" s="35"/>
      <c r="BK1025" s="35"/>
      <c r="BL1025" s="35"/>
      <c r="BM1025" s="35"/>
      <c r="BN1025" s="35"/>
      <c r="BO1025" s="35"/>
      <c r="BP1025" s="35"/>
      <c r="BQ1025" s="35"/>
      <c r="BR1025" s="35"/>
      <c r="BS1025" s="35"/>
      <c r="BT1025" s="35"/>
      <c r="BU1025" s="35"/>
      <c r="BV1025" s="35"/>
    </row>
    <row r="1026" spans="1:74" s="54" customFormat="1" ht="15" customHeight="1" x14ac:dyDescent="0.15">
      <c r="A1026" s="35"/>
      <c r="B1026" s="35"/>
      <c r="C1026" s="35"/>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G1026" s="216" t="s">
        <v>153</v>
      </c>
      <c r="AH1026" s="907" t="s">
        <v>1061</v>
      </c>
      <c r="AI1026" s="906" t="s">
        <v>1062</v>
      </c>
      <c r="AJ1026" s="905">
        <v>1406011</v>
      </c>
      <c r="AK1026" s="451" t="s">
        <v>139</v>
      </c>
      <c r="AL1026" s="451">
        <v>1</v>
      </c>
      <c r="AM1026" s="449" t="s">
        <v>3041</v>
      </c>
      <c r="AN1026" s="450"/>
      <c r="AP1026" s="77"/>
      <c r="AQ1026" s="77"/>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35"/>
      <c r="BM1026" s="35"/>
      <c r="BN1026" s="35"/>
      <c r="BO1026" s="35"/>
      <c r="BP1026" s="35"/>
      <c r="BQ1026" s="35"/>
      <c r="BR1026" s="35"/>
      <c r="BS1026" s="35"/>
      <c r="BT1026" s="35"/>
      <c r="BU1026" s="35"/>
      <c r="BV1026" s="35"/>
    </row>
    <row r="1027" spans="1:74" s="54" customFormat="1" ht="15" customHeight="1" x14ac:dyDescent="0.15">
      <c r="A1027" s="35"/>
      <c r="B1027" s="35"/>
      <c r="C1027" s="35"/>
      <c r="D1027" s="35"/>
      <c r="E1027" s="35"/>
      <c r="F1027" s="35"/>
      <c r="G1027" s="35"/>
      <c r="H1027" s="35"/>
      <c r="I1027" s="35"/>
      <c r="J1027" s="35"/>
      <c r="K1027" s="35"/>
      <c r="L1027" s="35"/>
      <c r="M1027" s="35"/>
      <c r="N1027" s="35"/>
      <c r="O1027" s="35"/>
      <c r="P1027" s="35"/>
      <c r="Q1027" s="35"/>
      <c r="R1027" s="35"/>
      <c r="S1027" s="35"/>
      <c r="T1027" s="35"/>
      <c r="U1027" s="35"/>
      <c r="V1027" s="35"/>
      <c r="W1027" s="35"/>
      <c r="X1027" s="35"/>
      <c r="Y1027" s="35"/>
      <c r="Z1027" s="35"/>
      <c r="AA1027" s="35"/>
      <c r="AB1027" s="35"/>
      <c r="AC1027" s="35"/>
      <c r="AD1027" s="35"/>
      <c r="AE1027" s="35"/>
      <c r="AG1027" s="216" t="s">
        <v>153</v>
      </c>
      <c r="AH1027" s="907" t="s">
        <v>1260</v>
      </c>
      <c r="AI1027" s="906" t="s">
        <v>1261</v>
      </c>
      <c r="AJ1027" s="905">
        <v>1406013</v>
      </c>
      <c r="AK1027" s="451">
        <v>1</v>
      </c>
      <c r="AL1027" s="451" t="s">
        <v>139</v>
      </c>
      <c r="AM1027" s="451" t="s">
        <v>140</v>
      </c>
      <c r="AN1027" s="450"/>
      <c r="AP1027" s="77"/>
      <c r="AQ1027" s="77"/>
      <c r="AR1027" s="35"/>
      <c r="AS1027" s="35"/>
      <c r="AT1027" s="35"/>
      <c r="AU1027" s="35"/>
      <c r="AV1027" s="35"/>
      <c r="AW1027" s="35"/>
      <c r="AX1027" s="35"/>
      <c r="AY1027" s="35"/>
      <c r="AZ1027" s="35"/>
      <c r="BA1027" s="35"/>
      <c r="BB1027" s="35"/>
      <c r="BC1027" s="35"/>
      <c r="BD1027" s="35"/>
      <c r="BE1027" s="35"/>
      <c r="BF1027" s="35"/>
      <c r="BG1027" s="35"/>
      <c r="BH1027" s="35"/>
      <c r="BI1027" s="35"/>
      <c r="BJ1027" s="35"/>
      <c r="BK1027" s="35"/>
      <c r="BL1027" s="35"/>
      <c r="BM1027" s="35"/>
      <c r="BN1027" s="35"/>
      <c r="BO1027" s="35"/>
      <c r="BP1027" s="35"/>
      <c r="BQ1027" s="35"/>
      <c r="BR1027" s="35"/>
      <c r="BS1027" s="35"/>
      <c r="BT1027" s="35"/>
      <c r="BU1027" s="35"/>
      <c r="BV1027" s="35"/>
    </row>
    <row r="1028" spans="1:74" s="54" customFormat="1" ht="15" customHeight="1" x14ac:dyDescent="0.15">
      <c r="A1028" s="35"/>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35"/>
      <c r="AD1028" s="35"/>
      <c r="AE1028" s="35"/>
      <c r="AG1028" s="216" t="s">
        <v>153</v>
      </c>
      <c r="AH1028" s="907" t="s">
        <v>1047</v>
      </c>
      <c r="AI1028" s="906" t="s">
        <v>1048</v>
      </c>
      <c r="AJ1028" s="905">
        <v>1406014</v>
      </c>
      <c r="AK1028" s="451">
        <v>1</v>
      </c>
      <c r="AL1028" s="451" t="s">
        <v>139</v>
      </c>
      <c r="AM1028" s="449" t="s">
        <v>3041</v>
      </c>
      <c r="AN1028" s="450"/>
      <c r="AP1028" s="77"/>
      <c r="AQ1028" s="77"/>
      <c r="AR1028" s="35"/>
      <c r="AS1028" s="35"/>
      <c r="AT1028" s="35"/>
      <c r="AU1028" s="35"/>
      <c r="AV1028" s="35"/>
      <c r="AW1028" s="35"/>
      <c r="AX1028" s="35"/>
      <c r="AY1028" s="35"/>
      <c r="AZ1028" s="35"/>
      <c r="BA1028" s="35"/>
      <c r="BB1028" s="35"/>
      <c r="BC1028" s="35"/>
      <c r="BD1028" s="35"/>
      <c r="BE1028" s="35"/>
      <c r="BF1028" s="35"/>
      <c r="BG1028" s="35"/>
      <c r="BH1028" s="35"/>
      <c r="BI1028" s="35"/>
      <c r="BJ1028" s="35"/>
      <c r="BK1028" s="35"/>
      <c r="BL1028" s="35"/>
      <c r="BM1028" s="35"/>
      <c r="BN1028" s="35"/>
      <c r="BO1028" s="35"/>
      <c r="BP1028" s="35"/>
      <c r="BQ1028" s="35"/>
      <c r="BR1028" s="35"/>
      <c r="BS1028" s="35"/>
      <c r="BT1028" s="35"/>
      <c r="BU1028" s="35"/>
      <c r="BV1028" s="35"/>
    </row>
    <row r="1029" spans="1:74" s="54" customFormat="1" ht="15" customHeight="1" x14ac:dyDescent="0.15">
      <c r="A1029" s="35"/>
      <c r="B1029" s="35"/>
      <c r="C1029" s="35"/>
      <c r="D1029" s="35"/>
      <c r="E1029" s="35"/>
      <c r="F1029" s="35"/>
      <c r="G1029" s="35"/>
      <c r="H1029" s="35"/>
      <c r="I1029" s="35"/>
      <c r="J1029" s="35"/>
      <c r="K1029" s="35"/>
      <c r="L1029" s="35"/>
      <c r="M1029" s="35"/>
      <c r="N1029" s="35"/>
      <c r="O1029" s="35"/>
      <c r="P1029" s="35"/>
      <c r="Q1029" s="35"/>
      <c r="R1029" s="35"/>
      <c r="S1029" s="35"/>
      <c r="T1029" s="35"/>
      <c r="U1029" s="35"/>
      <c r="V1029" s="35"/>
      <c r="W1029" s="35"/>
      <c r="X1029" s="35"/>
      <c r="Y1029" s="35"/>
      <c r="Z1029" s="35"/>
      <c r="AA1029" s="35"/>
      <c r="AB1029" s="35"/>
      <c r="AC1029" s="35"/>
      <c r="AD1029" s="35"/>
      <c r="AE1029" s="35"/>
      <c r="AG1029" s="216" t="s">
        <v>153</v>
      </c>
      <c r="AH1029" s="907" t="s">
        <v>1151</v>
      </c>
      <c r="AI1029" s="906" t="s">
        <v>1152</v>
      </c>
      <c r="AJ1029" s="905">
        <v>1406016</v>
      </c>
      <c r="AK1029" s="451">
        <v>1</v>
      </c>
      <c r="AL1029" s="451" t="s">
        <v>139</v>
      </c>
      <c r="AM1029" s="449" t="s">
        <v>3041</v>
      </c>
      <c r="AN1029" s="450"/>
      <c r="AP1029" s="77"/>
      <c r="AQ1029" s="77"/>
      <c r="AR1029" s="35"/>
      <c r="AS1029" s="35"/>
      <c r="AT1029" s="35"/>
      <c r="AU1029" s="35"/>
      <c r="AV1029" s="35"/>
      <c r="AW1029" s="35"/>
      <c r="AX1029" s="35"/>
      <c r="AY1029" s="35"/>
      <c r="AZ1029" s="35"/>
      <c r="BA1029" s="35"/>
      <c r="BB1029" s="35"/>
      <c r="BC1029" s="35"/>
      <c r="BD1029" s="35"/>
      <c r="BE1029" s="35"/>
      <c r="BF1029" s="35"/>
      <c r="BG1029" s="35"/>
      <c r="BH1029" s="35"/>
      <c r="BI1029" s="35"/>
      <c r="BJ1029" s="35"/>
      <c r="BK1029" s="35"/>
      <c r="BL1029" s="35"/>
      <c r="BM1029" s="35"/>
      <c r="BN1029" s="35"/>
      <c r="BO1029" s="35"/>
      <c r="BP1029" s="35"/>
      <c r="BQ1029" s="35"/>
      <c r="BR1029" s="35"/>
      <c r="BS1029" s="35"/>
      <c r="BT1029" s="35"/>
      <c r="BU1029" s="35"/>
      <c r="BV1029" s="35"/>
    </row>
    <row r="1030" spans="1:74" s="54" customFormat="1" ht="15" customHeight="1" x14ac:dyDescent="0.15">
      <c r="A1030" s="35"/>
      <c r="B1030" s="35"/>
      <c r="C1030" s="35"/>
      <c r="D1030" s="35"/>
      <c r="E1030" s="35"/>
      <c r="F1030" s="35"/>
      <c r="G1030" s="35"/>
      <c r="H1030" s="35"/>
      <c r="I1030" s="35"/>
      <c r="J1030" s="35"/>
      <c r="K1030" s="35"/>
      <c r="L1030" s="35"/>
      <c r="M1030" s="35"/>
      <c r="N1030" s="35"/>
      <c r="O1030" s="35"/>
      <c r="P1030" s="35"/>
      <c r="Q1030" s="35"/>
      <c r="R1030" s="35"/>
      <c r="S1030" s="35"/>
      <c r="T1030" s="35"/>
      <c r="U1030" s="35"/>
      <c r="V1030" s="35"/>
      <c r="W1030" s="35"/>
      <c r="X1030" s="35"/>
      <c r="Y1030" s="35"/>
      <c r="Z1030" s="35"/>
      <c r="AA1030" s="35"/>
      <c r="AB1030" s="35"/>
      <c r="AC1030" s="35"/>
      <c r="AD1030" s="35"/>
      <c r="AE1030" s="35"/>
      <c r="AG1030" s="216" t="s">
        <v>153</v>
      </c>
      <c r="AH1030" s="907" t="s">
        <v>1145</v>
      </c>
      <c r="AI1030" s="906" t="s">
        <v>1146</v>
      </c>
      <c r="AJ1030" s="905">
        <v>1407001</v>
      </c>
      <c r="AK1030" s="451" t="s">
        <v>139</v>
      </c>
      <c r="AL1030" s="451">
        <v>1</v>
      </c>
      <c r="AM1030" s="449" t="s">
        <v>3041</v>
      </c>
      <c r="AN1030" s="450"/>
      <c r="AP1030" s="77"/>
      <c r="AQ1030" s="77"/>
      <c r="AR1030" s="35"/>
      <c r="AS1030" s="35"/>
      <c r="AT1030" s="35"/>
      <c r="AU1030" s="35"/>
      <c r="AV1030" s="35"/>
      <c r="AW1030" s="35"/>
      <c r="AX1030" s="35"/>
      <c r="AY1030" s="35"/>
      <c r="AZ1030" s="35"/>
      <c r="BA1030" s="35"/>
      <c r="BB1030" s="35"/>
      <c r="BC1030" s="35"/>
      <c r="BD1030" s="35"/>
      <c r="BE1030" s="35"/>
      <c r="BF1030" s="35"/>
      <c r="BG1030" s="35"/>
      <c r="BH1030" s="35"/>
      <c r="BI1030" s="35"/>
      <c r="BJ1030" s="35"/>
      <c r="BK1030" s="35"/>
      <c r="BL1030" s="35"/>
      <c r="BM1030" s="35"/>
      <c r="BN1030" s="35"/>
      <c r="BO1030" s="35"/>
      <c r="BP1030" s="35"/>
      <c r="BQ1030" s="35"/>
      <c r="BR1030" s="35"/>
      <c r="BS1030" s="35"/>
      <c r="BT1030" s="35"/>
      <c r="BU1030" s="35"/>
      <c r="BV1030" s="35"/>
    </row>
    <row r="1031" spans="1:74" s="54" customFormat="1" ht="15" customHeight="1" x14ac:dyDescent="0.15">
      <c r="A1031" s="35"/>
      <c r="B1031" s="35"/>
      <c r="C1031" s="35"/>
      <c r="D1031" s="35"/>
      <c r="E1031" s="35"/>
      <c r="F1031" s="35"/>
      <c r="G1031" s="35"/>
      <c r="H1031" s="35"/>
      <c r="I1031" s="35"/>
      <c r="J1031" s="35"/>
      <c r="K1031" s="35"/>
      <c r="L1031" s="35"/>
      <c r="M1031" s="35"/>
      <c r="N1031" s="35"/>
      <c r="O1031" s="35"/>
      <c r="P1031" s="35"/>
      <c r="Q1031" s="35"/>
      <c r="R1031" s="35"/>
      <c r="S1031" s="35"/>
      <c r="T1031" s="35"/>
      <c r="U1031" s="35"/>
      <c r="V1031" s="35"/>
      <c r="W1031" s="35"/>
      <c r="X1031" s="35"/>
      <c r="Y1031" s="35"/>
      <c r="Z1031" s="35"/>
      <c r="AA1031" s="35"/>
      <c r="AB1031" s="35"/>
      <c r="AC1031" s="35"/>
      <c r="AD1031" s="35"/>
      <c r="AE1031" s="35"/>
      <c r="AG1031" s="216" t="s">
        <v>153</v>
      </c>
      <c r="AH1031" s="907" t="s">
        <v>1103</v>
      </c>
      <c r="AI1031" s="906" t="s">
        <v>1104</v>
      </c>
      <c r="AJ1031" s="905">
        <v>1407002</v>
      </c>
      <c r="AK1031" s="451" t="s">
        <v>139</v>
      </c>
      <c r="AL1031" s="451">
        <v>1</v>
      </c>
      <c r="AM1031" s="449" t="s">
        <v>3041</v>
      </c>
      <c r="AN1031" s="450"/>
      <c r="AP1031" s="77"/>
      <c r="AQ1031" s="77"/>
      <c r="AR1031" s="35"/>
      <c r="AS1031" s="35"/>
      <c r="AT1031" s="35"/>
      <c r="AU1031" s="35"/>
      <c r="AV1031" s="35"/>
      <c r="AW1031" s="35"/>
      <c r="AX1031" s="35"/>
      <c r="AY1031" s="35"/>
      <c r="AZ1031" s="35"/>
      <c r="BA1031" s="35"/>
      <c r="BB1031" s="35"/>
      <c r="BC1031" s="35"/>
      <c r="BD1031" s="35"/>
      <c r="BE1031" s="35"/>
      <c r="BF1031" s="35"/>
      <c r="BG1031" s="35"/>
      <c r="BH1031" s="35"/>
      <c r="BI1031" s="35"/>
      <c r="BJ1031" s="35"/>
      <c r="BK1031" s="35"/>
      <c r="BL1031" s="35"/>
      <c r="BM1031" s="35"/>
      <c r="BN1031" s="35"/>
      <c r="BO1031" s="35"/>
      <c r="BP1031" s="35"/>
      <c r="BQ1031" s="35"/>
      <c r="BR1031" s="35"/>
      <c r="BS1031" s="35"/>
      <c r="BT1031" s="35"/>
      <c r="BU1031" s="35"/>
      <c r="BV1031" s="35"/>
    </row>
    <row r="1032" spans="1:74" s="54" customFormat="1" ht="15" customHeight="1" x14ac:dyDescent="0.15">
      <c r="A1032" s="35"/>
      <c r="B1032" s="35"/>
      <c r="C1032" s="35"/>
      <c r="D1032" s="35"/>
      <c r="E1032" s="35"/>
      <c r="F1032" s="35"/>
      <c r="G1032" s="35"/>
      <c r="H1032" s="35"/>
      <c r="I1032" s="35"/>
      <c r="J1032" s="35"/>
      <c r="K1032" s="35"/>
      <c r="L1032" s="35"/>
      <c r="M1032" s="35"/>
      <c r="N1032" s="35"/>
      <c r="O1032" s="35"/>
      <c r="P1032" s="35"/>
      <c r="Q1032" s="35"/>
      <c r="R1032" s="35"/>
      <c r="S1032" s="35"/>
      <c r="T1032" s="35"/>
      <c r="U1032" s="35"/>
      <c r="V1032" s="35"/>
      <c r="W1032" s="35"/>
      <c r="X1032" s="35"/>
      <c r="Y1032" s="35"/>
      <c r="Z1032" s="35"/>
      <c r="AA1032" s="35"/>
      <c r="AB1032" s="35"/>
      <c r="AC1032" s="35"/>
      <c r="AD1032" s="35"/>
      <c r="AE1032" s="35"/>
      <c r="AG1032" s="216" t="s">
        <v>153</v>
      </c>
      <c r="AH1032" s="907" t="s">
        <v>1111</v>
      </c>
      <c r="AI1032" s="906" t="s">
        <v>1112</v>
      </c>
      <c r="AJ1032" s="905">
        <v>1407003</v>
      </c>
      <c r="AK1032" s="451" t="s">
        <v>139</v>
      </c>
      <c r="AL1032" s="451">
        <v>1</v>
      </c>
      <c r="AM1032" s="449" t="s">
        <v>3041</v>
      </c>
      <c r="AN1032" s="450"/>
      <c r="AP1032" s="77"/>
      <c r="AQ1032" s="77"/>
      <c r="AR1032" s="35"/>
      <c r="AS1032" s="35"/>
      <c r="AT1032" s="35"/>
      <c r="AU1032" s="35"/>
      <c r="AV1032" s="35"/>
      <c r="AW1032" s="35"/>
      <c r="AX1032" s="35"/>
      <c r="AY1032" s="35"/>
      <c r="AZ1032" s="35"/>
      <c r="BA1032" s="35"/>
      <c r="BB1032" s="35"/>
      <c r="BC1032" s="35"/>
      <c r="BD1032" s="35"/>
      <c r="BE1032" s="35"/>
      <c r="BF1032" s="35"/>
      <c r="BG1032" s="35"/>
      <c r="BH1032" s="35"/>
      <c r="BI1032" s="35"/>
      <c r="BJ1032" s="35"/>
      <c r="BK1032" s="35"/>
      <c r="BL1032" s="35"/>
      <c r="BM1032" s="35"/>
      <c r="BN1032" s="35"/>
      <c r="BO1032" s="35"/>
      <c r="BP1032" s="35"/>
      <c r="BQ1032" s="35"/>
      <c r="BR1032" s="35"/>
      <c r="BS1032" s="35"/>
      <c r="BT1032" s="35"/>
      <c r="BU1032" s="35"/>
      <c r="BV1032" s="35"/>
    </row>
    <row r="1033" spans="1:74" s="54" customFormat="1" ht="15" customHeight="1" x14ac:dyDescent="0.15">
      <c r="A1033" s="35"/>
      <c r="B1033" s="35"/>
      <c r="C1033" s="35"/>
      <c r="D1033" s="35"/>
      <c r="E1033" s="35"/>
      <c r="F1033" s="35"/>
      <c r="G1033" s="35"/>
      <c r="H1033" s="35"/>
      <c r="I1033" s="35"/>
      <c r="J1033" s="35"/>
      <c r="K1033" s="35"/>
      <c r="L1033" s="35"/>
      <c r="M1033" s="35"/>
      <c r="N1033" s="35"/>
      <c r="O1033" s="35"/>
      <c r="P1033" s="35"/>
      <c r="Q1033" s="35"/>
      <c r="R1033" s="35"/>
      <c r="S1033" s="35"/>
      <c r="T1033" s="35"/>
      <c r="U1033" s="35"/>
      <c r="V1033" s="35"/>
      <c r="W1033" s="35"/>
      <c r="X1033" s="35"/>
      <c r="Y1033" s="35"/>
      <c r="Z1033" s="35"/>
      <c r="AA1033" s="35"/>
      <c r="AB1033" s="35"/>
      <c r="AC1033" s="35"/>
      <c r="AD1033" s="35"/>
      <c r="AE1033" s="35"/>
      <c r="AG1033" s="216" t="s">
        <v>153</v>
      </c>
      <c r="AH1033" s="907" t="s">
        <v>1147</v>
      </c>
      <c r="AI1033" s="906" t="s">
        <v>1148</v>
      </c>
      <c r="AJ1033" s="905">
        <v>1407004</v>
      </c>
      <c r="AK1033" s="451" t="s">
        <v>139</v>
      </c>
      <c r="AL1033" s="451">
        <v>1</v>
      </c>
      <c r="AM1033" s="449" t="s">
        <v>3041</v>
      </c>
      <c r="AN1033" s="450"/>
      <c r="AP1033" s="77"/>
      <c r="AQ1033" s="77"/>
      <c r="AR1033" s="35"/>
      <c r="AS1033" s="35"/>
      <c r="AT1033" s="35"/>
      <c r="AU1033" s="35"/>
      <c r="AV1033" s="35"/>
      <c r="AW1033" s="35"/>
      <c r="AX1033" s="35"/>
      <c r="AY1033" s="35"/>
      <c r="AZ1033" s="35"/>
      <c r="BA1033" s="35"/>
      <c r="BB1033" s="35"/>
      <c r="BC1033" s="35"/>
      <c r="BD1033" s="35"/>
      <c r="BE1033" s="35"/>
      <c r="BF1033" s="35"/>
      <c r="BG1033" s="35"/>
      <c r="BH1033" s="35"/>
      <c r="BI1033" s="35"/>
      <c r="BJ1033" s="35"/>
      <c r="BK1033" s="35"/>
      <c r="BL1033" s="35"/>
      <c r="BM1033" s="35"/>
      <c r="BN1033" s="35"/>
      <c r="BO1033" s="35"/>
      <c r="BP1033" s="35"/>
      <c r="BQ1033" s="35"/>
      <c r="BR1033" s="35"/>
      <c r="BS1033" s="35"/>
      <c r="BT1033" s="35"/>
      <c r="BU1033" s="35"/>
      <c r="BV1033" s="35"/>
    </row>
    <row r="1034" spans="1:74" s="54" customFormat="1" ht="15" customHeight="1" x14ac:dyDescent="0.15">
      <c r="A1034" s="35"/>
      <c r="B1034" s="35"/>
      <c r="C1034" s="35"/>
      <c r="D1034" s="35"/>
      <c r="E1034" s="35"/>
      <c r="F1034" s="35"/>
      <c r="G1034" s="35"/>
      <c r="H1034" s="35"/>
      <c r="I1034" s="35"/>
      <c r="J1034" s="35"/>
      <c r="K1034" s="35"/>
      <c r="L1034" s="35"/>
      <c r="M1034" s="35"/>
      <c r="N1034" s="35"/>
      <c r="O1034" s="35"/>
      <c r="P1034" s="35"/>
      <c r="Q1034" s="35"/>
      <c r="R1034" s="35"/>
      <c r="S1034" s="35"/>
      <c r="T1034" s="35"/>
      <c r="U1034" s="35"/>
      <c r="V1034" s="35"/>
      <c r="W1034" s="35"/>
      <c r="X1034" s="35"/>
      <c r="Y1034" s="35"/>
      <c r="Z1034" s="35"/>
      <c r="AA1034" s="35"/>
      <c r="AB1034" s="35"/>
      <c r="AC1034" s="35"/>
      <c r="AD1034" s="35"/>
      <c r="AE1034" s="35"/>
      <c r="AG1034" s="216" t="s">
        <v>153</v>
      </c>
      <c r="AH1034" s="907" t="s">
        <v>1230</v>
      </c>
      <c r="AI1034" s="906" t="s">
        <v>1231</v>
      </c>
      <c r="AJ1034" s="905">
        <v>1407005</v>
      </c>
      <c r="AK1034" s="451" t="s">
        <v>139</v>
      </c>
      <c r="AL1034" s="451">
        <v>1</v>
      </c>
      <c r="AM1034" s="449" t="s">
        <v>3041</v>
      </c>
      <c r="AN1034" s="450"/>
      <c r="AP1034" s="77"/>
      <c r="AQ1034" s="77"/>
      <c r="AR1034" s="35"/>
      <c r="AS1034" s="35"/>
      <c r="AT1034" s="35"/>
      <c r="AU1034" s="35"/>
      <c r="AV1034" s="35"/>
      <c r="AW1034" s="35"/>
      <c r="AX1034" s="35"/>
      <c r="AY1034" s="35"/>
      <c r="AZ1034" s="35"/>
      <c r="BA1034" s="35"/>
      <c r="BB1034" s="35"/>
      <c r="BC1034" s="35"/>
      <c r="BD1034" s="35"/>
      <c r="BE1034" s="35"/>
      <c r="BF1034" s="35"/>
      <c r="BG1034" s="35"/>
      <c r="BH1034" s="35"/>
      <c r="BI1034" s="35"/>
      <c r="BJ1034" s="35"/>
      <c r="BK1034" s="35"/>
      <c r="BL1034" s="35"/>
      <c r="BM1034" s="35"/>
      <c r="BN1034" s="35"/>
      <c r="BO1034" s="35"/>
      <c r="BP1034" s="35"/>
      <c r="BQ1034" s="35"/>
      <c r="BR1034" s="35"/>
      <c r="BS1034" s="35"/>
      <c r="BT1034" s="35"/>
      <c r="BU1034" s="35"/>
      <c r="BV1034" s="35"/>
    </row>
    <row r="1035" spans="1:74" s="54" customFormat="1" ht="15" customHeight="1" x14ac:dyDescent="0.15">
      <c r="A1035" s="35"/>
      <c r="B1035" s="35"/>
      <c r="C1035" s="35"/>
      <c r="D1035" s="35"/>
      <c r="E1035" s="35"/>
      <c r="F1035" s="35"/>
      <c r="G1035" s="35"/>
      <c r="H1035" s="35"/>
      <c r="I1035" s="35"/>
      <c r="J1035" s="35"/>
      <c r="K1035" s="35"/>
      <c r="L1035" s="35"/>
      <c r="M1035" s="35"/>
      <c r="N1035" s="35"/>
      <c r="O1035" s="35"/>
      <c r="P1035" s="35"/>
      <c r="Q1035" s="35"/>
      <c r="R1035" s="35"/>
      <c r="S1035" s="35"/>
      <c r="T1035" s="35"/>
      <c r="U1035" s="35"/>
      <c r="V1035" s="35"/>
      <c r="W1035" s="35"/>
      <c r="X1035" s="35"/>
      <c r="Y1035" s="35"/>
      <c r="Z1035" s="35"/>
      <c r="AA1035" s="35"/>
      <c r="AB1035" s="35"/>
      <c r="AC1035" s="35"/>
      <c r="AD1035" s="35"/>
      <c r="AE1035" s="35"/>
      <c r="AG1035" s="216" t="s">
        <v>153</v>
      </c>
      <c r="AH1035" s="907" t="s">
        <v>1401</v>
      </c>
      <c r="AI1035" s="906" t="s">
        <v>1402</v>
      </c>
      <c r="AJ1035" s="905">
        <v>1407006</v>
      </c>
      <c r="AK1035" s="451" t="s">
        <v>139</v>
      </c>
      <c r="AL1035" s="451">
        <v>1</v>
      </c>
      <c r="AM1035" s="449" t="s">
        <v>3041</v>
      </c>
      <c r="AN1035" s="450"/>
      <c r="AP1035" s="77"/>
      <c r="AQ1035" s="77"/>
      <c r="AR1035" s="35"/>
      <c r="AS1035" s="35"/>
      <c r="AT1035" s="35"/>
      <c r="AU1035" s="35"/>
      <c r="AV1035" s="35"/>
      <c r="AW1035" s="35"/>
      <c r="AX1035" s="35"/>
      <c r="AY1035" s="35"/>
      <c r="AZ1035" s="35"/>
      <c r="BA1035" s="35"/>
      <c r="BB1035" s="35"/>
      <c r="BC1035" s="35"/>
      <c r="BD1035" s="35"/>
      <c r="BE1035" s="35"/>
      <c r="BF1035" s="35"/>
      <c r="BG1035" s="35"/>
      <c r="BH1035" s="35"/>
      <c r="BI1035" s="35"/>
      <c r="BJ1035" s="35"/>
      <c r="BK1035" s="35"/>
      <c r="BL1035" s="35"/>
      <c r="BM1035" s="35"/>
      <c r="BN1035" s="35"/>
      <c r="BO1035" s="35"/>
      <c r="BP1035" s="35"/>
      <c r="BQ1035" s="35"/>
      <c r="BR1035" s="35"/>
      <c r="BS1035" s="35"/>
      <c r="BT1035" s="35"/>
      <c r="BU1035" s="35"/>
      <c r="BV1035" s="35"/>
    </row>
    <row r="1036" spans="1:74" s="54" customFormat="1" ht="15" customHeight="1" x14ac:dyDescent="0.15">
      <c r="A1036" s="35"/>
      <c r="B1036" s="35"/>
      <c r="C1036" s="35"/>
      <c r="D1036" s="35"/>
      <c r="E1036" s="35"/>
      <c r="F1036" s="35"/>
      <c r="G1036" s="35"/>
      <c r="H1036" s="35"/>
      <c r="I1036" s="35"/>
      <c r="J1036" s="35"/>
      <c r="K1036" s="35"/>
      <c r="L1036" s="35"/>
      <c r="M1036" s="35"/>
      <c r="N1036" s="35"/>
      <c r="O1036" s="35"/>
      <c r="P1036" s="35"/>
      <c r="Q1036" s="35"/>
      <c r="R1036" s="35"/>
      <c r="S1036" s="35"/>
      <c r="T1036" s="35"/>
      <c r="U1036" s="35"/>
      <c r="V1036" s="35"/>
      <c r="W1036" s="35"/>
      <c r="X1036" s="35"/>
      <c r="Y1036" s="35"/>
      <c r="Z1036" s="35"/>
      <c r="AA1036" s="35"/>
      <c r="AB1036" s="35"/>
      <c r="AC1036" s="35"/>
      <c r="AD1036" s="35"/>
      <c r="AE1036" s="35"/>
      <c r="AG1036" s="216" t="s">
        <v>153</v>
      </c>
      <c r="AH1036" s="907" t="s">
        <v>1143</v>
      </c>
      <c r="AI1036" s="906" t="s">
        <v>1144</v>
      </c>
      <c r="AJ1036" s="905">
        <v>1407007</v>
      </c>
      <c r="AK1036" s="451">
        <v>1</v>
      </c>
      <c r="AL1036" s="451" t="s">
        <v>139</v>
      </c>
      <c r="AM1036" s="449" t="s">
        <v>3041</v>
      </c>
      <c r="AN1036" s="450"/>
      <c r="AP1036" s="77"/>
      <c r="AQ1036" s="77"/>
      <c r="AR1036" s="35"/>
      <c r="AS1036" s="35"/>
      <c r="AT1036" s="35"/>
      <c r="AU1036" s="35"/>
      <c r="AV1036" s="35"/>
      <c r="AW1036" s="35"/>
      <c r="AX1036" s="35"/>
      <c r="AY1036" s="35"/>
      <c r="AZ1036" s="35"/>
      <c r="BA1036" s="35"/>
      <c r="BB1036" s="35"/>
      <c r="BC1036" s="35"/>
      <c r="BD1036" s="35"/>
      <c r="BE1036" s="35"/>
      <c r="BF1036" s="35"/>
      <c r="BG1036" s="35"/>
      <c r="BH1036" s="35"/>
      <c r="BI1036" s="35"/>
      <c r="BJ1036" s="35"/>
      <c r="BK1036" s="35"/>
      <c r="BL1036" s="35"/>
      <c r="BM1036" s="35"/>
      <c r="BN1036" s="35"/>
      <c r="BO1036" s="35"/>
      <c r="BP1036" s="35"/>
      <c r="BQ1036" s="35"/>
      <c r="BR1036" s="35"/>
      <c r="BS1036" s="35"/>
      <c r="BT1036" s="35"/>
      <c r="BU1036" s="35"/>
      <c r="BV1036" s="35"/>
    </row>
    <row r="1037" spans="1:74" s="54" customFormat="1" ht="15" customHeight="1" x14ac:dyDescent="0.15">
      <c r="A1037" s="35"/>
      <c r="B1037" s="35"/>
      <c r="C1037" s="35"/>
      <c r="D1037" s="35"/>
      <c r="E1037" s="35"/>
      <c r="F1037" s="35"/>
      <c r="G1037" s="35"/>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G1037" s="216" t="s">
        <v>153</v>
      </c>
      <c r="AH1037" s="907" t="s">
        <v>1141</v>
      </c>
      <c r="AI1037" s="906" t="s">
        <v>1142</v>
      </c>
      <c r="AJ1037" s="905">
        <v>1407008</v>
      </c>
      <c r="AK1037" s="451" t="s">
        <v>139</v>
      </c>
      <c r="AL1037" s="451">
        <v>1</v>
      </c>
      <c r="AM1037" s="449" t="s">
        <v>3041</v>
      </c>
      <c r="AN1037" s="450"/>
      <c r="AP1037" s="77"/>
      <c r="AQ1037" s="77"/>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M1037" s="35"/>
      <c r="BN1037" s="35"/>
      <c r="BO1037" s="35"/>
      <c r="BP1037" s="35"/>
      <c r="BQ1037" s="35"/>
      <c r="BR1037" s="35"/>
      <c r="BS1037" s="35"/>
      <c r="BT1037" s="35"/>
      <c r="BU1037" s="35"/>
      <c r="BV1037" s="35"/>
    </row>
    <row r="1038" spans="1:74" s="54" customFormat="1" ht="15" customHeight="1" x14ac:dyDescent="0.15">
      <c r="A1038" s="35"/>
      <c r="B1038" s="35"/>
      <c r="C1038" s="35"/>
      <c r="D1038" s="35"/>
      <c r="E1038" s="35"/>
      <c r="F1038" s="35"/>
      <c r="G1038" s="35"/>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G1038" s="216" t="s">
        <v>153</v>
      </c>
      <c r="AH1038" s="907" t="s">
        <v>1449</v>
      </c>
      <c r="AI1038" s="906" t="s">
        <v>1450</v>
      </c>
      <c r="AJ1038" s="905">
        <v>1407009</v>
      </c>
      <c r="AK1038" s="451">
        <v>1</v>
      </c>
      <c r="AL1038" s="451" t="s">
        <v>139</v>
      </c>
      <c r="AM1038" s="449" t="s">
        <v>3041</v>
      </c>
      <c r="AN1038" s="450"/>
      <c r="AP1038" s="77"/>
      <c r="AQ1038" s="77"/>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M1038" s="35"/>
      <c r="BN1038" s="35"/>
      <c r="BO1038" s="35"/>
      <c r="BP1038" s="35"/>
      <c r="BQ1038" s="35"/>
      <c r="BR1038" s="35"/>
      <c r="BS1038" s="35"/>
      <c r="BT1038" s="35"/>
      <c r="BU1038" s="35"/>
      <c r="BV1038" s="35"/>
    </row>
    <row r="1039" spans="1:74" s="54" customFormat="1" ht="15" customHeight="1" x14ac:dyDescent="0.15">
      <c r="A1039" s="35"/>
      <c r="B1039" s="35"/>
      <c r="C1039" s="35"/>
      <c r="D1039" s="35"/>
      <c r="E1039" s="35"/>
      <c r="F1039" s="35"/>
      <c r="G1039" s="35"/>
      <c r="H1039" s="35"/>
      <c r="I1039" s="35"/>
      <c r="J1039" s="35"/>
      <c r="K1039" s="35"/>
      <c r="L1039" s="35"/>
      <c r="M1039" s="35"/>
      <c r="N1039" s="35"/>
      <c r="O1039" s="35"/>
      <c r="P1039" s="35"/>
      <c r="Q1039" s="35"/>
      <c r="R1039" s="35"/>
      <c r="S1039" s="35"/>
      <c r="T1039" s="35"/>
      <c r="U1039" s="35"/>
      <c r="V1039" s="35"/>
      <c r="W1039" s="35"/>
      <c r="X1039" s="35"/>
      <c r="Y1039" s="35"/>
      <c r="Z1039" s="35"/>
      <c r="AA1039" s="35"/>
      <c r="AB1039" s="35"/>
      <c r="AC1039" s="35"/>
      <c r="AD1039" s="35"/>
      <c r="AE1039" s="35"/>
      <c r="AG1039" s="216" t="s">
        <v>153</v>
      </c>
      <c r="AH1039" s="907" t="s">
        <v>1393</v>
      </c>
      <c r="AI1039" s="906" t="s">
        <v>1394</v>
      </c>
      <c r="AJ1039" s="905">
        <v>1407010</v>
      </c>
      <c r="AK1039" s="451">
        <v>1</v>
      </c>
      <c r="AL1039" s="451" t="s">
        <v>139</v>
      </c>
      <c r="AM1039" s="449" t="s">
        <v>3041</v>
      </c>
      <c r="AN1039" s="450"/>
      <c r="AP1039" s="77"/>
      <c r="AQ1039" s="77"/>
      <c r="AR1039" s="35"/>
      <c r="AS1039" s="35"/>
      <c r="AT1039" s="35"/>
      <c r="AU1039" s="35"/>
      <c r="AV1039" s="35"/>
      <c r="AW1039" s="35"/>
      <c r="AX1039" s="35"/>
      <c r="AY1039" s="35"/>
      <c r="AZ1039" s="35"/>
      <c r="BA1039" s="35"/>
      <c r="BB1039" s="35"/>
      <c r="BC1039" s="35"/>
      <c r="BD1039" s="35"/>
      <c r="BE1039" s="35"/>
      <c r="BF1039" s="35"/>
      <c r="BG1039" s="35"/>
      <c r="BH1039" s="35"/>
      <c r="BI1039" s="35"/>
      <c r="BJ1039" s="35"/>
      <c r="BK1039" s="35"/>
      <c r="BL1039" s="35"/>
      <c r="BM1039" s="35"/>
      <c r="BN1039" s="35"/>
      <c r="BO1039" s="35"/>
      <c r="BP1039" s="35"/>
      <c r="BQ1039" s="35"/>
      <c r="BR1039" s="35"/>
      <c r="BS1039" s="35"/>
      <c r="BT1039" s="35"/>
      <c r="BU1039" s="35"/>
      <c r="BV1039" s="35"/>
    </row>
    <row r="1040" spans="1:74" s="54" customFormat="1" ht="15" customHeight="1" x14ac:dyDescent="0.15">
      <c r="A1040" s="35"/>
      <c r="B1040" s="35"/>
      <c r="C1040" s="35"/>
      <c r="D1040" s="35"/>
      <c r="E1040" s="35"/>
      <c r="F1040" s="35"/>
      <c r="G1040" s="35"/>
      <c r="H1040" s="35"/>
      <c r="I1040" s="35"/>
      <c r="J1040" s="35"/>
      <c r="K1040" s="35"/>
      <c r="L1040" s="35"/>
      <c r="M1040" s="35"/>
      <c r="N1040" s="35"/>
      <c r="O1040" s="35"/>
      <c r="P1040" s="35"/>
      <c r="Q1040" s="35"/>
      <c r="R1040" s="35"/>
      <c r="S1040" s="35"/>
      <c r="T1040" s="35"/>
      <c r="U1040" s="35"/>
      <c r="V1040" s="35"/>
      <c r="W1040" s="35"/>
      <c r="X1040" s="35"/>
      <c r="Y1040" s="35"/>
      <c r="Z1040" s="35"/>
      <c r="AA1040" s="35"/>
      <c r="AB1040" s="35"/>
      <c r="AC1040" s="35"/>
      <c r="AD1040" s="35"/>
      <c r="AE1040" s="35"/>
      <c r="AG1040" s="216" t="s">
        <v>153</v>
      </c>
      <c r="AH1040" s="907" t="s">
        <v>1159</v>
      </c>
      <c r="AI1040" s="906" t="s">
        <v>1160</v>
      </c>
      <c r="AJ1040" s="905">
        <v>1407011</v>
      </c>
      <c r="AK1040" s="451" t="s">
        <v>139</v>
      </c>
      <c r="AL1040" s="451">
        <v>1</v>
      </c>
      <c r="AM1040" s="449" t="s">
        <v>3041</v>
      </c>
      <c r="AN1040" s="450"/>
      <c r="AP1040" s="77"/>
      <c r="AQ1040" s="77"/>
      <c r="AR1040" s="35"/>
      <c r="AS1040" s="35"/>
      <c r="AT1040" s="35"/>
      <c r="AU1040" s="35"/>
      <c r="AV1040" s="35"/>
      <c r="AW1040" s="35"/>
      <c r="AX1040" s="35"/>
      <c r="AY1040" s="35"/>
      <c r="AZ1040" s="35"/>
      <c r="BA1040" s="35"/>
      <c r="BB1040" s="35"/>
      <c r="BC1040" s="35"/>
      <c r="BD1040" s="35"/>
      <c r="BE1040" s="35"/>
      <c r="BF1040" s="35"/>
      <c r="BG1040" s="35"/>
      <c r="BH1040" s="35"/>
      <c r="BI1040" s="35"/>
      <c r="BJ1040" s="35"/>
      <c r="BK1040" s="35"/>
      <c r="BL1040" s="35"/>
      <c r="BM1040" s="35"/>
      <c r="BN1040" s="35"/>
      <c r="BO1040" s="35"/>
      <c r="BP1040" s="35"/>
      <c r="BQ1040" s="35"/>
      <c r="BR1040" s="35"/>
      <c r="BS1040" s="35"/>
      <c r="BT1040" s="35"/>
      <c r="BU1040" s="35"/>
      <c r="BV1040" s="35"/>
    </row>
    <row r="1041" spans="1:74" s="54" customFormat="1" ht="15" customHeight="1" x14ac:dyDescent="0.15">
      <c r="A1041" s="35"/>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c r="AA1041" s="35"/>
      <c r="AB1041" s="35"/>
      <c r="AC1041" s="35"/>
      <c r="AD1041" s="35"/>
      <c r="AE1041" s="35"/>
      <c r="AG1041" s="216" t="s">
        <v>153</v>
      </c>
      <c r="AH1041" s="907" t="s">
        <v>1325</v>
      </c>
      <c r="AI1041" s="906" t="s">
        <v>1326</v>
      </c>
      <c r="AJ1041" s="905">
        <v>1407014</v>
      </c>
      <c r="AK1041" s="451">
        <v>1</v>
      </c>
      <c r="AL1041" s="451" t="s">
        <v>139</v>
      </c>
      <c r="AM1041" s="449" t="s">
        <v>3041</v>
      </c>
      <c r="AN1041" s="450"/>
      <c r="AP1041" s="77"/>
      <c r="AQ1041" s="77"/>
      <c r="AR1041" s="35"/>
      <c r="AS1041" s="35"/>
      <c r="AT1041" s="35"/>
      <c r="AU1041" s="35"/>
      <c r="AV1041" s="35"/>
      <c r="AW1041" s="35"/>
      <c r="AX1041" s="35"/>
      <c r="AY1041" s="35"/>
      <c r="AZ1041" s="35"/>
      <c r="BA1041" s="35"/>
      <c r="BB1041" s="35"/>
      <c r="BC1041" s="35"/>
      <c r="BD1041" s="35"/>
      <c r="BE1041" s="35"/>
      <c r="BF1041" s="35"/>
      <c r="BG1041" s="35"/>
      <c r="BH1041" s="35"/>
      <c r="BI1041" s="35"/>
      <c r="BJ1041" s="35"/>
      <c r="BK1041" s="35"/>
      <c r="BL1041" s="35"/>
      <c r="BM1041" s="35"/>
      <c r="BN1041" s="35"/>
      <c r="BO1041" s="35"/>
      <c r="BP1041" s="35"/>
      <c r="BQ1041" s="35"/>
      <c r="BR1041" s="35"/>
      <c r="BS1041" s="35"/>
      <c r="BT1041" s="35"/>
      <c r="BU1041" s="35"/>
      <c r="BV1041" s="35"/>
    </row>
    <row r="1042" spans="1:74" s="54" customFormat="1" ht="15" customHeight="1" x14ac:dyDescent="0.15">
      <c r="A1042" s="35"/>
      <c r="B1042" s="35"/>
      <c r="C1042" s="35"/>
      <c r="D1042" s="35"/>
      <c r="E1042" s="35"/>
      <c r="F1042" s="35"/>
      <c r="G1042" s="35"/>
      <c r="H1042" s="35"/>
      <c r="I1042" s="35"/>
      <c r="J1042" s="35"/>
      <c r="K1042" s="35"/>
      <c r="L1042" s="35"/>
      <c r="M1042" s="35"/>
      <c r="N1042" s="35"/>
      <c r="O1042" s="35"/>
      <c r="P1042" s="35"/>
      <c r="Q1042" s="35"/>
      <c r="R1042" s="35"/>
      <c r="S1042" s="35"/>
      <c r="T1042" s="35"/>
      <c r="U1042" s="35"/>
      <c r="V1042" s="35"/>
      <c r="W1042" s="35"/>
      <c r="X1042" s="35"/>
      <c r="Y1042" s="35"/>
      <c r="Z1042" s="35"/>
      <c r="AA1042" s="35"/>
      <c r="AB1042" s="35"/>
      <c r="AC1042" s="35"/>
      <c r="AD1042" s="35"/>
      <c r="AE1042" s="35"/>
      <c r="AG1042" s="216" t="s">
        <v>153</v>
      </c>
      <c r="AH1042" s="907" t="s">
        <v>1435</v>
      </c>
      <c r="AI1042" s="906" t="s">
        <v>1436</v>
      </c>
      <c r="AJ1042" s="905">
        <v>1407015</v>
      </c>
      <c r="AK1042" s="451">
        <v>1</v>
      </c>
      <c r="AL1042" s="451" t="s">
        <v>139</v>
      </c>
      <c r="AM1042" s="449" t="s">
        <v>3041</v>
      </c>
      <c r="AN1042" s="450"/>
      <c r="AP1042" s="77"/>
      <c r="AQ1042" s="77"/>
      <c r="AR1042" s="35"/>
      <c r="AS1042" s="35"/>
      <c r="AT1042" s="35"/>
      <c r="AU1042" s="35"/>
      <c r="AV1042" s="35"/>
      <c r="AW1042" s="35"/>
      <c r="AX1042" s="35"/>
      <c r="AY1042" s="35"/>
      <c r="AZ1042" s="35"/>
      <c r="BA1042" s="35"/>
      <c r="BB1042" s="35"/>
      <c r="BC1042" s="35"/>
      <c r="BD1042" s="35"/>
      <c r="BE1042" s="35"/>
      <c r="BF1042" s="35"/>
      <c r="BG1042" s="35"/>
      <c r="BH1042" s="35"/>
      <c r="BI1042" s="35"/>
      <c r="BJ1042" s="35"/>
      <c r="BK1042" s="35"/>
      <c r="BL1042" s="35"/>
      <c r="BM1042" s="35"/>
      <c r="BN1042" s="35"/>
      <c r="BO1042" s="35"/>
      <c r="BP1042" s="35"/>
      <c r="BQ1042" s="35"/>
      <c r="BR1042" s="35"/>
      <c r="BS1042" s="35"/>
      <c r="BT1042" s="35"/>
      <c r="BU1042" s="35"/>
      <c r="BV1042" s="35"/>
    </row>
    <row r="1043" spans="1:74" s="54" customFormat="1" ht="15" customHeight="1" x14ac:dyDescent="0.15">
      <c r="A1043" s="35"/>
      <c r="B1043" s="35"/>
      <c r="C1043" s="35"/>
      <c r="D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G1043" s="216" t="s">
        <v>153</v>
      </c>
      <c r="AH1043" s="907" t="s">
        <v>1433</v>
      </c>
      <c r="AI1043" s="906" t="s">
        <v>1434</v>
      </c>
      <c r="AJ1043" s="905">
        <v>1407016</v>
      </c>
      <c r="AK1043" s="451" t="s">
        <v>139</v>
      </c>
      <c r="AL1043" s="451">
        <v>1</v>
      </c>
      <c r="AM1043" s="449" t="s">
        <v>3041</v>
      </c>
      <c r="AN1043" s="450"/>
      <c r="AP1043" s="77"/>
      <c r="AQ1043" s="77"/>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c r="BL1043" s="35"/>
      <c r="BM1043" s="35"/>
      <c r="BN1043" s="35"/>
      <c r="BO1043" s="35"/>
      <c r="BP1043" s="35"/>
      <c r="BQ1043" s="35"/>
      <c r="BR1043" s="35"/>
      <c r="BS1043" s="35"/>
      <c r="BT1043" s="35"/>
      <c r="BU1043" s="35"/>
      <c r="BV1043" s="35"/>
    </row>
    <row r="1044" spans="1:74" s="54" customFormat="1" ht="15" customHeight="1" x14ac:dyDescent="0.15">
      <c r="A1044" s="35"/>
      <c r="B1044" s="35"/>
      <c r="C1044" s="35"/>
      <c r="D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G1044" s="216" t="s">
        <v>153</v>
      </c>
      <c r="AH1044" s="907" t="s">
        <v>1258</v>
      </c>
      <c r="AI1044" s="906" t="s">
        <v>1259</v>
      </c>
      <c r="AJ1044" s="905">
        <v>1407017</v>
      </c>
      <c r="AK1044" s="451">
        <v>1</v>
      </c>
      <c r="AL1044" s="451" t="s">
        <v>139</v>
      </c>
      <c r="AM1044" s="449" t="s">
        <v>3041</v>
      </c>
      <c r="AN1044" s="450"/>
      <c r="AP1044" s="77"/>
      <c r="AQ1044" s="77"/>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c r="BL1044" s="35"/>
      <c r="BM1044" s="35"/>
      <c r="BN1044" s="35"/>
      <c r="BO1044" s="35"/>
      <c r="BP1044" s="35"/>
      <c r="BQ1044" s="35"/>
      <c r="BR1044" s="35"/>
      <c r="BS1044" s="35"/>
      <c r="BT1044" s="35"/>
      <c r="BU1044" s="35"/>
      <c r="BV1044" s="35"/>
    </row>
    <row r="1045" spans="1:74" s="54" customFormat="1" ht="15" customHeight="1" x14ac:dyDescent="0.15">
      <c r="A1045" s="35"/>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G1045" s="216" t="s">
        <v>153</v>
      </c>
      <c r="AH1045" s="907" t="s">
        <v>1439</v>
      </c>
      <c r="AI1045" s="906" t="s">
        <v>1440</v>
      </c>
      <c r="AJ1045" s="905">
        <v>1407018</v>
      </c>
      <c r="AK1045" s="451" t="s">
        <v>139</v>
      </c>
      <c r="AL1045" s="451">
        <v>1</v>
      </c>
      <c r="AM1045" s="449" t="s">
        <v>3041</v>
      </c>
      <c r="AN1045" s="450"/>
      <c r="AP1045" s="77"/>
      <c r="AQ1045" s="77"/>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c r="BL1045" s="35"/>
      <c r="BM1045" s="35"/>
      <c r="BN1045" s="35"/>
      <c r="BO1045" s="35"/>
      <c r="BP1045" s="35"/>
      <c r="BQ1045" s="35"/>
      <c r="BR1045" s="35"/>
      <c r="BS1045" s="35"/>
      <c r="BT1045" s="35"/>
      <c r="BU1045" s="35"/>
      <c r="BV1045" s="35"/>
    </row>
    <row r="1046" spans="1:74" s="54" customFormat="1" ht="15" customHeight="1" x14ac:dyDescent="0.15">
      <c r="A1046" s="35"/>
      <c r="B1046" s="35"/>
      <c r="C1046" s="35"/>
      <c r="D1046" s="35"/>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G1046" s="216" t="s">
        <v>153</v>
      </c>
      <c r="AH1046" s="907" t="s">
        <v>1039</v>
      </c>
      <c r="AI1046" s="906" t="s">
        <v>1040</v>
      </c>
      <c r="AJ1046" s="905">
        <v>1407019</v>
      </c>
      <c r="AK1046" s="451" t="s">
        <v>139</v>
      </c>
      <c r="AL1046" s="451">
        <v>1</v>
      </c>
      <c r="AM1046" s="449" t="s">
        <v>3041</v>
      </c>
      <c r="AN1046" s="450"/>
      <c r="AP1046" s="77"/>
      <c r="AQ1046" s="77"/>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c r="BL1046" s="35"/>
      <c r="BM1046" s="35"/>
      <c r="BN1046" s="35"/>
      <c r="BO1046" s="35"/>
      <c r="BP1046" s="35"/>
      <c r="BQ1046" s="35"/>
      <c r="BR1046" s="35"/>
      <c r="BS1046" s="35"/>
      <c r="BT1046" s="35"/>
      <c r="BU1046" s="35"/>
      <c r="BV1046" s="35"/>
    </row>
    <row r="1047" spans="1:74" s="54" customFormat="1" ht="15" customHeight="1" x14ac:dyDescent="0.15">
      <c r="A1047" s="35"/>
      <c r="B1047" s="35"/>
      <c r="C1047" s="35"/>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AA1047" s="35"/>
      <c r="AB1047" s="35"/>
      <c r="AC1047" s="35"/>
      <c r="AD1047" s="35"/>
      <c r="AE1047" s="35"/>
      <c r="AG1047" s="216" t="s">
        <v>153</v>
      </c>
      <c r="AH1047" s="907" t="s">
        <v>1369</v>
      </c>
      <c r="AI1047" s="906" t="s">
        <v>1370</v>
      </c>
      <c r="AJ1047" s="905">
        <v>1407020</v>
      </c>
      <c r="AK1047" s="451" t="s">
        <v>139</v>
      </c>
      <c r="AL1047" s="451">
        <v>1</v>
      </c>
      <c r="AM1047" s="449" t="s">
        <v>3041</v>
      </c>
      <c r="AN1047" s="450"/>
      <c r="AP1047" s="77"/>
      <c r="AQ1047" s="77"/>
      <c r="AR1047" s="35"/>
      <c r="AS1047" s="35"/>
      <c r="AT1047" s="35"/>
      <c r="AU1047" s="35"/>
      <c r="AV1047" s="35"/>
      <c r="AW1047" s="35"/>
      <c r="AX1047" s="35"/>
      <c r="AY1047" s="35"/>
      <c r="AZ1047" s="35"/>
      <c r="BA1047" s="35"/>
      <c r="BB1047" s="35"/>
      <c r="BC1047" s="35"/>
      <c r="BD1047" s="35"/>
      <c r="BE1047" s="35"/>
      <c r="BF1047" s="35"/>
      <c r="BG1047" s="35"/>
      <c r="BH1047" s="35"/>
      <c r="BI1047" s="35"/>
      <c r="BJ1047" s="35"/>
      <c r="BK1047" s="35"/>
      <c r="BL1047" s="35"/>
      <c r="BM1047" s="35"/>
      <c r="BN1047" s="35"/>
      <c r="BO1047" s="35"/>
      <c r="BP1047" s="35"/>
      <c r="BQ1047" s="35"/>
      <c r="BR1047" s="35"/>
      <c r="BS1047" s="35"/>
      <c r="BT1047" s="35"/>
      <c r="BU1047" s="35"/>
      <c r="BV1047" s="35"/>
    </row>
    <row r="1048" spans="1:74" s="54" customFormat="1" ht="15" customHeight="1" x14ac:dyDescent="0.15">
      <c r="A1048" s="35"/>
      <c r="B1048" s="35"/>
      <c r="C1048" s="35"/>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AA1048" s="35"/>
      <c r="AB1048" s="35"/>
      <c r="AC1048" s="35"/>
      <c r="AD1048" s="35"/>
      <c r="AE1048" s="35"/>
      <c r="AG1048" s="216" t="s">
        <v>153</v>
      </c>
      <c r="AH1048" s="907" t="s">
        <v>1284</v>
      </c>
      <c r="AI1048" s="906" t="s">
        <v>1285</v>
      </c>
      <c r="AJ1048" s="905">
        <v>1407022</v>
      </c>
      <c r="AK1048" s="451" t="s">
        <v>139</v>
      </c>
      <c r="AL1048" s="451">
        <v>1</v>
      </c>
      <c r="AM1048" s="451" t="s">
        <v>140</v>
      </c>
      <c r="AN1048" s="450"/>
      <c r="AP1048" s="77"/>
      <c r="AQ1048" s="77"/>
      <c r="AR1048" s="35"/>
      <c r="AS1048" s="35"/>
      <c r="AT1048" s="35"/>
      <c r="AU1048" s="35"/>
      <c r="AV1048" s="35"/>
      <c r="AW1048" s="35"/>
      <c r="AX1048" s="35"/>
      <c r="AY1048" s="35"/>
      <c r="AZ1048" s="35"/>
      <c r="BA1048" s="35"/>
      <c r="BB1048" s="35"/>
      <c r="BC1048" s="35"/>
      <c r="BD1048" s="35"/>
      <c r="BE1048" s="35"/>
      <c r="BF1048" s="35"/>
      <c r="BG1048" s="35"/>
      <c r="BH1048" s="35"/>
      <c r="BI1048" s="35"/>
      <c r="BJ1048" s="35"/>
      <c r="BK1048" s="35"/>
      <c r="BL1048" s="35"/>
      <c r="BM1048" s="35"/>
      <c r="BN1048" s="35"/>
      <c r="BO1048" s="35"/>
      <c r="BP1048" s="35"/>
      <c r="BQ1048" s="35"/>
      <c r="BR1048" s="35"/>
      <c r="BS1048" s="35"/>
      <c r="BT1048" s="35"/>
      <c r="BU1048" s="35"/>
      <c r="BV1048" s="35"/>
    </row>
    <row r="1049" spans="1:74" s="54" customFormat="1" ht="15" customHeight="1" x14ac:dyDescent="0.15">
      <c r="A1049" s="3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AA1049" s="35"/>
      <c r="AB1049" s="35"/>
      <c r="AC1049" s="35"/>
      <c r="AD1049" s="35"/>
      <c r="AE1049" s="35"/>
      <c r="AG1049" s="216" t="s">
        <v>153</v>
      </c>
      <c r="AH1049" s="907" t="s">
        <v>1292</v>
      </c>
      <c r="AI1049" s="906" t="s">
        <v>1293</v>
      </c>
      <c r="AJ1049" s="905">
        <v>1407023</v>
      </c>
      <c r="AK1049" s="451" t="s">
        <v>139</v>
      </c>
      <c r="AL1049" s="451">
        <v>1</v>
      </c>
      <c r="AM1049" s="449" t="s">
        <v>3041</v>
      </c>
      <c r="AN1049" s="450"/>
      <c r="AP1049" s="77"/>
      <c r="AQ1049" s="77"/>
      <c r="AR1049" s="35"/>
      <c r="AS1049" s="35"/>
      <c r="AT1049" s="35"/>
      <c r="AU1049" s="35"/>
      <c r="AV1049" s="35"/>
      <c r="AW1049" s="35"/>
      <c r="AX1049" s="35"/>
      <c r="AY1049" s="35"/>
      <c r="AZ1049" s="35"/>
      <c r="BA1049" s="35"/>
      <c r="BB1049" s="35"/>
      <c r="BC1049" s="35"/>
      <c r="BD1049" s="35"/>
      <c r="BE1049" s="35"/>
      <c r="BF1049" s="35"/>
      <c r="BG1049" s="35"/>
      <c r="BH1049" s="35"/>
      <c r="BI1049" s="35"/>
      <c r="BJ1049" s="35"/>
      <c r="BK1049" s="35"/>
      <c r="BL1049" s="35"/>
      <c r="BM1049" s="35"/>
      <c r="BN1049" s="35"/>
      <c r="BO1049" s="35"/>
      <c r="BP1049" s="35"/>
      <c r="BQ1049" s="35"/>
      <c r="BR1049" s="35"/>
      <c r="BS1049" s="35"/>
      <c r="BT1049" s="35"/>
      <c r="BU1049" s="35"/>
      <c r="BV1049" s="35"/>
    </row>
    <row r="1050" spans="1:74" s="54" customFormat="1" ht="15" customHeight="1" x14ac:dyDescent="0.15">
      <c r="A1050" s="35"/>
      <c r="B1050" s="35"/>
      <c r="C1050" s="35"/>
      <c r="D1050" s="35"/>
      <c r="E1050" s="35"/>
      <c r="F1050" s="35"/>
      <c r="G1050" s="35"/>
      <c r="H1050" s="35"/>
      <c r="I1050" s="35"/>
      <c r="J1050" s="35"/>
      <c r="K1050" s="35"/>
      <c r="L1050" s="35"/>
      <c r="M1050" s="35"/>
      <c r="N1050" s="35"/>
      <c r="O1050" s="35"/>
      <c r="P1050" s="35"/>
      <c r="Q1050" s="35"/>
      <c r="R1050" s="35"/>
      <c r="S1050" s="35"/>
      <c r="T1050" s="35"/>
      <c r="U1050" s="35"/>
      <c r="V1050" s="35"/>
      <c r="W1050" s="35"/>
      <c r="X1050" s="35"/>
      <c r="Y1050" s="35"/>
      <c r="Z1050" s="35"/>
      <c r="AA1050" s="35"/>
      <c r="AB1050" s="35"/>
      <c r="AC1050" s="35"/>
      <c r="AD1050" s="35"/>
      <c r="AE1050" s="35"/>
      <c r="AG1050" s="216" t="s">
        <v>153</v>
      </c>
      <c r="AH1050" s="907" t="s">
        <v>1347</v>
      </c>
      <c r="AI1050" s="906" t="s">
        <v>1348</v>
      </c>
      <c r="AJ1050" s="905">
        <v>1407024</v>
      </c>
      <c r="AK1050" s="451">
        <v>1</v>
      </c>
      <c r="AL1050" s="451" t="s">
        <v>139</v>
      </c>
      <c r="AM1050" s="449" t="s">
        <v>3041</v>
      </c>
      <c r="AN1050" s="450"/>
      <c r="AP1050" s="77"/>
      <c r="AQ1050" s="77"/>
      <c r="AR1050" s="35"/>
      <c r="AS1050" s="35"/>
      <c r="AT1050" s="35"/>
      <c r="AU1050" s="35"/>
      <c r="AV1050" s="35"/>
      <c r="AW1050" s="35"/>
      <c r="AX1050" s="35"/>
      <c r="AY1050" s="35"/>
      <c r="AZ1050" s="35"/>
      <c r="BA1050" s="35"/>
      <c r="BB1050" s="35"/>
      <c r="BC1050" s="35"/>
      <c r="BD1050" s="35"/>
      <c r="BE1050" s="35"/>
      <c r="BF1050" s="35"/>
      <c r="BG1050" s="35"/>
      <c r="BH1050" s="35"/>
      <c r="BI1050" s="35"/>
      <c r="BJ1050" s="35"/>
      <c r="BK1050" s="35"/>
      <c r="BL1050" s="35"/>
      <c r="BM1050" s="35"/>
      <c r="BN1050" s="35"/>
      <c r="BO1050" s="35"/>
      <c r="BP1050" s="35"/>
      <c r="BQ1050" s="35"/>
      <c r="BR1050" s="35"/>
      <c r="BS1050" s="35"/>
      <c r="BT1050" s="35"/>
      <c r="BU1050" s="35"/>
      <c r="BV1050" s="35"/>
    </row>
    <row r="1051" spans="1:74" s="54" customFormat="1" ht="15" customHeight="1" x14ac:dyDescent="0.15">
      <c r="A1051" s="35"/>
      <c r="B1051" s="35"/>
      <c r="C1051" s="35"/>
      <c r="D1051" s="35"/>
      <c r="E1051" s="35"/>
      <c r="F1051" s="35"/>
      <c r="G1051" s="35"/>
      <c r="H1051" s="35"/>
      <c r="I1051" s="35"/>
      <c r="J1051" s="35"/>
      <c r="K1051" s="35"/>
      <c r="L1051" s="35"/>
      <c r="M1051" s="35"/>
      <c r="N1051" s="35"/>
      <c r="O1051" s="35"/>
      <c r="P1051" s="35"/>
      <c r="Q1051" s="35"/>
      <c r="R1051" s="35"/>
      <c r="S1051" s="35"/>
      <c r="T1051" s="35"/>
      <c r="U1051" s="35"/>
      <c r="V1051" s="35"/>
      <c r="W1051" s="35"/>
      <c r="X1051" s="35"/>
      <c r="Y1051" s="35"/>
      <c r="Z1051" s="35"/>
      <c r="AA1051" s="35"/>
      <c r="AB1051" s="35"/>
      <c r="AC1051" s="35"/>
      <c r="AD1051" s="35"/>
      <c r="AE1051" s="35"/>
      <c r="AG1051" s="216" t="s">
        <v>153</v>
      </c>
      <c r="AH1051" s="907" t="s">
        <v>1274</v>
      </c>
      <c r="AI1051" s="906" t="s">
        <v>1275</v>
      </c>
      <c r="AJ1051" s="905">
        <v>1407025</v>
      </c>
      <c r="AK1051" s="451">
        <v>1</v>
      </c>
      <c r="AL1051" s="451" t="s">
        <v>139</v>
      </c>
      <c r="AM1051" s="449" t="s">
        <v>3041</v>
      </c>
      <c r="AN1051" s="450"/>
      <c r="AP1051" s="77"/>
      <c r="AQ1051" s="77"/>
      <c r="AR1051" s="35"/>
      <c r="AS1051" s="35"/>
      <c r="AT1051" s="35"/>
      <c r="AU1051" s="35"/>
      <c r="AV1051" s="35"/>
      <c r="AW1051" s="35"/>
      <c r="AX1051" s="35"/>
      <c r="AY1051" s="35"/>
      <c r="AZ1051" s="35"/>
      <c r="BA1051" s="35"/>
      <c r="BB1051" s="35"/>
      <c r="BC1051" s="35"/>
      <c r="BD1051" s="35"/>
      <c r="BE1051" s="35"/>
      <c r="BF1051" s="35"/>
      <c r="BG1051" s="35"/>
      <c r="BH1051" s="35"/>
      <c r="BI1051" s="35"/>
      <c r="BJ1051" s="35"/>
      <c r="BK1051" s="35"/>
      <c r="BL1051" s="35"/>
      <c r="BM1051" s="35"/>
      <c r="BN1051" s="35"/>
      <c r="BO1051" s="35"/>
      <c r="BP1051" s="35"/>
      <c r="BQ1051" s="35"/>
      <c r="BR1051" s="35"/>
      <c r="BS1051" s="35"/>
      <c r="BT1051" s="35"/>
      <c r="BU1051" s="35"/>
      <c r="BV1051" s="35"/>
    </row>
    <row r="1052" spans="1:74" s="54" customFormat="1" ht="15" customHeight="1" x14ac:dyDescent="0.15">
      <c r="A1052" s="35"/>
      <c r="B1052" s="35"/>
      <c r="C1052" s="35"/>
      <c r="D1052" s="35"/>
      <c r="E1052" s="35"/>
      <c r="F1052" s="35"/>
      <c r="G1052" s="35"/>
      <c r="H1052" s="35"/>
      <c r="I1052" s="35"/>
      <c r="J1052" s="35"/>
      <c r="K1052" s="35"/>
      <c r="L1052" s="35"/>
      <c r="M1052" s="35"/>
      <c r="N1052" s="35"/>
      <c r="O1052" s="35"/>
      <c r="P1052" s="35"/>
      <c r="Q1052" s="35"/>
      <c r="R1052" s="35"/>
      <c r="S1052" s="35"/>
      <c r="T1052" s="35"/>
      <c r="U1052" s="35"/>
      <c r="V1052" s="35"/>
      <c r="W1052" s="35"/>
      <c r="X1052" s="35"/>
      <c r="Y1052" s="35"/>
      <c r="Z1052" s="35"/>
      <c r="AA1052" s="35"/>
      <c r="AB1052" s="35"/>
      <c r="AC1052" s="35"/>
      <c r="AD1052" s="35"/>
      <c r="AE1052" s="35"/>
      <c r="AG1052" s="216" t="s">
        <v>153</v>
      </c>
      <c r="AH1052" s="907" t="s">
        <v>1031</v>
      </c>
      <c r="AI1052" s="906" t="s">
        <v>1032</v>
      </c>
      <c r="AJ1052" s="905">
        <v>1408001</v>
      </c>
      <c r="AK1052" s="451" t="s">
        <v>139</v>
      </c>
      <c r="AL1052" s="451">
        <v>1</v>
      </c>
      <c r="AM1052" s="449" t="s">
        <v>3041</v>
      </c>
      <c r="AN1052" s="450"/>
      <c r="AP1052" s="77"/>
      <c r="AQ1052" s="77"/>
      <c r="AR1052" s="35"/>
      <c r="AS1052" s="35"/>
      <c r="AT1052" s="35"/>
      <c r="AU1052" s="35"/>
      <c r="AV1052" s="35"/>
      <c r="AW1052" s="35"/>
      <c r="AX1052" s="35"/>
      <c r="AY1052" s="35"/>
      <c r="AZ1052" s="35"/>
      <c r="BA1052" s="35"/>
      <c r="BB1052" s="35"/>
      <c r="BC1052" s="35"/>
      <c r="BD1052" s="35"/>
      <c r="BE1052" s="35"/>
      <c r="BF1052" s="35"/>
      <c r="BG1052" s="35"/>
      <c r="BH1052" s="35"/>
      <c r="BI1052" s="35"/>
      <c r="BJ1052" s="35"/>
      <c r="BK1052" s="35"/>
      <c r="BL1052" s="35"/>
      <c r="BM1052" s="35"/>
      <c r="BN1052" s="35"/>
      <c r="BO1052" s="35"/>
      <c r="BP1052" s="35"/>
      <c r="BQ1052" s="35"/>
      <c r="BR1052" s="35"/>
      <c r="BS1052" s="35"/>
      <c r="BT1052" s="35"/>
      <c r="BU1052" s="35"/>
      <c r="BV1052" s="35"/>
    </row>
    <row r="1053" spans="1:74" s="54" customFormat="1" ht="15" customHeight="1" x14ac:dyDescent="0.15">
      <c r="A1053" s="35"/>
      <c r="B1053" s="35"/>
      <c r="C1053" s="35"/>
      <c r="D1053" s="35"/>
      <c r="E1053" s="35"/>
      <c r="F1053" s="35"/>
      <c r="G1053" s="35"/>
      <c r="H1053" s="35"/>
      <c r="I1053" s="35"/>
      <c r="J1053" s="35"/>
      <c r="K1053" s="35"/>
      <c r="L1053" s="35"/>
      <c r="M1053" s="35"/>
      <c r="N1053" s="35"/>
      <c r="O1053" s="35"/>
      <c r="P1053" s="35"/>
      <c r="Q1053" s="35"/>
      <c r="R1053" s="35"/>
      <c r="S1053" s="35"/>
      <c r="T1053" s="35"/>
      <c r="U1053" s="35"/>
      <c r="V1053" s="35"/>
      <c r="W1053" s="35"/>
      <c r="X1053" s="35"/>
      <c r="Y1053" s="35"/>
      <c r="Z1053" s="35"/>
      <c r="AA1053" s="35"/>
      <c r="AB1053" s="35"/>
      <c r="AC1053" s="35"/>
      <c r="AD1053" s="35"/>
      <c r="AE1053" s="35"/>
      <c r="AG1053" s="216" t="s">
        <v>153</v>
      </c>
      <c r="AH1053" s="907" t="s">
        <v>1049</v>
      </c>
      <c r="AI1053" s="906" t="s">
        <v>1050</v>
      </c>
      <c r="AJ1053" s="905">
        <v>1408002</v>
      </c>
      <c r="AK1053" s="451" t="s">
        <v>139</v>
      </c>
      <c r="AL1053" s="451">
        <v>1</v>
      </c>
      <c r="AM1053" s="449" t="s">
        <v>3041</v>
      </c>
      <c r="AN1053" s="450"/>
      <c r="AP1053" s="77"/>
      <c r="AQ1053" s="77"/>
      <c r="AR1053" s="35"/>
      <c r="AS1053" s="35"/>
      <c r="AT1053" s="35"/>
      <c r="AU1053" s="35"/>
      <c r="AV1053" s="35"/>
      <c r="AW1053" s="35"/>
      <c r="AX1053" s="35"/>
      <c r="AY1053" s="35"/>
      <c r="AZ1053" s="35"/>
      <c r="BA1053" s="35"/>
      <c r="BB1053" s="35"/>
      <c r="BC1053" s="35"/>
      <c r="BD1053" s="35"/>
      <c r="BE1053" s="35"/>
      <c r="BF1053" s="35"/>
      <c r="BG1053" s="35"/>
      <c r="BH1053" s="35"/>
      <c r="BI1053" s="35"/>
      <c r="BJ1053" s="35"/>
      <c r="BK1053" s="35"/>
      <c r="BL1053" s="35"/>
      <c r="BM1053" s="35"/>
      <c r="BN1053" s="35"/>
      <c r="BO1053" s="35"/>
      <c r="BP1053" s="35"/>
      <c r="BQ1053" s="35"/>
      <c r="BR1053" s="35"/>
      <c r="BS1053" s="35"/>
      <c r="BT1053" s="35"/>
      <c r="BU1053" s="35"/>
      <c r="BV1053" s="35"/>
    </row>
    <row r="1054" spans="1:74" s="54" customFormat="1" ht="15" customHeight="1" x14ac:dyDescent="0.15">
      <c r="A1054" s="35"/>
      <c r="B1054" s="35"/>
      <c r="C1054" s="35"/>
      <c r="D1054" s="35"/>
      <c r="E1054" s="35"/>
      <c r="F1054" s="35"/>
      <c r="G1054" s="35"/>
      <c r="H1054" s="35"/>
      <c r="I1054" s="35"/>
      <c r="J1054" s="35"/>
      <c r="K1054" s="35"/>
      <c r="L1054" s="35"/>
      <c r="M1054" s="35"/>
      <c r="N1054" s="35"/>
      <c r="O1054" s="35"/>
      <c r="P1054" s="35"/>
      <c r="Q1054" s="35"/>
      <c r="R1054" s="35"/>
      <c r="S1054" s="35"/>
      <c r="T1054" s="35"/>
      <c r="U1054" s="35"/>
      <c r="V1054" s="35"/>
      <c r="W1054" s="35"/>
      <c r="X1054" s="35"/>
      <c r="Y1054" s="35"/>
      <c r="Z1054" s="35"/>
      <c r="AA1054" s="35"/>
      <c r="AB1054" s="35"/>
      <c r="AC1054" s="35"/>
      <c r="AD1054" s="35"/>
      <c r="AE1054" s="35"/>
      <c r="AG1054" s="216" t="s">
        <v>153</v>
      </c>
      <c r="AH1054" s="907" t="s">
        <v>1081</v>
      </c>
      <c r="AI1054" s="906" t="s">
        <v>1082</v>
      </c>
      <c r="AJ1054" s="905">
        <v>1408003</v>
      </c>
      <c r="AK1054" s="451" t="s">
        <v>139</v>
      </c>
      <c r="AL1054" s="451">
        <v>1</v>
      </c>
      <c r="AM1054" s="449" t="s">
        <v>3041</v>
      </c>
      <c r="AN1054" s="450"/>
      <c r="AP1054" s="77"/>
      <c r="AQ1054" s="77"/>
      <c r="AR1054" s="35"/>
      <c r="AS1054" s="35"/>
      <c r="AT1054" s="35"/>
      <c r="AU1054" s="35"/>
      <c r="AV1054" s="35"/>
      <c r="AW1054" s="35"/>
      <c r="AX1054" s="35"/>
      <c r="AY1054" s="35"/>
      <c r="AZ1054" s="35"/>
      <c r="BA1054" s="35"/>
      <c r="BB1054" s="35"/>
      <c r="BC1054" s="35"/>
      <c r="BD1054" s="35"/>
      <c r="BE1054" s="35"/>
      <c r="BF1054" s="35"/>
      <c r="BG1054" s="35"/>
      <c r="BH1054" s="35"/>
      <c r="BI1054" s="35"/>
      <c r="BJ1054" s="35"/>
      <c r="BK1054" s="35"/>
      <c r="BL1054" s="35"/>
      <c r="BM1054" s="35"/>
      <c r="BN1054" s="35"/>
      <c r="BO1054" s="35"/>
      <c r="BP1054" s="35"/>
      <c r="BQ1054" s="35"/>
      <c r="BR1054" s="35"/>
      <c r="BS1054" s="35"/>
      <c r="BT1054" s="35"/>
      <c r="BU1054" s="35"/>
      <c r="BV1054" s="35"/>
    </row>
    <row r="1055" spans="1:74" s="54" customFormat="1" ht="15" customHeight="1" x14ac:dyDescent="0.15">
      <c r="A1055" s="35"/>
      <c r="B1055" s="35"/>
      <c r="C1055" s="35"/>
      <c r="D1055" s="35"/>
      <c r="E1055" s="35"/>
      <c r="F1055" s="35"/>
      <c r="G1055" s="35"/>
      <c r="H1055" s="35"/>
      <c r="I1055" s="35"/>
      <c r="J1055" s="35"/>
      <c r="K1055" s="35"/>
      <c r="L1055" s="35"/>
      <c r="M1055" s="35"/>
      <c r="N1055" s="35"/>
      <c r="O1055" s="35"/>
      <c r="P1055" s="35"/>
      <c r="Q1055" s="35"/>
      <c r="R1055" s="35"/>
      <c r="S1055" s="35"/>
      <c r="T1055" s="35"/>
      <c r="U1055" s="35"/>
      <c r="V1055" s="35"/>
      <c r="W1055" s="35"/>
      <c r="X1055" s="35"/>
      <c r="Y1055" s="35"/>
      <c r="Z1055" s="35"/>
      <c r="AA1055" s="35"/>
      <c r="AB1055" s="35"/>
      <c r="AC1055" s="35"/>
      <c r="AD1055" s="35"/>
      <c r="AE1055" s="35"/>
      <c r="AG1055" s="216" t="s">
        <v>153</v>
      </c>
      <c r="AH1055" s="907" t="s">
        <v>1091</v>
      </c>
      <c r="AI1055" s="906" t="s">
        <v>1092</v>
      </c>
      <c r="AJ1055" s="905">
        <v>1408004</v>
      </c>
      <c r="AK1055" s="451">
        <v>1</v>
      </c>
      <c r="AL1055" s="451" t="s">
        <v>139</v>
      </c>
      <c r="AM1055" s="449" t="s">
        <v>3041</v>
      </c>
      <c r="AN1055" s="450"/>
      <c r="AP1055" s="77"/>
      <c r="AQ1055" s="77"/>
      <c r="AR1055" s="35"/>
      <c r="AS1055" s="35"/>
      <c r="AT1055" s="35"/>
      <c r="AU1055" s="35"/>
      <c r="AV1055" s="35"/>
      <c r="AW1055" s="35"/>
      <c r="AX1055" s="35"/>
      <c r="AY1055" s="35"/>
      <c r="AZ1055" s="35"/>
      <c r="BA1055" s="35"/>
      <c r="BB1055" s="35"/>
      <c r="BC1055" s="35"/>
      <c r="BD1055" s="35"/>
      <c r="BE1055" s="35"/>
      <c r="BF1055" s="35"/>
      <c r="BG1055" s="35"/>
      <c r="BH1055" s="35"/>
      <c r="BI1055" s="35"/>
      <c r="BJ1055" s="35"/>
      <c r="BK1055" s="35"/>
      <c r="BL1055" s="35"/>
      <c r="BM1055" s="35"/>
      <c r="BN1055" s="35"/>
      <c r="BO1055" s="35"/>
      <c r="BP1055" s="35"/>
      <c r="BQ1055" s="35"/>
      <c r="BR1055" s="35"/>
      <c r="BS1055" s="35"/>
      <c r="BT1055" s="35"/>
      <c r="BU1055" s="35"/>
      <c r="BV1055" s="35"/>
    </row>
    <row r="1056" spans="1:74" s="54" customFormat="1" ht="15" customHeight="1" x14ac:dyDescent="0.15">
      <c r="A1056" s="35"/>
      <c r="B1056" s="35"/>
      <c r="C1056" s="35"/>
      <c r="D1056" s="35"/>
      <c r="E1056" s="35"/>
      <c r="F1056" s="35"/>
      <c r="G1056" s="35"/>
      <c r="H1056" s="35"/>
      <c r="I1056" s="35"/>
      <c r="J1056" s="35"/>
      <c r="K1056" s="35"/>
      <c r="L1056" s="35"/>
      <c r="M1056" s="35"/>
      <c r="N1056" s="35"/>
      <c r="O1056" s="35"/>
      <c r="P1056" s="35"/>
      <c r="Q1056" s="35"/>
      <c r="R1056" s="35"/>
      <c r="S1056" s="35"/>
      <c r="T1056" s="35"/>
      <c r="U1056" s="35"/>
      <c r="V1056" s="35"/>
      <c r="W1056" s="35"/>
      <c r="X1056" s="35"/>
      <c r="Y1056" s="35"/>
      <c r="Z1056" s="35"/>
      <c r="AA1056" s="35"/>
      <c r="AB1056" s="35"/>
      <c r="AC1056" s="35"/>
      <c r="AD1056" s="35"/>
      <c r="AE1056" s="35"/>
      <c r="AG1056" s="216" t="s">
        <v>153</v>
      </c>
      <c r="AH1056" s="907" t="s">
        <v>1109</v>
      </c>
      <c r="AI1056" s="906" t="s">
        <v>1110</v>
      </c>
      <c r="AJ1056" s="905">
        <v>1408005</v>
      </c>
      <c r="AK1056" s="451" t="s">
        <v>139</v>
      </c>
      <c r="AL1056" s="451">
        <v>1</v>
      </c>
      <c r="AM1056" s="451" t="s">
        <v>140</v>
      </c>
      <c r="AN1056" s="450"/>
      <c r="AP1056" s="77"/>
      <c r="AQ1056" s="77"/>
      <c r="AR1056" s="35"/>
      <c r="AS1056" s="35"/>
      <c r="AT1056" s="35"/>
      <c r="AU1056" s="35"/>
      <c r="AV1056" s="35"/>
      <c r="AW1056" s="35"/>
      <c r="AX1056" s="35"/>
      <c r="AY1056" s="35"/>
      <c r="AZ1056" s="35"/>
      <c r="BA1056" s="35"/>
      <c r="BB1056" s="35"/>
      <c r="BC1056" s="35"/>
      <c r="BD1056" s="35"/>
      <c r="BE1056" s="35"/>
      <c r="BF1056" s="35"/>
      <c r="BG1056" s="35"/>
      <c r="BH1056" s="35"/>
      <c r="BI1056" s="35"/>
      <c r="BJ1056" s="35"/>
      <c r="BK1056" s="35"/>
      <c r="BL1056" s="35"/>
      <c r="BM1056" s="35"/>
      <c r="BN1056" s="35"/>
      <c r="BO1056" s="35"/>
      <c r="BP1056" s="35"/>
      <c r="BQ1056" s="35"/>
      <c r="BR1056" s="35"/>
      <c r="BS1056" s="35"/>
      <c r="BT1056" s="35"/>
      <c r="BU1056" s="35"/>
      <c r="BV1056" s="35"/>
    </row>
    <row r="1057" spans="1:74" s="54" customFormat="1" ht="15" customHeight="1" x14ac:dyDescent="0.15">
      <c r="A1057" s="35"/>
      <c r="B1057" s="35"/>
      <c r="C1057" s="35"/>
      <c r="D1057" s="35"/>
      <c r="E1057" s="35"/>
      <c r="F1057" s="35"/>
      <c r="G1057" s="35"/>
      <c r="H1057" s="35"/>
      <c r="I1057" s="35"/>
      <c r="J1057" s="35"/>
      <c r="K1057" s="35"/>
      <c r="L1057" s="35"/>
      <c r="M1057" s="35"/>
      <c r="N1057" s="35"/>
      <c r="O1057" s="35"/>
      <c r="P1057" s="35"/>
      <c r="Q1057" s="35"/>
      <c r="R1057" s="35"/>
      <c r="S1057" s="35"/>
      <c r="T1057" s="35"/>
      <c r="U1057" s="35"/>
      <c r="V1057" s="35"/>
      <c r="W1057" s="35"/>
      <c r="X1057" s="35"/>
      <c r="Y1057" s="35"/>
      <c r="Z1057" s="35"/>
      <c r="AA1057" s="35"/>
      <c r="AB1057" s="35"/>
      <c r="AC1057" s="35"/>
      <c r="AD1057" s="35"/>
      <c r="AE1057" s="35"/>
      <c r="AG1057" s="216" t="s">
        <v>153</v>
      </c>
      <c r="AH1057" s="907" t="s">
        <v>1119</v>
      </c>
      <c r="AI1057" s="906" t="s">
        <v>1120</v>
      </c>
      <c r="AJ1057" s="905">
        <v>1408006</v>
      </c>
      <c r="AK1057" s="451">
        <v>1</v>
      </c>
      <c r="AL1057" s="451" t="s">
        <v>139</v>
      </c>
      <c r="AM1057" s="449" t="s">
        <v>3041</v>
      </c>
      <c r="AN1057" s="450"/>
      <c r="AP1057" s="77"/>
      <c r="AQ1057" s="77"/>
      <c r="AR1057" s="35"/>
      <c r="AS1057" s="35"/>
      <c r="AT1057" s="35"/>
      <c r="AU1057" s="35"/>
      <c r="AV1057" s="35"/>
      <c r="AW1057" s="35"/>
      <c r="AX1057" s="35"/>
      <c r="AY1057" s="35"/>
      <c r="AZ1057" s="35"/>
      <c r="BA1057" s="35"/>
      <c r="BB1057" s="35"/>
      <c r="BC1057" s="35"/>
      <c r="BD1057" s="35"/>
      <c r="BE1057" s="35"/>
      <c r="BF1057" s="35"/>
      <c r="BG1057" s="35"/>
      <c r="BH1057" s="35"/>
      <c r="BI1057" s="35"/>
      <c r="BJ1057" s="35"/>
      <c r="BK1057" s="35"/>
      <c r="BL1057" s="35"/>
      <c r="BM1057" s="35"/>
      <c r="BN1057" s="35"/>
      <c r="BO1057" s="35"/>
      <c r="BP1057" s="35"/>
      <c r="BQ1057" s="35"/>
      <c r="BR1057" s="35"/>
      <c r="BS1057" s="35"/>
      <c r="BT1057" s="35"/>
      <c r="BU1057" s="35"/>
      <c r="BV1057" s="35"/>
    </row>
    <row r="1058" spans="1:74" s="54" customFormat="1" ht="15" customHeight="1" x14ac:dyDescent="0.15">
      <c r="A1058" s="35"/>
      <c r="B1058" s="35"/>
      <c r="C1058" s="35"/>
      <c r="D1058" s="35"/>
      <c r="E1058" s="35"/>
      <c r="F1058" s="35"/>
      <c r="G1058" s="35"/>
      <c r="H1058" s="35"/>
      <c r="I1058" s="35"/>
      <c r="J1058" s="35"/>
      <c r="K1058" s="35"/>
      <c r="L1058" s="35"/>
      <c r="M1058" s="35"/>
      <c r="N1058" s="35"/>
      <c r="O1058" s="35"/>
      <c r="P1058" s="35"/>
      <c r="Q1058" s="35"/>
      <c r="R1058" s="35"/>
      <c r="S1058" s="35"/>
      <c r="T1058" s="35"/>
      <c r="U1058" s="35"/>
      <c r="V1058" s="35"/>
      <c r="W1058" s="35"/>
      <c r="X1058" s="35"/>
      <c r="Y1058" s="35"/>
      <c r="Z1058" s="35"/>
      <c r="AA1058" s="35"/>
      <c r="AB1058" s="35"/>
      <c r="AC1058" s="35"/>
      <c r="AD1058" s="35"/>
      <c r="AE1058" s="35"/>
      <c r="AG1058" s="216" t="s">
        <v>153</v>
      </c>
      <c r="AH1058" s="907" t="s">
        <v>1125</v>
      </c>
      <c r="AI1058" s="906" t="s">
        <v>1126</v>
      </c>
      <c r="AJ1058" s="905">
        <v>1408008</v>
      </c>
      <c r="AK1058" s="451">
        <v>1</v>
      </c>
      <c r="AL1058" s="451" t="s">
        <v>139</v>
      </c>
      <c r="AM1058" s="449" t="s">
        <v>3041</v>
      </c>
      <c r="AN1058" s="450"/>
      <c r="AP1058" s="77"/>
      <c r="AQ1058" s="77"/>
      <c r="AR1058" s="35"/>
      <c r="AS1058" s="35"/>
      <c r="AT1058" s="35"/>
      <c r="AU1058" s="35"/>
      <c r="AV1058" s="35"/>
      <c r="AW1058" s="35"/>
      <c r="AX1058" s="35"/>
      <c r="AY1058" s="35"/>
      <c r="AZ1058" s="35"/>
      <c r="BA1058" s="35"/>
      <c r="BB1058" s="35"/>
      <c r="BC1058" s="35"/>
      <c r="BD1058" s="35"/>
      <c r="BE1058" s="35"/>
      <c r="BF1058" s="35"/>
      <c r="BG1058" s="35"/>
      <c r="BH1058" s="35"/>
      <c r="BI1058" s="35"/>
      <c r="BJ1058" s="35"/>
      <c r="BK1058" s="35"/>
      <c r="BL1058" s="35"/>
      <c r="BM1058" s="35"/>
      <c r="BN1058" s="35"/>
      <c r="BO1058" s="35"/>
      <c r="BP1058" s="35"/>
      <c r="BQ1058" s="35"/>
      <c r="BR1058" s="35"/>
      <c r="BS1058" s="35"/>
      <c r="BT1058" s="35"/>
      <c r="BU1058" s="35"/>
      <c r="BV1058" s="35"/>
    </row>
    <row r="1059" spans="1:74" s="54" customFormat="1" ht="15" customHeight="1" x14ac:dyDescent="0.15">
      <c r="A1059" s="35"/>
      <c r="B1059" s="35"/>
      <c r="C1059" s="35"/>
      <c r="D1059" s="35"/>
      <c r="E1059" s="35"/>
      <c r="F1059" s="35"/>
      <c r="G1059" s="35"/>
      <c r="H1059" s="35"/>
      <c r="I1059" s="35"/>
      <c r="J1059" s="35"/>
      <c r="K1059" s="35"/>
      <c r="L1059" s="35"/>
      <c r="M1059" s="35"/>
      <c r="N1059" s="35"/>
      <c r="O1059" s="35"/>
      <c r="P1059" s="35"/>
      <c r="Q1059" s="35"/>
      <c r="R1059" s="35"/>
      <c r="S1059" s="35"/>
      <c r="T1059" s="35"/>
      <c r="U1059" s="35"/>
      <c r="V1059" s="35"/>
      <c r="W1059" s="35"/>
      <c r="X1059" s="35"/>
      <c r="Y1059" s="35"/>
      <c r="Z1059" s="35"/>
      <c r="AA1059" s="35"/>
      <c r="AB1059" s="35"/>
      <c r="AC1059" s="35"/>
      <c r="AD1059" s="35"/>
      <c r="AE1059" s="35"/>
      <c r="AG1059" s="216" t="s">
        <v>153</v>
      </c>
      <c r="AH1059" s="907" t="s">
        <v>1127</v>
      </c>
      <c r="AI1059" s="906" t="s">
        <v>1128</v>
      </c>
      <c r="AJ1059" s="905">
        <v>1408009</v>
      </c>
      <c r="AK1059" s="451" t="s">
        <v>139</v>
      </c>
      <c r="AL1059" s="451">
        <v>1</v>
      </c>
      <c r="AM1059" s="449" t="s">
        <v>3041</v>
      </c>
      <c r="AN1059" s="450"/>
      <c r="AP1059" s="77"/>
      <c r="AQ1059" s="77"/>
      <c r="AR1059" s="35"/>
      <c r="AS1059" s="35"/>
      <c r="AT1059" s="35"/>
      <c r="AU1059" s="35"/>
      <c r="AV1059" s="35"/>
      <c r="AW1059" s="35"/>
      <c r="AX1059" s="35"/>
      <c r="AY1059" s="35"/>
      <c r="AZ1059" s="35"/>
      <c r="BA1059" s="35"/>
      <c r="BB1059" s="35"/>
      <c r="BC1059" s="35"/>
      <c r="BD1059" s="35"/>
      <c r="BE1059" s="35"/>
      <c r="BF1059" s="35"/>
      <c r="BG1059" s="35"/>
      <c r="BH1059" s="35"/>
      <c r="BI1059" s="35"/>
      <c r="BJ1059" s="35"/>
      <c r="BK1059" s="35"/>
      <c r="BL1059" s="35"/>
      <c r="BM1059" s="35"/>
      <c r="BN1059" s="35"/>
      <c r="BO1059" s="35"/>
      <c r="BP1059" s="35"/>
      <c r="BQ1059" s="35"/>
      <c r="BR1059" s="35"/>
      <c r="BS1059" s="35"/>
      <c r="BT1059" s="35"/>
      <c r="BU1059" s="35"/>
      <c r="BV1059" s="35"/>
    </row>
    <row r="1060" spans="1:74" s="54" customFormat="1" ht="15" customHeight="1" x14ac:dyDescent="0.15">
      <c r="A1060" s="35"/>
      <c r="B1060" s="35"/>
      <c r="C1060" s="35"/>
      <c r="D1060" s="35"/>
      <c r="E1060" s="35"/>
      <c r="F1060" s="35"/>
      <c r="G1060" s="35"/>
      <c r="H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G1060" s="216" t="s">
        <v>153</v>
      </c>
      <c r="AH1060" s="907" t="s">
        <v>1129</v>
      </c>
      <c r="AI1060" s="906" t="s">
        <v>1130</v>
      </c>
      <c r="AJ1060" s="905">
        <v>1408010</v>
      </c>
      <c r="AK1060" s="451">
        <v>1</v>
      </c>
      <c r="AL1060" s="451" t="s">
        <v>139</v>
      </c>
      <c r="AM1060" s="451" t="s">
        <v>140</v>
      </c>
      <c r="AN1060" s="450"/>
      <c r="AP1060" s="77"/>
      <c r="AQ1060" s="77"/>
      <c r="AR1060" s="35"/>
      <c r="AS1060" s="35"/>
      <c r="AT1060" s="35"/>
      <c r="AU1060" s="35"/>
      <c r="AV1060" s="35"/>
      <c r="AW1060" s="35"/>
      <c r="AX1060" s="35"/>
      <c r="AY1060" s="35"/>
      <c r="AZ1060" s="35"/>
      <c r="BA1060" s="35"/>
      <c r="BB1060" s="35"/>
      <c r="BC1060" s="35"/>
      <c r="BD1060" s="35"/>
      <c r="BE1060" s="35"/>
      <c r="BF1060" s="35"/>
      <c r="BG1060" s="35"/>
      <c r="BH1060" s="35"/>
      <c r="BI1060" s="35"/>
      <c r="BJ1060" s="35"/>
      <c r="BK1060" s="35"/>
      <c r="BL1060" s="35"/>
      <c r="BM1060" s="35"/>
      <c r="BN1060" s="35"/>
      <c r="BO1060" s="35"/>
      <c r="BP1060" s="35"/>
      <c r="BQ1060" s="35"/>
      <c r="BR1060" s="35"/>
      <c r="BS1060" s="35"/>
      <c r="BT1060" s="35"/>
      <c r="BU1060" s="35"/>
      <c r="BV1060" s="35"/>
    </row>
    <row r="1061" spans="1:74" s="54" customFormat="1" ht="15" customHeight="1" x14ac:dyDescent="0.15">
      <c r="A1061" s="35"/>
      <c r="B1061" s="35"/>
      <c r="C1061" s="35"/>
      <c r="D1061" s="35"/>
      <c r="E1061" s="35"/>
      <c r="F1061" s="35"/>
      <c r="G1061" s="35"/>
      <c r="H1061" s="35"/>
      <c r="I1061" s="35"/>
      <c r="J1061" s="35"/>
      <c r="K1061" s="35"/>
      <c r="L1061" s="35"/>
      <c r="M1061" s="35"/>
      <c r="N1061" s="35"/>
      <c r="O1061" s="35"/>
      <c r="P1061" s="35"/>
      <c r="Q1061" s="35"/>
      <c r="R1061" s="35"/>
      <c r="S1061" s="35"/>
      <c r="T1061" s="35"/>
      <c r="U1061" s="35"/>
      <c r="V1061" s="35"/>
      <c r="W1061" s="35"/>
      <c r="X1061" s="35"/>
      <c r="Y1061" s="35"/>
      <c r="Z1061" s="35"/>
      <c r="AA1061" s="35"/>
      <c r="AB1061" s="35"/>
      <c r="AC1061" s="35"/>
      <c r="AD1061" s="35"/>
      <c r="AE1061" s="35"/>
      <c r="AG1061" s="216" t="s">
        <v>153</v>
      </c>
      <c r="AH1061" s="907" t="s">
        <v>1175</v>
      </c>
      <c r="AI1061" s="906" t="s">
        <v>1176</v>
      </c>
      <c r="AJ1061" s="905">
        <v>1408011</v>
      </c>
      <c r="AK1061" s="451">
        <v>1</v>
      </c>
      <c r="AL1061" s="451" t="s">
        <v>139</v>
      </c>
      <c r="AM1061" s="449" t="s">
        <v>3041</v>
      </c>
      <c r="AN1061" s="450"/>
      <c r="AP1061" s="77"/>
      <c r="AQ1061" s="77"/>
      <c r="AR1061" s="35"/>
      <c r="AS1061" s="35"/>
      <c r="AT1061" s="35"/>
      <c r="AU1061" s="35"/>
      <c r="AV1061" s="35"/>
      <c r="AW1061" s="35"/>
      <c r="AX1061" s="35"/>
      <c r="AY1061" s="35"/>
      <c r="AZ1061" s="35"/>
      <c r="BA1061" s="35"/>
      <c r="BB1061" s="35"/>
      <c r="BC1061" s="35"/>
      <c r="BD1061" s="35"/>
      <c r="BE1061" s="35"/>
      <c r="BF1061" s="35"/>
      <c r="BG1061" s="35"/>
      <c r="BH1061" s="35"/>
      <c r="BI1061" s="35"/>
      <c r="BJ1061" s="35"/>
      <c r="BK1061" s="35"/>
      <c r="BL1061" s="35"/>
      <c r="BM1061" s="35"/>
      <c r="BN1061" s="35"/>
      <c r="BO1061" s="35"/>
      <c r="BP1061" s="35"/>
      <c r="BQ1061" s="35"/>
      <c r="BR1061" s="35"/>
      <c r="BS1061" s="35"/>
      <c r="BT1061" s="35"/>
      <c r="BU1061" s="35"/>
      <c r="BV1061" s="35"/>
    </row>
    <row r="1062" spans="1:74" s="54" customFormat="1" ht="15" customHeight="1" x14ac:dyDescent="0.15">
      <c r="A1062" s="35"/>
      <c r="B1062" s="35"/>
      <c r="C1062" s="35"/>
      <c r="D1062" s="35"/>
      <c r="E1062" s="35"/>
      <c r="F1062" s="35"/>
      <c r="G1062" s="35"/>
      <c r="H1062" s="35"/>
      <c r="I1062" s="35"/>
      <c r="J1062" s="35"/>
      <c r="K1062" s="35"/>
      <c r="L1062" s="35"/>
      <c r="M1062" s="35"/>
      <c r="N1062" s="35"/>
      <c r="O1062" s="35"/>
      <c r="P1062" s="35"/>
      <c r="Q1062" s="35"/>
      <c r="R1062" s="35"/>
      <c r="S1062" s="35"/>
      <c r="T1062" s="35"/>
      <c r="U1062" s="35"/>
      <c r="V1062" s="35"/>
      <c r="W1062" s="35"/>
      <c r="X1062" s="35"/>
      <c r="Y1062" s="35"/>
      <c r="Z1062" s="35"/>
      <c r="AA1062" s="35"/>
      <c r="AB1062" s="35"/>
      <c r="AC1062" s="35"/>
      <c r="AD1062" s="35"/>
      <c r="AE1062" s="35"/>
      <c r="AG1062" s="216" t="s">
        <v>153</v>
      </c>
      <c r="AH1062" s="907" t="s">
        <v>1185</v>
      </c>
      <c r="AI1062" s="906" t="s">
        <v>1186</v>
      </c>
      <c r="AJ1062" s="905">
        <v>1408012</v>
      </c>
      <c r="AK1062" s="451">
        <v>1</v>
      </c>
      <c r="AL1062" s="451" t="s">
        <v>139</v>
      </c>
      <c r="AM1062" s="449" t="s">
        <v>3041</v>
      </c>
      <c r="AN1062" s="450"/>
      <c r="AP1062" s="77"/>
      <c r="AQ1062" s="77"/>
      <c r="AR1062" s="35"/>
      <c r="AS1062" s="35"/>
      <c r="AT1062" s="35"/>
      <c r="AU1062" s="35"/>
      <c r="AV1062" s="35"/>
      <c r="AW1062" s="35"/>
      <c r="AX1062" s="35"/>
      <c r="AY1062" s="35"/>
      <c r="AZ1062" s="35"/>
      <c r="BA1062" s="35"/>
      <c r="BB1062" s="35"/>
      <c r="BC1062" s="35"/>
      <c r="BD1062" s="35"/>
      <c r="BE1062" s="35"/>
      <c r="BF1062" s="35"/>
      <c r="BG1062" s="35"/>
      <c r="BH1062" s="35"/>
      <c r="BI1062" s="35"/>
      <c r="BJ1062" s="35"/>
      <c r="BK1062" s="35"/>
      <c r="BL1062" s="35"/>
      <c r="BM1062" s="35"/>
      <c r="BN1062" s="35"/>
      <c r="BO1062" s="35"/>
      <c r="BP1062" s="35"/>
      <c r="BQ1062" s="35"/>
      <c r="BR1062" s="35"/>
      <c r="BS1062" s="35"/>
      <c r="BT1062" s="35"/>
      <c r="BU1062" s="35"/>
      <c r="BV1062" s="35"/>
    </row>
    <row r="1063" spans="1:74" s="54" customFormat="1" ht="15" customHeight="1" x14ac:dyDescent="0.15">
      <c r="A1063" s="35"/>
      <c r="B1063" s="35"/>
      <c r="C1063" s="35"/>
      <c r="D1063" s="35"/>
      <c r="E1063" s="35"/>
      <c r="F1063" s="35"/>
      <c r="G1063" s="35"/>
      <c r="H1063" s="35"/>
      <c r="I1063" s="35"/>
      <c r="J1063" s="35"/>
      <c r="K1063" s="35"/>
      <c r="L1063" s="35"/>
      <c r="M1063" s="35"/>
      <c r="N1063" s="35"/>
      <c r="O1063" s="35"/>
      <c r="P1063" s="35"/>
      <c r="Q1063" s="35"/>
      <c r="R1063" s="35"/>
      <c r="S1063" s="35"/>
      <c r="T1063" s="35"/>
      <c r="U1063" s="35"/>
      <c r="V1063" s="35"/>
      <c r="W1063" s="35"/>
      <c r="X1063" s="35"/>
      <c r="Y1063" s="35"/>
      <c r="Z1063" s="35"/>
      <c r="AA1063" s="35"/>
      <c r="AB1063" s="35"/>
      <c r="AC1063" s="35"/>
      <c r="AD1063" s="35"/>
      <c r="AE1063" s="35"/>
      <c r="AG1063" s="216" t="s">
        <v>153</v>
      </c>
      <c r="AH1063" s="907" t="s">
        <v>1216</v>
      </c>
      <c r="AI1063" s="906" t="s">
        <v>1217</v>
      </c>
      <c r="AJ1063" s="905">
        <v>1408013</v>
      </c>
      <c r="AK1063" s="451">
        <v>1</v>
      </c>
      <c r="AL1063" s="451" t="s">
        <v>139</v>
      </c>
      <c r="AM1063" s="449" t="s">
        <v>3041</v>
      </c>
      <c r="AN1063" s="450"/>
      <c r="AP1063" s="77"/>
      <c r="AQ1063" s="77"/>
      <c r="AR1063" s="35"/>
      <c r="AS1063" s="35"/>
      <c r="AT1063" s="35"/>
      <c r="AU1063" s="35"/>
      <c r="AV1063" s="35"/>
      <c r="AW1063" s="35"/>
      <c r="AX1063" s="35"/>
      <c r="AY1063" s="35"/>
      <c r="AZ1063" s="35"/>
      <c r="BA1063" s="35"/>
      <c r="BB1063" s="35"/>
      <c r="BC1063" s="35"/>
      <c r="BD1063" s="35"/>
      <c r="BE1063" s="35"/>
      <c r="BF1063" s="35"/>
      <c r="BG1063" s="35"/>
      <c r="BH1063" s="35"/>
      <c r="BI1063" s="35"/>
      <c r="BJ1063" s="35"/>
      <c r="BK1063" s="35"/>
      <c r="BL1063" s="35"/>
      <c r="BM1063" s="35"/>
      <c r="BN1063" s="35"/>
      <c r="BO1063" s="35"/>
      <c r="BP1063" s="35"/>
      <c r="BQ1063" s="35"/>
      <c r="BR1063" s="35"/>
      <c r="BS1063" s="35"/>
      <c r="BT1063" s="35"/>
      <c r="BU1063" s="35"/>
      <c r="BV1063" s="35"/>
    </row>
    <row r="1064" spans="1:74" s="54" customFormat="1" ht="15" customHeight="1" x14ac:dyDescent="0.15">
      <c r="A1064" s="35"/>
      <c r="B1064" s="35"/>
      <c r="C1064" s="35"/>
      <c r="D1064" s="35"/>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G1064" s="216" t="s">
        <v>153</v>
      </c>
      <c r="AH1064" s="907" t="s">
        <v>1157</v>
      </c>
      <c r="AI1064" s="906" t="s">
        <v>1158</v>
      </c>
      <c r="AJ1064" s="905">
        <v>1408014</v>
      </c>
      <c r="AK1064" s="451" t="s">
        <v>139</v>
      </c>
      <c r="AL1064" s="451">
        <v>1</v>
      </c>
      <c r="AM1064" s="449" t="s">
        <v>3041</v>
      </c>
      <c r="AN1064" s="450"/>
      <c r="AP1064" s="77"/>
      <c r="AQ1064" s="77"/>
      <c r="AR1064" s="35"/>
      <c r="AS1064" s="35"/>
      <c r="AT1064" s="35"/>
      <c r="AU1064" s="35"/>
      <c r="AV1064" s="35"/>
      <c r="AW1064" s="35"/>
      <c r="AX1064" s="35"/>
      <c r="AY1064" s="35"/>
      <c r="AZ1064" s="35"/>
      <c r="BA1064" s="35"/>
      <c r="BB1064" s="35"/>
      <c r="BC1064" s="35"/>
      <c r="BD1064" s="35"/>
      <c r="BE1064" s="35"/>
      <c r="BF1064" s="35"/>
      <c r="BG1064" s="35"/>
      <c r="BH1064" s="35"/>
      <c r="BI1064" s="35"/>
      <c r="BJ1064" s="35"/>
      <c r="BK1064" s="35"/>
      <c r="BL1064" s="35"/>
      <c r="BM1064" s="35"/>
      <c r="BN1064" s="35"/>
      <c r="BO1064" s="35"/>
      <c r="BP1064" s="35"/>
      <c r="BQ1064" s="35"/>
      <c r="BR1064" s="35"/>
      <c r="BS1064" s="35"/>
      <c r="BT1064" s="35"/>
      <c r="BU1064" s="35"/>
      <c r="BV1064" s="35"/>
    </row>
    <row r="1065" spans="1:74" s="54" customFormat="1" ht="15" customHeight="1" x14ac:dyDescent="0.15">
      <c r="A1065" s="35"/>
      <c r="B1065" s="35"/>
      <c r="C1065" s="35"/>
      <c r="D1065" s="35"/>
      <c r="E1065" s="35"/>
      <c r="F1065" s="35"/>
      <c r="G1065" s="35"/>
      <c r="H1065" s="35"/>
      <c r="I1065" s="35"/>
      <c r="J1065" s="35"/>
      <c r="K1065" s="35"/>
      <c r="L1065" s="35"/>
      <c r="M1065" s="35"/>
      <c r="N1065" s="35"/>
      <c r="O1065" s="35"/>
      <c r="P1065" s="35"/>
      <c r="Q1065" s="35"/>
      <c r="R1065" s="35"/>
      <c r="S1065" s="35"/>
      <c r="T1065" s="35"/>
      <c r="U1065" s="35"/>
      <c r="V1065" s="35"/>
      <c r="W1065" s="35"/>
      <c r="X1065" s="35"/>
      <c r="Y1065" s="35"/>
      <c r="Z1065" s="35"/>
      <c r="AA1065" s="35"/>
      <c r="AB1065" s="35"/>
      <c r="AC1065" s="35"/>
      <c r="AD1065" s="35"/>
      <c r="AE1065" s="35"/>
      <c r="AG1065" s="216" t="s">
        <v>153</v>
      </c>
      <c r="AH1065" s="907" t="s">
        <v>1224</v>
      </c>
      <c r="AI1065" s="906" t="s">
        <v>1225</v>
      </c>
      <c r="AJ1065" s="905">
        <v>1408015</v>
      </c>
      <c r="AK1065" s="451" t="s">
        <v>139</v>
      </c>
      <c r="AL1065" s="451">
        <v>1</v>
      </c>
      <c r="AM1065" s="449" t="s">
        <v>3041</v>
      </c>
      <c r="AN1065" s="450"/>
      <c r="AP1065" s="77"/>
      <c r="AQ1065" s="77"/>
      <c r="AR1065" s="35"/>
      <c r="AS1065" s="35"/>
      <c r="AT1065" s="35"/>
      <c r="AU1065" s="35"/>
      <c r="AV1065" s="35"/>
      <c r="AW1065" s="35"/>
      <c r="AX1065" s="35"/>
      <c r="AY1065" s="35"/>
      <c r="AZ1065" s="35"/>
      <c r="BA1065" s="35"/>
      <c r="BB1065" s="35"/>
      <c r="BC1065" s="35"/>
      <c r="BD1065" s="35"/>
      <c r="BE1065" s="35"/>
      <c r="BF1065" s="35"/>
      <c r="BG1065" s="35"/>
      <c r="BH1065" s="35"/>
      <c r="BI1065" s="35"/>
      <c r="BJ1065" s="35"/>
      <c r="BK1065" s="35"/>
      <c r="BL1065" s="35"/>
      <c r="BM1065" s="35"/>
      <c r="BN1065" s="35"/>
      <c r="BO1065" s="35"/>
      <c r="BP1065" s="35"/>
      <c r="BQ1065" s="35"/>
      <c r="BR1065" s="35"/>
      <c r="BS1065" s="35"/>
      <c r="BT1065" s="35"/>
      <c r="BU1065" s="35"/>
      <c r="BV1065" s="35"/>
    </row>
    <row r="1066" spans="1:74" s="54" customFormat="1" ht="15" customHeight="1" x14ac:dyDescent="0.15">
      <c r="A1066" s="35"/>
      <c r="B1066" s="35"/>
      <c r="C1066" s="35"/>
      <c r="D1066" s="35"/>
      <c r="E1066" s="35"/>
      <c r="F1066" s="35"/>
      <c r="G1066" s="35"/>
      <c r="H1066" s="35"/>
      <c r="I1066" s="35"/>
      <c r="J1066" s="35"/>
      <c r="K1066" s="35"/>
      <c r="L1066" s="35"/>
      <c r="M1066" s="35"/>
      <c r="N1066" s="35"/>
      <c r="O1066" s="35"/>
      <c r="P1066" s="35"/>
      <c r="Q1066" s="35"/>
      <c r="R1066" s="35"/>
      <c r="S1066" s="35"/>
      <c r="T1066" s="35"/>
      <c r="U1066" s="35"/>
      <c r="V1066" s="35"/>
      <c r="W1066" s="35"/>
      <c r="X1066" s="35"/>
      <c r="Y1066" s="35"/>
      <c r="Z1066" s="35"/>
      <c r="AA1066" s="35"/>
      <c r="AB1066" s="35"/>
      <c r="AC1066" s="35"/>
      <c r="AD1066" s="35"/>
      <c r="AE1066" s="35"/>
      <c r="AG1066" s="216" t="s">
        <v>153</v>
      </c>
      <c r="AH1066" s="907" t="s">
        <v>1232</v>
      </c>
      <c r="AI1066" s="906" t="s">
        <v>1233</v>
      </c>
      <c r="AJ1066" s="905">
        <v>1408016</v>
      </c>
      <c r="AK1066" s="451" t="s">
        <v>139</v>
      </c>
      <c r="AL1066" s="451">
        <v>1</v>
      </c>
      <c r="AM1066" s="449" t="s">
        <v>3041</v>
      </c>
      <c r="AN1066" s="450"/>
      <c r="AP1066" s="77"/>
      <c r="AQ1066" s="77"/>
      <c r="AR1066" s="35"/>
      <c r="AS1066" s="35"/>
      <c r="AT1066" s="35"/>
      <c r="AU1066" s="35"/>
      <c r="AV1066" s="35"/>
      <c r="AW1066" s="35"/>
      <c r="AX1066" s="35"/>
      <c r="AY1066" s="35"/>
      <c r="AZ1066" s="35"/>
      <c r="BA1066" s="35"/>
      <c r="BB1066" s="35"/>
      <c r="BC1066" s="35"/>
      <c r="BD1066" s="35"/>
      <c r="BE1066" s="35"/>
      <c r="BF1066" s="35"/>
      <c r="BG1066" s="35"/>
      <c r="BH1066" s="35"/>
      <c r="BI1066" s="35"/>
      <c r="BJ1066" s="35"/>
      <c r="BK1066" s="35"/>
      <c r="BL1066" s="35"/>
      <c r="BM1066" s="35"/>
      <c r="BN1066" s="35"/>
      <c r="BO1066" s="35"/>
      <c r="BP1066" s="35"/>
      <c r="BQ1066" s="35"/>
      <c r="BR1066" s="35"/>
      <c r="BS1066" s="35"/>
      <c r="BT1066" s="35"/>
      <c r="BU1066" s="35"/>
      <c r="BV1066" s="35"/>
    </row>
    <row r="1067" spans="1:74" s="54" customFormat="1" ht="15" customHeight="1" x14ac:dyDescent="0.15">
      <c r="A1067" s="35"/>
      <c r="B1067" s="35"/>
      <c r="C1067" s="35"/>
      <c r="D1067" s="35"/>
      <c r="E1067" s="35"/>
      <c r="F1067" s="35"/>
      <c r="G1067" s="35"/>
      <c r="H1067" s="35"/>
      <c r="I1067" s="35"/>
      <c r="J1067" s="35"/>
      <c r="K1067" s="35"/>
      <c r="L1067" s="35"/>
      <c r="M1067" s="35"/>
      <c r="N1067" s="35"/>
      <c r="O1067" s="35"/>
      <c r="P1067" s="35"/>
      <c r="Q1067" s="35"/>
      <c r="R1067" s="35"/>
      <c r="S1067" s="35"/>
      <c r="T1067" s="35"/>
      <c r="U1067" s="35"/>
      <c r="V1067" s="35"/>
      <c r="W1067" s="35"/>
      <c r="X1067" s="35"/>
      <c r="Y1067" s="35"/>
      <c r="Z1067" s="35"/>
      <c r="AA1067" s="35"/>
      <c r="AB1067" s="35"/>
      <c r="AC1067" s="35"/>
      <c r="AD1067" s="35"/>
      <c r="AE1067" s="35"/>
      <c r="AG1067" s="216" t="s">
        <v>153</v>
      </c>
      <c r="AH1067" s="907" t="s">
        <v>1240</v>
      </c>
      <c r="AI1067" s="906" t="s">
        <v>1241</v>
      </c>
      <c r="AJ1067" s="905">
        <v>1408017</v>
      </c>
      <c r="AK1067" s="451" t="s">
        <v>139</v>
      </c>
      <c r="AL1067" s="451">
        <v>1</v>
      </c>
      <c r="AM1067" s="449" t="s">
        <v>3041</v>
      </c>
      <c r="AN1067" s="450"/>
      <c r="AP1067" s="77"/>
      <c r="AQ1067" s="77"/>
      <c r="AR1067" s="35"/>
      <c r="AS1067" s="35"/>
      <c r="AT1067" s="35"/>
      <c r="AU1067" s="35"/>
      <c r="AV1067" s="35"/>
      <c r="AW1067" s="35"/>
      <c r="AX1067" s="35"/>
      <c r="AY1067" s="35"/>
      <c r="AZ1067" s="35"/>
      <c r="BA1067" s="35"/>
      <c r="BB1067" s="35"/>
      <c r="BC1067" s="35"/>
      <c r="BD1067" s="35"/>
      <c r="BE1067" s="35"/>
      <c r="BF1067" s="35"/>
      <c r="BG1067" s="35"/>
      <c r="BH1067" s="35"/>
      <c r="BI1067" s="35"/>
      <c r="BJ1067" s="35"/>
      <c r="BK1067" s="35"/>
      <c r="BL1067" s="35"/>
      <c r="BM1067" s="35"/>
      <c r="BN1067" s="35"/>
      <c r="BO1067" s="35"/>
      <c r="BP1067" s="35"/>
      <c r="BQ1067" s="35"/>
      <c r="BR1067" s="35"/>
      <c r="BS1067" s="35"/>
      <c r="BT1067" s="35"/>
      <c r="BU1067" s="35"/>
      <c r="BV1067" s="35"/>
    </row>
    <row r="1068" spans="1:74" s="54" customFormat="1" ht="15" customHeight="1" x14ac:dyDescent="0.15">
      <c r="A1068" s="35"/>
      <c r="B1068" s="35"/>
      <c r="C1068" s="35"/>
      <c r="D1068" s="35"/>
      <c r="E1068" s="35"/>
      <c r="F1068" s="35"/>
      <c r="G1068" s="35"/>
      <c r="H1068" s="35"/>
      <c r="I1068" s="35"/>
      <c r="J1068" s="35"/>
      <c r="K1068" s="35"/>
      <c r="L1068" s="35"/>
      <c r="M1068" s="35"/>
      <c r="N1068" s="35"/>
      <c r="O1068" s="35"/>
      <c r="P1068" s="35"/>
      <c r="Q1068" s="35"/>
      <c r="R1068" s="35"/>
      <c r="S1068" s="35"/>
      <c r="T1068" s="35"/>
      <c r="U1068" s="35"/>
      <c r="V1068" s="35"/>
      <c r="W1068" s="35"/>
      <c r="X1068" s="35"/>
      <c r="Y1068" s="35"/>
      <c r="Z1068" s="35"/>
      <c r="AA1068" s="35"/>
      <c r="AB1068" s="35"/>
      <c r="AC1068" s="35"/>
      <c r="AD1068" s="35"/>
      <c r="AE1068" s="35"/>
      <c r="AG1068" s="216" t="s">
        <v>153</v>
      </c>
      <c r="AH1068" s="907" t="s">
        <v>1254</v>
      </c>
      <c r="AI1068" s="906" t="s">
        <v>1255</v>
      </c>
      <c r="AJ1068" s="905">
        <v>1408018</v>
      </c>
      <c r="AK1068" s="451" t="s">
        <v>139</v>
      </c>
      <c r="AL1068" s="451">
        <v>1</v>
      </c>
      <c r="AM1068" s="449" t="s">
        <v>3041</v>
      </c>
      <c r="AN1068" s="450"/>
      <c r="AP1068" s="77"/>
      <c r="AQ1068" s="77"/>
      <c r="AR1068" s="35"/>
      <c r="AS1068" s="35"/>
      <c r="AT1068" s="35"/>
      <c r="AU1068" s="35"/>
      <c r="AV1068" s="35"/>
      <c r="AW1068" s="35"/>
      <c r="AX1068" s="35"/>
      <c r="AY1068" s="35"/>
      <c r="AZ1068" s="35"/>
      <c r="BA1068" s="35"/>
      <c r="BB1068" s="35"/>
      <c r="BC1068" s="35"/>
      <c r="BD1068" s="35"/>
      <c r="BE1068" s="35"/>
      <c r="BF1068" s="35"/>
      <c r="BG1068" s="35"/>
      <c r="BH1068" s="35"/>
      <c r="BI1068" s="35"/>
      <c r="BJ1068" s="35"/>
      <c r="BK1068" s="35"/>
      <c r="BL1068" s="35"/>
      <c r="BM1068" s="35"/>
      <c r="BN1068" s="35"/>
      <c r="BO1068" s="35"/>
      <c r="BP1068" s="35"/>
      <c r="BQ1068" s="35"/>
      <c r="BR1068" s="35"/>
      <c r="BS1068" s="35"/>
      <c r="BT1068" s="35"/>
      <c r="BU1068" s="35"/>
      <c r="BV1068" s="35"/>
    </row>
    <row r="1069" spans="1:74" s="54" customFormat="1" ht="15" customHeight="1" x14ac:dyDescent="0.15">
      <c r="A1069" s="35"/>
      <c r="B1069" s="35"/>
      <c r="C1069" s="35"/>
      <c r="D1069" s="35"/>
      <c r="E1069" s="35"/>
      <c r="F1069" s="35"/>
      <c r="G1069" s="35"/>
      <c r="H1069" s="35"/>
      <c r="I1069" s="35"/>
      <c r="J1069" s="35"/>
      <c r="K1069" s="35"/>
      <c r="L1069" s="35"/>
      <c r="M1069" s="35"/>
      <c r="N1069" s="35"/>
      <c r="O1069" s="35"/>
      <c r="P1069" s="35"/>
      <c r="Q1069" s="35"/>
      <c r="R1069" s="35"/>
      <c r="S1069" s="35"/>
      <c r="T1069" s="35"/>
      <c r="U1069" s="35"/>
      <c r="V1069" s="35"/>
      <c r="W1069" s="35"/>
      <c r="X1069" s="35"/>
      <c r="Y1069" s="35"/>
      <c r="Z1069" s="35"/>
      <c r="AA1069" s="35"/>
      <c r="AB1069" s="35"/>
      <c r="AC1069" s="35"/>
      <c r="AD1069" s="35"/>
      <c r="AE1069" s="35"/>
      <c r="AG1069" s="216" t="s">
        <v>153</v>
      </c>
      <c r="AH1069" s="907" t="s">
        <v>1276</v>
      </c>
      <c r="AI1069" s="906" t="s">
        <v>1277</v>
      </c>
      <c r="AJ1069" s="905">
        <v>1408019</v>
      </c>
      <c r="AK1069" s="451" t="s">
        <v>139</v>
      </c>
      <c r="AL1069" s="451">
        <v>1</v>
      </c>
      <c r="AM1069" s="449" t="s">
        <v>3041</v>
      </c>
      <c r="AN1069" s="450"/>
      <c r="AP1069" s="77"/>
      <c r="AQ1069" s="77"/>
      <c r="AR1069" s="35"/>
      <c r="AS1069" s="35"/>
      <c r="AT1069" s="35"/>
      <c r="AU1069" s="35"/>
      <c r="AV1069" s="35"/>
      <c r="AW1069" s="35"/>
      <c r="AX1069" s="35"/>
      <c r="AY1069" s="35"/>
      <c r="AZ1069" s="35"/>
      <c r="BA1069" s="35"/>
      <c r="BB1069" s="35"/>
      <c r="BC1069" s="35"/>
      <c r="BD1069" s="35"/>
      <c r="BE1069" s="35"/>
      <c r="BF1069" s="35"/>
      <c r="BG1069" s="35"/>
      <c r="BH1069" s="35"/>
      <c r="BI1069" s="35"/>
      <c r="BJ1069" s="35"/>
      <c r="BK1069" s="35"/>
      <c r="BL1069" s="35"/>
      <c r="BM1069" s="35"/>
      <c r="BN1069" s="35"/>
      <c r="BO1069" s="35"/>
      <c r="BP1069" s="35"/>
      <c r="BQ1069" s="35"/>
      <c r="BR1069" s="35"/>
      <c r="BS1069" s="35"/>
      <c r="BT1069" s="35"/>
      <c r="BU1069" s="35"/>
      <c r="BV1069" s="35"/>
    </row>
    <row r="1070" spans="1:74" s="54" customFormat="1" ht="15" customHeight="1" x14ac:dyDescent="0.15">
      <c r="A1070" s="35"/>
      <c r="B1070" s="35"/>
      <c r="C1070" s="35"/>
      <c r="D1070" s="35"/>
      <c r="E1070" s="35"/>
      <c r="F1070" s="35"/>
      <c r="G1070" s="35"/>
      <c r="H1070" s="35"/>
      <c r="I1070" s="35"/>
      <c r="J1070" s="35"/>
      <c r="K1070" s="35"/>
      <c r="L1070" s="35"/>
      <c r="M1070" s="35"/>
      <c r="N1070" s="35"/>
      <c r="O1070" s="35"/>
      <c r="P1070" s="35"/>
      <c r="Q1070" s="35"/>
      <c r="R1070" s="35"/>
      <c r="S1070" s="35"/>
      <c r="T1070" s="35"/>
      <c r="U1070" s="35"/>
      <c r="V1070" s="35"/>
      <c r="W1070" s="35"/>
      <c r="X1070" s="35"/>
      <c r="Y1070" s="35"/>
      <c r="Z1070" s="35"/>
      <c r="AA1070" s="35"/>
      <c r="AB1070" s="35"/>
      <c r="AC1070" s="35"/>
      <c r="AD1070" s="35"/>
      <c r="AE1070" s="35"/>
      <c r="AG1070" s="216" t="s">
        <v>153</v>
      </c>
      <c r="AH1070" s="907" t="s">
        <v>1306</v>
      </c>
      <c r="AI1070" s="906" t="s">
        <v>1307</v>
      </c>
      <c r="AJ1070" s="905">
        <v>1408020</v>
      </c>
      <c r="AK1070" s="451">
        <v>1</v>
      </c>
      <c r="AL1070" s="451" t="s">
        <v>139</v>
      </c>
      <c r="AM1070" s="449" t="s">
        <v>3041</v>
      </c>
      <c r="AN1070" s="450"/>
      <c r="AP1070" s="77"/>
      <c r="AQ1070" s="77"/>
      <c r="AR1070" s="35"/>
      <c r="AS1070" s="35"/>
      <c r="AT1070" s="35"/>
      <c r="AU1070" s="35"/>
      <c r="AV1070" s="35"/>
      <c r="AW1070" s="35"/>
      <c r="AX1070" s="35"/>
      <c r="AY1070" s="35"/>
      <c r="AZ1070" s="35"/>
      <c r="BA1070" s="35"/>
      <c r="BB1070" s="35"/>
      <c r="BC1070" s="35"/>
      <c r="BD1070" s="35"/>
      <c r="BE1070" s="35"/>
      <c r="BF1070" s="35"/>
      <c r="BG1070" s="35"/>
      <c r="BH1070" s="35"/>
      <c r="BI1070" s="35"/>
      <c r="BJ1070" s="35"/>
      <c r="BK1070" s="35"/>
      <c r="BL1070" s="35"/>
      <c r="BM1070" s="35"/>
      <c r="BN1070" s="35"/>
      <c r="BO1070" s="35"/>
      <c r="BP1070" s="35"/>
      <c r="BQ1070" s="35"/>
      <c r="BR1070" s="35"/>
      <c r="BS1070" s="35"/>
      <c r="BT1070" s="35"/>
      <c r="BU1070" s="35"/>
      <c r="BV1070" s="35"/>
    </row>
    <row r="1071" spans="1:74" s="54" customFormat="1" ht="15" customHeight="1" x14ac:dyDescent="0.15">
      <c r="A1071" s="35"/>
      <c r="B1071" s="35"/>
      <c r="C1071" s="35"/>
      <c r="D1071" s="35"/>
      <c r="E1071" s="35"/>
      <c r="F1071" s="35"/>
      <c r="G1071" s="35"/>
      <c r="H1071" s="35"/>
      <c r="I1071" s="35"/>
      <c r="J1071" s="35"/>
      <c r="K1071" s="35"/>
      <c r="L1071" s="35"/>
      <c r="M1071" s="35"/>
      <c r="N1071" s="35"/>
      <c r="O1071" s="35"/>
      <c r="P1071" s="35"/>
      <c r="Q1071" s="35"/>
      <c r="R1071" s="35"/>
      <c r="S1071" s="35"/>
      <c r="T1071" s="35"/>
      <c r="U1071" s="35"/>
      <c r="V1071" s="35"/>
      <c r="W1071" s="35"/>
      <c r="X1071" s="35"/>
      <c r="Y1071" s="35"/>
      <c r="Z1071" s="35"/>
      <c r="AA1071" s="35"/>
      <c r="AB1071" s="35"/>
      <c r="AC1071" s="35"/>
      <c r="AD1071" s="35"/>
      <c r="AE1071" s="35"/>
      <c r="AG1071" s="216" t="s">
        <v>153</v>
      </c>
      <c r="AH1071" s="907" t="s">
        <v>1302</v>
      </c>
      <c r="AI1071" s="906" t="s">
        <v>1303</v>
      </c>
      <c r="AJ1071" s="905">
        <v>1408021</v>
      </c>
      <c r="AK1071" s="451">
        <v>1</v>
      </c>
      <c r="AL1071" s="451" t="s">
        <v>139</v>
      </c>
      <c r="AM1071" s="451" t="s">
        <v>140</v>
      </c>
      <c r="AN1071" s="450"/>
      <c r="AP1071" s="77"/>
      <c r="AQ1071" s="77"/>
      <c r="AR1071" s="35"/>
      <c r="AS1071" s="35"/>
      <c r="AT1071" s="35"/>
      <c r="AU1071" s="35"/>
      <c r="AV1071" s="35"/>
      <c r="AW1071" s="35"/>
      <c r="AX1071" s="35"/>
      <c r="AY1071" s="35"/>
      <c r="AZ1071" s="35"/>
      <c r="BA1071" s="35"/>
      <c r="BB1071" s="35"/>
      <c r="BC1071" s="35"/>
      <c r="BD1071" s="35"/>
      <c r="BE1071" s="35"/>
      <c r="BF1071" s="35"/>
      <c r="BG1071" s="35"/>
      <c r="BH1071" s="35"/>
      <c r="BI1071" s="35"/>
      <c r="BJ1071" s="35"/>
      <c r="BK1071" s="35"/>
      <c r="BL1071" s="35"/>
      <c r="BM1071" s="35"/>
      <c r="BN1071" s="35"/>
      <c r="BO1071" s="35"/>
      <c r="BP1071" s="35"/>
      <c r="BQ1071" s="35"/>
      <c r="BR1071" s="35"/>
      <c r="BS1071" s="35"/>
      <c r="BT1071" s="35"/>
      <c r="BU1071" s="35"/>
      <c r="BV1071" s="35"/>
    </row>
    <row r="1072" spans="1:74" s="54" customFormat="1" ht="15" customHeight="1" x14ac:dyDescent="0.15">
      <c r="A1072" s="35"/>
      <c r="B1072" s="35"/>
      <c r="C1072" s="35"/>
      <c r="D1072" s="35"/>
      <c r="E1072" s="35"/>
      <c r="F1072" s="35"/>
      <c r="G1072" s="35"/>
      <c r="H1072" s="35"/>
      <c r="I1072" s="35"/>
      <c r="J1072" s="35"/>
      <c r="K1072" s="35"/>
      <c r="L1072" s="35"/>
      <c r="M1072" s="35"/>
      <c r="N1072" s="35"/>
      <c r="O1072" s="35"/>
      <c r="P1072" s="35"/>
      <c r="Q1072" s="35"/>
      <c r="R1072" s="35"/>
      <c r="S1072" s="35"/>
      <c r="T1072" s="35"/>
      <c r="U1072" s="35"/>
      <c r="V1072" s="35"/>
      <c r="W1072" s="35"/>
      <c r="X1072" s="35"/>
      <c r="Y1072" s="35"/>
      <c r="Z1072" s="35"/>
      <c r="AA1072" s="35"/>
      <c r="AB1072" s="35"/>
      <c r="AC1072" s="35"/>
      <c r="AD1072" s="35"/>
      <c r="AE1072" s="35"/>
      <c r="AG1072" s="216" t="s">
        <v>153</v>
      </c>
      <c r="AH1072" s="907" t="s">
        <v>1345</v>
      </c>
      <c r="AI1072" s="906" t="s">
        <v>1346</v>
      </c>
      <c r="AJ1072" s="905">
        <v>1408022</v>
      </c>
      <c r="AK1072" s="451">
        <v>1</v>
      </c>
      <c r="AL1072" s="451" t="s">
        <v>139</v>
      </c>
      <c r="AM1072" s="449" t="s">
        <v>3041</v>
      </c>
      <c r="AN1072" s="450"/>
      <c r="AP1072" s="77"/>
      <c r="AQ1072" s="77"/>
      <c r="AR1072" s="35"/>
      <c r="AS1072" s="35"/>
      <c r="AT1072" s="35"/>
      <c r="AU1072" s="35"/>
      <c r="AV1072" s="35"/>
      <c r="AW1072" s="35"/>
      <c r="AX1072" s="35"/>
      <c r="AY1072" s="35"/>
      <c r="AZ1072" s="35"/>
      <c r="BA1072" s="35"/>
      <c r="BB1072" s="35"/>
      <c r="BC1072" s="35"/>
      <c r="BD1072" s="35"/>
      <c r="BE1072" s="35"/>
      <c r="BF1072" s="35"/>
      <c r="BG1072" s="35"/>
      <c r="BH1072" s="35"/>
      <c r="BI1072" s="35"/>
      <c r="BJ1072" s="35"/>
      <c r="BK1072" s="35"/>
      <c r="BL1072" s="35"/>
      <c r="BM1072" s="35"/>
      <c r="BN1072" s="35"/>
      <c r="BO1072" s="35"/>
      <c r="BP1072" s="35"/>
      <c r="BQ1072" s="35"/>
      <c r="BR1072" s="35"/>
      <c r="BS1072" s="35"/>
      <c r="BT1072" s="35"/>
      <c r="BU1072" s="35"/>
      <c r="BV1072" s="35"/>
    </row>
    <row r="1073" spans="1:74" s="54" customFormat="1" ht="15" customHeight="1" x14ac:dyDescent="0.15">
      <c r="A1073" s="35"/>
      <c r="B1073" s="35"/>
      <c r="C1073" s="35"/>
      <c r="D1073" s="35"/>
      <c r="E1073" s="35"/>
      <c r="F1073" s="35"/>
      <c r="G1073" s="35"/>
      <c r="H1073" s="35"/>
      <c r="I1073" s="35"/>
      <c r="J1073" s="35"/>
      <c r="K1073" s="35"/>
      <c r="L1073" s="35"/>
      <c r="M1073" s="35"/>
      <c r="N1073" s="35"/>
      <c r="O1073" s="35"/>
      <c r="P1073" s="35"/>
      <c r="Q1073" s="35"/>
      <c r="R1073" s="35"/>
      <c r="S1073" s="35"/>
      <c r="T1073" s="35"/>
      <c r="U1073" s="35"/>
      <c r="V1073" s="35"/>
      <c r="W1073" s="35"/>
      <c r="X1073" s="35"/>
      <c r="Y1073" s="35"/>
      <c r="Z1073" s="35"/>
      <c r="AA1073" s="35"/>
      <c r="AB1073" s="35"/>
      <c r="AC1073" s="35"/>
      <c r="AD1073" s="35"/>
      <c r="AE1073" s="35"/>
      <c r="AG1073" s="216" t="s">
        <v>153</v>
      </c>
      <c r="AH1073" s="907" t="s">
        <v>1343</v>
      </c>
      <c r="AI1073" s="906" t="s">
        <v>1344</v>
      </c>
      <c r="AJ1073" s="905">
        <v>1408023</v>
      </c>
      <c r="AK1073" s="451" t="s">
        <v>139</v>
      </c>
      <c r="AL1073" s="451">
        <v>1</v>
      </c>
      <c r="AM1073" s="449" t="s">
        <v>3041</v>
      </c>
      <c r="AN1073" s="450"/>
      <c r="AP1073" s="77"/>
      <c r="AQ1073" s="77"/>
      <c r="AR1073" s="35"/>
      <c r="AS1073" s="35"/>
      <c r="AT1073" s="35"/>
      <c r="AU1073" s="35"/>
      <c r="AV1073" s="35"/>
      <c r="AW1073" s="35"/>
      <c r="AX1073" s="35"/>
      <c r="AY1073" s="35"/>
      <c r="AZ1073" s="35"/>
      <c r="BA1073" s="35"/>
      <c r="BB1073" s="35"/>
      <c r="BC1073" s="35"/>
      <c r="BD1073" s="35"/>
      <c r="BE1073" s="35"/>
      <c r="BF1073" s="35"/>
      <c r="BG1073" s="35"/>
      <c r="BH1073" s="35"/>
      <c r="BI1073" s="35"/>
      <c r="BJ1073" s="35"/>
      <c r="BK1073" s="35"/>
      <c r="BL1073" s="35"/>
      <c r="BM1073" s="35"/>
      <c r="BN1073" s="35"/>
      <c r="BO1073" s="35"/>
      <c r="BP1073" s="35"/>
      <c r="BQ1073" s="35"/>
      <c r="BR1073" s="35"/>
      <c r="BS1073" s="35"/>
      <c r="BT1073" s="35"/>
      <c r="BU1073" s="35"/>
      <c r="BV1073" s="35"/>
    </row>
    <row r="1074" spans="1:74" s="54" customFormat="1" ht="15" customHeight="1" x14ac:dyDescent="0.15">
      <c r="A1074" s="35"/>
      <c r="B1074" s="35"/>
      <c r="C1074" s="35"/>
      <c r="D1074" s="35"/>
      <c r="E1074" s="35"/>
      <c r="F1074" s="35"/>
      <c r="G1074" s="35"/>
      <c r="H1074" s="35"/>
      <c r="I1074" s="35"/>
      <c r="J1074" s="35"/>
      <c r="K1074" s="35"/>
      <c r="L1074" s="35"/>
      <c r="M1074" s="35"/>
      <c r="N1074" s="35"/>
      <c r="O1074" s="35"/>
      <c r="P1074" s="35"/>
      <c r="Q1074" s="35"/>
      <c r="R1074" s="35"/>
      <c r="S1074" s="35"/>
      <c r="T1074" s="35"/>
      <c r="U1074" s="35"/>
      <c r="V1074" s="35"/>
      <c r="W1074" s="35"/>
      <c r="X1074" s="35"/>
      <c r="Y1074" s="35"/>
      <c r="Z1074" s="35"/>
      <c r="AA1074" s="35"/>
      <c r="AB1074" s="35"/>
      <c r="AC1074" s="35"/>
      <c r="AD1074" s="35"/>
      <c r="AE1074" s="35"/>
      <c r="AG1074" s="216" t="s">
        <v>153</v>
      </c>
      <c r="AH1074" s="907" t="s">
        <v>1351</v>
      </c>
      <c r="AI1074" s="906" t="s">
        <v>1352</v>
      </c>
      <c r="AJ1074" s="905">
        <v>1408024</v>
      </c>
      <c r="AK1074" s="451">
        <v>1</v>
      </c>
      <c r="AL1074" s="451" t="s">
        <v>139</v>
      </c>
      <c r="AM1074" s="451" t="s">
        <v>140</v>
      </c>
      <c r="AN1074" s="450"/>
      <c r="AP1074" s="77"/>
      <c r="AQ1074" s="77"/>
      <c r="AR1074" s="35"/>
      <c r="AS1074" s="35"/>
      <c r="AT1074" s="35"/>
      <c r="AU1074" s="35"/>
      <c r="AV1074" s="35"/>
      <c r="AW1074" s="35"/>
      <c r="AX1074" s="35"/>
      <c r="AY1074" s="35"/>
      <c r="AZ1074" s="35"/>
      <c r="BA1074" s="35"/>
      <c r="BB1074" s="35"/>
      <c r="BC1074" s="35"/>
      <c r="BD1074" s="35"/>
      <c r="BE1074" s="35"/>
      <c r="BF1074" s="35"/>
      <c r="BG1074" s="35"/>
      <c r="BH1074" s="35"/>
      <c r="BI1074" s="35"/>
      <c r="BJ1074" s="35"/>
      <c r="BK1074" s="35"/>
      <c r="BL1074" s="35"/>
      <c r="BM1074" s="35"/>
      <c r="BN1074" s="35"/>
      <c r="BO1074" s="35"/>
      <c r="BP1074" s="35"/>
      <c r="BQ1074" s="35"/>
      <c r="BR1074" s="35"/>
      <c r="BS1074" s="35"/>
      <c r="BT1074" s="35"/>
      <c r="BU1074" s="35"/>
      <c r="BV1074" s="35"/>
    </row>
    <row r="1075" spans="1:74" s="54" customFormat="1" ht="15" customHeight="1" x14ac:dyDescent="0.15">
      <c r="A1075" s="35"/>
      <c r="B1075" s="35"/>
      <c r="C1075" s="35"/>
      <c r="D1075" s="35"/>
      <c r="E1075" s="35"/>
      <c r="F1075" s="35"/>
      <c r="G1075" s="35"/>
      <c r="H1075" s="35"/>
      <c r="I1075" s="35"/>
      <c r="J1075" s="35"/>
      <c r="K1075" s="35"/>
      <c r="L1075" s="35"/>
      <c r="M1075" s="35"/>
      <c r="N1075" s="35"/>
      <c r="O1075" s="35"/>
      <c r="P1075" s="35"/>
      <c r="Q1075" s="35"/>
      <c r="R1075" s="35"/>
      <c r="S1075" s="35"/>
      <c r="T1075" s="35"/>
      <c r="U1075" s="35"/>
      <c r="V1075" s="35"/>
      <c r="W1075" s="35"/>
      <c r="X1075" s="35"/>
      <c r="Y1075" s="35"/>
      <c r="Z1075" s="35"/>
      <c r="AA1075" s="35"/>
      <c r="AB1075" s="35"/>
      <c r="AC1075" s="35"/>
      <c r="AD1075" s="35"/>
      <c r="AE1075" s="35"/>
      <c r="AG1075" s="216" t="s">
        <v>153</v>
      </c>
      <c r="AH1075" s="907" t="s">
        <v>1355</v>
      </c>
      <c r="AI1075" s="906" t="s">
        <v>1356</v>
      </c>
      <c r="AJ1075" s="905">
        <v>1408025</v>
      </c>
      <c r="AK1075" s="451" t="s">
        <v>139</v>
      </c>
      <c r="AL1075" s="451">
        <v>1</v>
      </c>
      <c r="AM1075" s="449" t="s">
        <v>3041</v>
      </c>
      <c r="AN1075" s="450"/>
      <c r="AP1075" s="77"/>
      <c r="AQ1075" s="77"/>
      <c r="AR1075" s="35"/>
      <c r="AS1075" s="35"/>
      <c r="AT1075" s="35"/>
      <c r="AU1075" s="35"/>
      <c r="AV1075" s="35"/>
      <c r="AW1075" s="35"/>
      <c r="AX1075" s="35"/>
      <c r="AY1075" s="35"/>
      <c r="AZ1075" s="35"/>
      <c r="BA1075" s="35"/>
      <c r="BB1075" s="35"/>
      <c r="BC1075" s="35"/>
      <c r="BD1075" s="35"/>
      <c r="BE1075" s="35"/>
      <c r="BF1075" s="35"/>
      <c r="BG1075" s="35"/>
      <c r="BH1075" s="35"/>
      <c r="BI1075" s="35"/>
      <c r="BJ1075" s="35"/>
      <c r="BK1075" s="35"/>
      <c r="BL1075" s="35"/>
      <c r="BM1075" s="35"/>
      <c r="BN1075" s="35"/>
      <c r="BO1075" s="35"/>
      <c r="BP1075" s="35"/>
      <c r="BQ1075" s="35"/>
      <c r="BR1075" s="35"/>
      <c r="BS1075" s="35"/>
      <c r="BT1075" s="35"/>
      <c r="BU1075" s="35"/>
      <c r="BV1075" s="35"/>
    </row>
    <row r="1076" spans="1:74" s="54" customFormat="1" ht="15" customHeight="1" x14ac:dyDescent="0.15">
      <c r="A1076" s="35"/>
      <c r="B1076" s="35"/>
      <c r="C1076" s="35"/>
      <c r="D1076" s="35"/>
      <c r="E1076" s="35"/>
      <c r="F1076" s="35"/>
      <c r="G1076" s="35"/>
      <c r="H1076" s="35"/>
      <c r="I1076" s="35"/>
      <c r="J1076" s="35"/>
      <c r="K1076" s="35"/>
      <c r="L1076" s="35"/>
      <c r="M1076" s="35"/>
      <c r="N1076" s="35"/>
      <c r="O1076" s="35"/>
      <c r="P1076" s="35"/>
      <c r="Q1076" s="35"/>
      <c r="R1076" s="35"/>
      <c r="S1076" s="35"/>
      <c r="T1076" s="35"/>
      <c r="U1076" s="35"/>
      <c r="V1076" s="35"/>
      <c r="W1076" s="35"/>
      <c r="X1076" s="35"/>
      <c r="Y1076" s="35"/>
      <c r="Z1076" s="35"/>
      <c r="AA1076" s="35"/>
      <c r="AB1076" s="35"/>
      <c r="AC1076" s="35"/>
      <c r="AD1076" s="35"/>
      <c r="AE1076" s="35"/>
      <c r="AG1076" s="216" t="s">
        <v>153</v>
      </c>
      <c r="AH1076" s="907" t="s">
        <v>1304</v>
      </c>
      <c r="AI1076" s="906" t="s">
        <v>1305</v>
      </c>
      <c r="AJ1076" s="905">
        <v>1408027</v>
      </c>
      <c r="AK1076" s="451">
        <v>1</v>
      </c>
      <c r="AL1076" s="451" t="s">
        <v>139</v>
      </c>
      <c r="AM1076" s="449" t="s">
        <v>3041</v>
      </c>
      <c r="AN1076" s="450"/>
      <c r="AP1076" s="77"/>
      <c r="AQ1076" s="77"/>
      <c r="AR1076" s="35"/>
      <c r="AS1076" s="35"/>
      <c r="AT1076" s="35"/>
      <c r="AU1076" s="35"/>
      <c r="AV1076" s="35"/>
      <c r="AW1076" s="35"/>
      <c r="AX1076" s="35"/>
      <c r="AY1076" s="35"/>
      <c r="AZ1076" s="35"/>
      <c r="BA1076" s="35"/>
      <c r="BB1076" s="35"/>
      <c r="BC1076" s="35"/>
      <c r="BD1076" s="35"/>
      <c r="BE1076" s="35"/>
      <c r="BF1076" s="35"/>
      <c r="BG1076" s="35"/>
      <c r="BH1076" s="35"/>
      <c r="BI1076" s="35"/>
      <c r="BJ1076" s="35"/>
      <c r="BK1076" s="35"/>
      <c r="BL1076" s="35"/>
      <c r="BM1076" s="35"/>
      <c r="BN1076" s="35"/>
      <c r="BO1076" s="35"/>
      <c r="BP1076" s="35"/>
      <c r="BQ1076" s="35"/>
      <c r="BR1076" s="35"/>
      <c r="BS1076" s="35"/>
      <c r="BT1076" s="35"/>
      <c r="BU1076" s="35"/>
      <c r="BV1076" s="35"/>
    </row>
    <row r="1077" spans="1:74" s="54" customFormat="1" ht="15" customHeight="1" x14ac:dyDescent="0.15">
      <c r="A1077" s="35"/>
      <c r="B1077" s="35"/>
      <c r="C1077" s="35"/>
      <c r="D1077" s="35"/>
      <c r="E1077" s="35"/>
      <c r="F1077" s="35"/>
      <c r="G1077" s="35"/>
      <c r="H1077" s="35"/>
      <c r="I1077" s="35"/>
      <c r="J1077" s="35"/>
      <c r="K1077" s="35"/>
      <c r="L1077" s="35"/>
      <c r="M1077" s="35"/>
      <c r="N1077" s="35"/>
      <c r="O1077" s="35"/>
      <c r="P1077" s="35"/>
      <c r="Q1077" s="35"/>
      <c r="R1077" s="35"/>
      <c r="S1077" s="35"/>
      <c r="T1077" s="35"/>
      <c r="U1077" s="35"/>
      <c r="V1077" s="35"/>
      <c r="W1077" s="35"/>
      <c r="X1077" s="35"/>
      <c r="Y1077" s="35"/>
      <c r="Z1077" s="35"/>
      <c r="AA1077" s="35"/>
      <c r="AB1077" s="35"/>
      <c r="AC1077" s="35"/>
      <c r="AD1077" s="35"/>
      <c r="AE1077" s="35"/>
      <c r="AG1077" s="216" t="s">
        <v>153</v>
      </c>
      <c r="AH1077" s="907" t="s">
        <v>1135</v>
      </c>
      <c r="AI1077" s="906" t="s">
        <v>1136</v>
      </c>
      <c r="AJ1077" s="905">
        <v>1408028</v>
      </c>
      <c r="AK1077" s="451">
        <v>1</v>
      </c>
      <c r="AL1077" s="451" t="s">
        <v>139</v>
      </c>
      <c r="AM1077" s="451" t="s">
        <v>140</v>
      </c>
      <c r="AN1077" s="450"/>
      <c r="AP1077" s="77"/>
      <c r="AQ1077" s="77"/>
      <c r="AR1077" s="35"/>
      <c r="AS1077" s="35"/>
      <c r="AT1077" s="35"/>
      <c r="AU1077" s="35"/>
      <c r="AV1077" s="35"/>
      <c r="AW1077" s="35"/>
      <c r="AX1077" s="35"/>
      <c r="AY1077" s="35"/>
      <c r="AZ1077" s="35"/>
      <c r="BA1077" s="35"/>
      <c r="BB1077" s="35"/>
      <c r="BC1077" s="35"/>
      <c r="BD1077" s="35"/>
      <c r="BE1077" s="35"/>
      <c r="BF1077" s="35"/>
      <c r="BG1077" s="35"/>
      <c r="BH1077" s="35"/>
      <c r="BI1077" s="35"/>
      <c r="BJ1077" s="35"/>
      <c r="BK1077" s="35"/>
      <c r="BL1077" s="35"/>
      <c r="BM1077" s="35"/>
      <c r="BN1077" s="35"/>
      <c r="BO1077" s="35"/>
      <c r="BP1077" s="35"/>
      <c r="BQ1077" s="35"/>
      <c r="BR1077" s="35"/>
      <c r="BS1077" s="35"/>
      <c r="BT1077" s="35"/>
      <c r="BU1077" s="35"/>
      <c r="BV1077" s="35"/>
    </row>
    <row r="1078" spans="1:74" s="54" customFormat="1" ht="15" customHeight="1" x14ac:dyDescent="0.15">
      <c r="A1078" s="35"/>
      <c r="B1078" s="35"/>
      <c r="C1078" s="35"/>
      <c r="D1078" s="35"/>
      <c r="E1078" s="35"/>
      <c r="F1078" s="35"/>
      <c r="G1078" s="35"/>
      <c r="H1078" s="35"/>
      <c r="I1078" s="35"/>
      <c r="J1078" s="35"/>
      <c r="K1078" s="35"/>
      <c r="L1078" s="35"/>
      <c r="M1078" s="35"/>
      <c r="N1078" s="35"/>
      <c r="O1078" s="35"/>
      <c r="P1078" s="35"/>
      <c r="Q1078" s="35"/>
      <c r="R1078" s="35"/>
      <c r="S1078" s="35"/>
      <c r="T1078" s="35"/>
      <c r="U1078" s="35"/>
      <c r="V1078" s="35"/>
      <c r="W1078" s="35"/>
      <c r="X1078" s="35"/>
      <c r="Y1078" s="35"/>
      <c r="Z1078" s="35"/>
      <c r="AA1078" s="35"/>
      <c r="AB1078" s="35"/>
      <c r="AC1078" s="35"/>
      <c r="AD1078" s="35"/>
      <c r="AE1078" s="35"/>
      <c r="AG1078" s="216" t="s">
        <v>153</v>
      </c>
      <c r="AH1078" s="907" t="s">
        <v>1451</v>
      </c>
      <c r="AI1078" s="906" t="s">
        <v>1452</v>
      </c>
      <c r="AJ1078" s="905">
        <v>1408029</v>
      </c>
      <c r="AK1078" s="451">
        <v>1</v>
      </c>
      <c r="AL1078" s="451" t="s">
        <v>139</v>
      </c>
      <c r="AM1078" s="449" t="s">
        <v>3041</v>
      </c>
      <c r="AN1078" s="450"/>
      <c r="AP1078" s="77"/>
      <c r="AQ1078" s="77"/>
      <c r="AR1078" s="35"/>
      <c r="AS1078" s="35"/>
      <c r="AT1078" s="35"/>
      <c r="AU1078" s="35"/>
      <c r="AV1078" s="35"/>
      <c r="AW1078" s="35"/>
      <c r="AX1078" s="35"/>
      <c r="AY1078" s="35"/>
      <c r="AZ1078" s="35"/>
      <c r="BA1078" s="35"/>
      <c r="BB1078" s="35"/>
      <c r="BC1078" s="35"/>
      <c r="BD1078" s="35"/>
      <c r="BE1078" s="35"/>
      <c r="BF1078" s="35"/>
      <c r="BG1078" s="35"/>
      <c r="BH1078" s="35"/>
      <c r="BI1078" s="35"/>
      <c r="BJ1078" s="35"/>
      <c r="BK1078" s="35"/>
      <c r="BL1078" s="35"/>
      <c r="BM1078" s="35"/>
      <c r="BN1078" s="35"/>
      <c r="BO1078" s="35"/>
      <c r="BP1078" s="35"/>
      <c r="BQ1078" s="35"/>
      <c r="BR1078" s="35"/>
      <c r="BS1078" s="35"/>
      <c r="BT1078" s="35"/>
      <c r="BU1078" s="35"/>
      <c r="BV1078" s="35"/>
    </row>
    <row r="1079" spans="1:74" s="54" customFormat="1" ht="15" customHeight="1" x14ac:dyDescent="0.15">
      <c r="A1079" s="35"/>
      <c r="B1079" s="35"/>
      <c r="C1079" s="35"/>
      <c r="D1079" s="35"/>
      <c r="E1079" s="35"/>
      <c r="F1079" s="35"/>
      <c r="G1079" s="35"/>
      <c r="H1079" s="35"/>
      <c r="I1079" s="35"/>
      <c r="J1079" s="35"/>
      <c r="K1079" s="35"/>
      <c r="L1079" s="35"/>
      <c r="M1079" s="35"/>
      <c r="N1079" s="35"/>
      <c r="O1079" s="35"/>
      <c r="P1079" s="35"/>
      <c r="Q1079" s="35"/>
      <c r="R1079" s="35"/>
      <c r="S1079" s="35"/>
      <c r="T1079" s="35"/>
      <c r="U1079" s="35"/>
      <c r="V1079" s="35"/>
      <c r="W1079" s="35"/>
      <c r="X1079" s="35"/>
      <c r="Y1079" s="35"/>
      <c r="Z1079" s="35"/>
      <c r="AA1079" s="35"/>
      <c r="AB1079" s="35"/>
      <c r="AC1079" s="35"/>
      <c r="AD1079" s="35"/>
      <c r="AE1079" s="35"/>
      <c r="AG1079" s="216" t="s">
        <v>153</v>
      </c>
      <c r="AH1079" s="907" t="s">
        <v>1339</v>
      </c>
      <c r="AI1079" s="906" t="s">
        <v>1340</v>
      </c>
      <c r="AJ1079" s="905">
        <v>1408030</v>
      </c>
      <c r="AK1079" s="451">
        <v>1</v>
      </c>
      <c r="AL1079" s="451" t="s">
        <v>139</v>
      </c>
      <c r="AM1079" s="449" t="s">
        <v>3041</v>
      </c>
      <c r="AN1079" s="450"/>
      <c r="AP1079" s="77"/>
      <c r="AQ1079" s="77"/>
      <c r="AR1079" s="35"/>
      <c r="AS1079" s="35"/>
      <c r="AT1079" s="35"/>
      <c r="AU1079" s="35"/>
      <c r="AV1079" s="35"/>
      <c r="AW1079" s="35"/>
      <c r="AX1079" s="35"/>
      <c r="AY1079" s="35"/>
      <c r="AZ1079" s="35"/>
      <c r="BA1079" s="35"/>
      <c r="BB1079" s="35"/>
      <c r="BC1079" s="35"/>
      <c r="BD1079" s="35"/>
      <c r="BE1079" s="35"/>
      <c r="BF1079" s="35"/>
      <c r="BG1079" s="35"/>
      <c r="BH1079" s="35"/>
      <c r="BI1079" s="35"/>
      <c r="BJ1079" s="35"/>
      <c r="BK1079" s="35"/>
      <c r="BL1079" s="35"/>
      <c r="BM1079" s="35"/>
      <c r="BN1079" s="35"/>
      <c r="BO1079" s="35"/>
      <c r="BP1079" s="35"/>
      <c r="BQ1079" s="35"/>
      <c r="BR1079" s="35"/>
      <c r="BS1079" s="35"/>
      <c r="BT1079" s="35"/>
      <c r="BU1079" s="35"/>
      <c r="BV1079" s="35"/>
    </row>
    <row r="1080" spans="1:74" s="54" customFormat="1" ht="15" customHeight="1" x14ac:dyDescent="0.15">
      <c r="A1080" s="35"/>
      <c r="B1080" s="35"/>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G1080" s="216" t="s">
        <v>153</v>
      </c>
      <c r="AH1080" s="907" t="s">
        <v>1252</v>
      </c>
      <c r="AI1080" s="906" t="s">
        <v>1253</v>
      </c>
      <c r="AJ1080" s="905">
        <v>1408031</v>
      </c>
      <c r="AK1080" s="451">
        <v>1</v>
      </c>
      <c r="AL1080" s="451" t="s">
        <v>139</v>
      </c>
      <c r="AM1080" s="449" t="s">
        <v>3041</v>
      </c>
      <c r="AN1080" s="450"/>
      <c r="AP1080" s="77"/>
      <c r="AQ1080" s="77"/>
      <c r="AR1080" s="35"/>
      <c r="AS1080" s="35"/>
      <c r="AT1080" s="35"/>
      <c r="AU1080" s="35"/>
      <c r="AV1080" s="35"/>
      <c r="AW1080" s="35"/>
      <c r="AX1080" s="35"/>
      <c r="AY1080" s="35"/>
      <c r="AZ1080" s="35"/>
      <c r="BA1080" s="35"/>
      <c r="BB1080" s="35"/>
      <c r="BC1080" s="35"/>
      <c r="BD1080" s="35"/>
      <c r="BE1080" s="35"/>
      <c r="BF1080" s="35"/>
      <c r="BG1080" s="35"/>
      <c r="BH1080" s="35"/>
      <c r="BI1080" s="35"/>
      <c r="BJ1080" s="35"/>
      <c r="BK1080" s="35"/>
      <c r="BL1080" s="35"/>
      <c r="BM1080" s="35"/>
      <c r="BN1080" s="35"/>
      <c r="BO1080" s="35"/>
      <c r="BP1080" s="35"/>
      <c r="BQ1080" s="35"/>
      <c r="BR1080" s="35"/>
      <c r="BS1080" s="35"/>
      <c r="BT1080" s="35"/>
      <c r="BU1080" s="35"/>
      <c r="BV1080" s="35"/>
    </row>
    <row r="1081" spans="1:74" s="54" customFormat="1" ht="15" customHeight="1" x14ac:dyDescent="0.15">
      <c r="A1081" s="35"/>
      <c r="B1081" s="35"/>
      <c r="C1081" s="35"/>
      <c r="D1081" s="35"/>
      <c r="E1081" s="35"/>
      <c r="F1081" s="35"/>
      <c r="G1081" s="35"/>
      <c r="H1081" s="35"/>
      <c r="I1081" s="35"/>
      <c r="J1081" s="35"/>
      <c r="K1081" s="35"/>
      <c r="L1081" s="35"/>
      <c r="M1081" s="35"/>
      <c r="N1081" s="35"/>
      <c r="O1081" s="35"/>
      <c r="P1081" s="35"/>
      <c r="Q1081" s="35"/>
      <c r="R1081" s="35"/>
      <c r="S1081" s="35"/>
      <c r="T1081" s="35"/>
      <c r="U1081" s="35"/>
      <c r="V1081" s="35"/>
      <c r="W1081" s="35"/>
      <c r="X1081" s="35"/>
      <c r="Y1081" s="35"/>
      <c r="Z1081" s="35"/>
      <c r="AA1081" s="35"/>
      <c r="AB1081" s="35"/>
      <c r="AC1081" s="35"/>
      <c r="AD1081" s="35"/>
      <c r="AE1081" s="35"/>
      <c r="AG1081" s="216" t="s">
        <v>153</v>
      </c>
      <c r="AH1081" s="907" t="s">
        <v>1375</v>
      </c>
      <c r="AI1081" s="906" t="s">
        <v>1376</v>
      </c>
      <c r="AJ1081" s="905">
        <v>1408033</v>
      </c>
      <c r="AK1081" s="451">
        <v>1</v>
      </c>
      <c r="AL1081" s="451" t="s">
        <v>139</v>
      </c>
      <c r="AM1081" s="449" t="s">
        <v>3041</v>
      </c>
      <c r="AN1081" s="450"/>
      <c r="AP1081" s="77"/>
      <c r="AQ1081" s="77"/>
      <c r="AR1081" s="35"/>
      <c r="AS1081" s="35"/>
      <c r="AT1081" s="35"/>
      <c r="AU1081" s="35"/>
      <c r="AV1081" s="35"/>
      <c r="AW1081" s="35"/>
      <c r="AX1081" s="35"/>
      <c r="AY1081" s="35"/>
      <c r="AZ1081" s="35"/>
      <c r="BA1081" s="35"/>
      <c r="BB1081" s="35"/>
      <c r="BC1081" s="35"/>
      <c r="BD1081" s="35"/>
      <c r="BE1081" s="35"/>
      <c r="BF1081" s="35"/>
      <c r="BG1081" s="35"/>
      <c r="BH1081" s="35"/>
      <c r="BI1081" s="35"/>
      <c r="BJ1081" s="35"/>
      <c r="BK1081" s="35"/>
      <c r="BL1081" s="35"/>
      <c r="BM1081" s="35"/>
      <c r="BN1081" s="35"/>
      <c r="BO1081" s="35"/>
      <c r="BP1081" s="35"/>
      <c r="BQ1081" s="35"/>
      <c r="BR1081" s="35"/>
      <c r="BS1081" s="35"/>
      <c r="BT1081" s="35"/>
      <c r="BU1081" s="35"/>
      <c r="BV1081" s="35"/>
    </row>
    <row r="1082" spans="1:74" s="54" customFormat="1" ht="15" customHeight="1" x14ac:dyDescent="0.15">
      <c r="A1082" s="35"/>
      <c r="B1082" s="35"/>
      <c r="C1082" s="35"/>
      <c r="D1082" s="35"/>
      <c r="E1082" s="35"/>
      <c r="F1082" s="35"/>
      <c r="G1082" s="35"/>
      <c r="H1082" s="35"/>
      <c r="I1082" s="35"/>
      <c r="J1082" s="35"/>
      <c r="K1082" s="35"/>
      <c r="L1082" s="35"/>
      <c r="M1082" s="35"/>
      <c r="N1082" s="35"/>
      <c r="O1082" s="35"/>
      <c r="P1082" s="35"/>
      <c r="Q1082" s="35"/>
      <c r="R1082" s="35"/>
      <c r="S1082" s="35"/>
      <c r="T1082" s="35"/>
      <c r="U1082" s="35"/>
      <c r="V1082" s="35"/>
      <c r="W1082" s="35"/>
      <c r="X1082" s="35"/>
      <c r="Y1082" s="35"/>
      <c r="Z1082" s="35"/>
      <c r="AA1082" s="35"/>
      <c r="AB1082" s="35"/>
      <c r="AC1082" s="35"/>
      <c r="AD1082" s="35"/>
      <c r="AE1082" s="35"/>
      <c r="AG1082" s="216" t="s">
        <v>153</v>
      </c>
      <c r="AH1082" s="907" t="s">
        <v>3050</v>
      </c>
      <c r="AI1082" s="906" t="s">
        <v>3051</v>
      </c>
      <c r="AJ1082" s="905">
        <v>1408034</v>
      </c>
      <c r="AK1082" s="451">
        <v>1</v>
      </c>
      <c r="AL1082" s="451" t="s">
        <v>139</v>
      </c>
      <c r="AM1082" s="449" t="s">
        <v>3041</v>
      </c>
      <c r="AN1082" s="450"/>
      <c r="AP1082" s="77"/>
      <c r="AQ1082" s="77"/>
      <c r="AR1082" s="35"/>
      <c r="AS1082" s="35"/>
      <c r="AT1082" s="35"/>
      <c r="AU1082" s="35"/>
      <c r="AV1082" s="35"/>
      <c r="AW1082" s="35"/>
      <c r="AX1082" s="35"/>
      <c r="AY1082" s="35"/>
      <c r="AZ1082" s="35"/>
      <c r="BA1082" s="35"/>
      <c r="BB1082" s="35"/>
      <c r="BC1082" s="35"/>
      <c r="BD1082" s="35"/>
      <c r="BE1082" s="35"/>
      <c r="BF1082" s="35"/>
      <c r="BG1082" s="35"/>
      <c r="BH1082" s="35"/>
      <c r="BI1082" s="35"/>
      <c r="BJ1082" s="35"/>
      <c r="BK1082" s="35"/>
      <c r="BL1082" s="35"/>
      <c r="BM1082" s="35"/>
      <c r="BN1082" s="35"/>
      <c r="BO1082" s="35"/>
      <c r="BP1082" s="35"/>
      <c r="BQ1082" s="35"/>
      <c r="BR1082" s="35"/>
      <c r="BS1082" s="35"/>
      <c r="BT1082" s="35"/>
      <c r="BU1082" s="35"/>
      <c r="BV1082" s="35"/>
    </row>
    <row r="1083" spans="1:74" s="54" customFormat="1" ht="15" customHeight="1" x14ac:dyDescent="0.15">
      <c r="A1083" s="35"/>
      <c r="B1083" s="35"/>
      <c r="C1083" s="35"/>
      <c r="D1083" s="35"/>
      <c r="E1083" s="35"/>
      <c r="F1083" s="35"/>
      <c r="G1083" s="35"/>
      <c r="H1083" s="35"/>
      <c r="I1083" s="35"/>
      <c r="J1083" s="35"/>
      <c r="K1083" s="35"/>
      <c r="L1083" s="35"/>
      <c r="M1083" s="35"/>
      <c r="N1083" s="35"/>
      <c r="O1083" s="35"/>
      <c r="P1083" s="35"/>
      <c r="Q1083" s="35"/>
      <c r="R1083" s="35"/>
      <c r="S1083" s="35"/>
      <c r="T1083" s="35"/>
      <c r="U1083" s="35"/>
      <c r="V1083" s="35"/>
      <c r="W1083" s="35"/>
      <c r="X1083" s="35"/>
      <c r="Y1083" s="35"/>
      <c r="Z1083" s="35"/>
      <c r="AA1083" s="35"/>
      <c r="AB1083" s="35"/>
      <c r="AC1083" s="35"/>
      <c r="AD1083" s="35"/>
      <c r="AE1083" s="35"/>
      <c r="AG1083" s="216" t="s">
        <v>153</v>
      </c>
      <c r="AH1083" s="907" t="s">
        <v>1137</v>
      </c>
      <c r="AI1083" s="906" t="s">
        <v>1138</v>
      </c>
      <c r="AJ1083" s="905">
        <v>1409001</v>
      </c>
      <c r="AK1083" s="451" t="s">
        <v>139</v>
      </c>
      <c r="AL1083" s="451">
        <v>1</v>
      </c>
      <c r="AM1083" s="449" t="s">
        <v>3041</v>
      </c>
      <c r="AN1083" s="450"/>
      <c r="AP1083" s="77"/>
      <c r="AQ1083" s="77"/>
      <c r="AR1083" s="35"/>
      <c r="AS1083" s="35"/>
      <c r="AT1083" s="35"/>
      <c r="AU1083" s="35"/>
      <c r="AV1083" s="35"/>
      <c r="AW1083" s="35"/>
      <c r="AX1083" s="35"/>
      <c r="AY1083" s="35"/>
      <c r="AZ1083" s="35"/>
      <c r="BA1083" s="35"/>
      <c r="BB1083" s="35"/>
      <c r="BC1083" s="35"/>
      <c r="BD1083" s="35"/>
      <c r="BE1083" s="35"/>
      <c r="BF1083" s="35"/>
      <c r="BG1083" s="35"/>
      <c r="BH1083" s="35"/>
      <c r="BI1083" s="35"/>
      <c r="BJ1083" s="35"/>
      <c r="BK1083" s="35"/>
      <c r="BL1083" s="35"/>
      <c r="BM1083" s="35"/>
      <c r="BN1083" s="35"/>
      <c r="BO1083" s="35"/>
      <c r="BP1083" s="35"/>
      <c r="BQ1083" s="35"/>
      <c r="BR1083" s="35"/>
      <c r="BS1083" s="35"/>
      <c r="BT1083" s="35"/>
      <c r="BU1083" s="35"/>
      <c r="BV1083" s="35"/>
    </row>
    <row r="1084" spans="1:74" s="54" customFormat="1" ht="15" customHeight="1" x14ac:dyDescent="0.15">
      <c r="A1084" s="35"/>
      <c r="B1084" s="35"/>
      <c r="C1084" s="35"/>
      <c r="D1084" s="35"/>
      <c r="E1084" s="35"/>
      <c r="F1084" s="35"/>
      <c r="G1084" s="35"/>
      <c r="H1084" s="35"/>
      <c r="I1084" s="35"/>
      <c r="J1084" s="35"/>
      <c r="K1084" s="35"/>
      <c r="L1084" s="35"/>
      <c r="M1084" s="35"/>
      <c r="N1084" s="35"/>
      <c r="O1084" s="35"/>
      <c r="P1084" s="35"/>
      <c r="Q1084" s="35"/>
      <c r="R1084" s="35"/>
      <c r="S1084" s="35"/>
      <c r="T1084" s="35"/>
      <c r="U1084" s="35"/>
      <c r="V1084" s="35"/>
      <c r="W1084" s="35"/>
      <c r="X1084" s="35"/>
      <c r="Y1084" s="35"/>
      <c r="Z1084" s="35"/>
      <c r="AA1084" s="35"/>
      <c r="AB1084" s="35"/>
      <c r="AC1084" s="35"/>
      <c r="AD1084" s="35"/>
      <c r="AE1084" s="35"/>
      <c r="AG1084" s="216" t="s">
        <v>153</v>
      </c>
      <c r="AH1084" s="907" t="s">
        <v>1278</v>
      </c>
      <c r="AI1084" s="906" t="s">
        <v>1279</v>
      </c>
      <c r="AJ1084" s="905">
        <v>1409002</v>
      </c>
      <c r="AK1084" s="451" t="s">
        <v>139</v>
      </c>
      <c r="AL1084" s="451">
        <v>1</v>
      </c>
      <c r="AM1084" s="449" t="s">
        <v>3041</v>
      </c>
      <c r="AN1084" s="450"/>
      <c r="AP1084" s="77"/>
      <c r="AQ1084" s="77"/>
      <c r="AR1084" s="35"/>
      <c r="AS1084" s="35"/>
      <c r="AT1084" s="35"/>
      <c r="AU1084" s="35"/>
      <c r="AV1084" s="35"/>
      <c r="AW1084" s="35"/>
      <c r="AX1084" s="35"/>
      <c r="AY1084" s="35"/>
      <c r="AZ1084" s="35"/>
      <c r="BA1084" s="35"/>
      <c r="BB1084" s="35"/>
      <c r="BC1084" s="35"/>
      <c r="BD1084" s="35"/>
      <c r="BE1084" s="35"/>
      <c r="BF1084" s="35"/>
      <c r="BG1084" s="35"/>
      <c r="BH1084" s="35"/>
      <c r="BI1084" s="35"/>
      <c r="BJ1084" s="35"/>
      <c r="BK1084" s="35"/>
      <c r="BL1084" s="35"/>
      <c r="BM1084" s="35"/>
      <c r="BN1084" s="35"/>
      <c r="BO1084" s="35"/>
      <c r="BP1084" s="35"/>
      <c r="BQ1084" s="35"/>
      <c r="BR1084" s="35"/>
      <c r="BS1084" s="35"/>
      <c r="BT1084" s="35"/>
      <c r="BU1084" s="35"/>
      <c r="BV1084" s="35"/>
    </row>
    <row r="1085" spans="1:74" s="54" customFormat="1" ht="15" customHeight="1" x14ac:dyDescent="0.15">
      <c r="A1085" s="35"/>
      <c r="B1085" s="35"/>
      <c r="C1085" s="35"/>
      <c r="D1085" s="35"/>
      <c r="E1085" s="35"/>
      <c r="F1085" s="35"/>
      <c r="G1085" s="35"/>
      <c r="H1085" s="35"/>
      <c r="I1085" s="35"/>
      <c r="J1085" s="35"/>
      <c r="K1085" s="35"/>
      <c r="L1085" s="35"/>
      <c r="M1085" s="35"/>
      <c r="N1085" s="35"/>
      <c r="O1085" s="35"/>
      <c r="P1085" s="35"/>
      <c r="Q1085" s="35"/>
      <c r="R1085" s="35"/>
      <c r="S1085" s="35"/>
      <c r="T1085" s="35"/>
      <c r="U1085" s="35"/>
      <c r="V1085" s="35"/>
      <c r="W1085" s="35"/>
      <c r="X1085" s="35"/>
      <c r="Y1085" s="35"/>
      <c r="Z1085" s="35"/>
      <c r="AA1085" s="35"/>
      <c r="AB1085" s="35"/>
      <c r="AC1085" s="35"/>
      <c r="AD1085" s="35"/>
      <c r="AE1085" s="35"/>
      <c r="AG1085" s="216" t="s">
        <v>153</v>
      </c>
      <c r="AH1085" s="907" t="s">
        <v>1341</v>
      </c>
      <c r="AI1085" s="906" t="s">
        <v>1342</v>
      </c>
      <c r="AJ1085" s="905">
        <v>1409003</v>
      </c>
      <c r="AK1085" s="451">
        <v>1</v>
      </c>
      <c r="AL1085" s="451" t="s">
        <v>139</v>
      </c>
      <c r="AM1085" s="449" t="s">
        <v>3041</v>
      </c>
      <c r="AN1085" s="450"/>
      <c r="AP1085" s="77"/>
      <c r="AQ1085" s="77"/>
      <c r="AR1085" s="35"/>
      <c r="AS1085" s="35"/>
      <c r="AT1085" s="35"/>
      <c r="AU1085" s="35"/>
      <c r="AV1085" s="35"/>
      <c r="AW1085" s="35"/>
      <c r="AX1085" s="35"/>
      <c r="AY1085" s="35"/>
      <c r="AZ1085" s="35"/>
      <c r="BA1085" s="35"/>
      <c r="BB1085" s="35"/>
      <c r="BC1085" s="35"/>
      <c r="BD1085" s="35"/>
      <c r="BE1085" s="35"/>
      <c r="BF1085" s="35"/>
      <c r="BG1085" s="35"/>
      <c r="BH1085" s="35"/>
      <c r="BI1085" s="35"/>
      <c r="BJ1085" s="35"/>
      <c r="BK1085" s="35"/>
      <c r="BL1085" s="35"/>
      <c r="BM1085" s="35"/>
      <c r="BN1085" s="35"/>
      <c r="BO1085" s="35"/>
      <c r="BP1085" s="35"/>
      <c r="BQ1085" s="35"/>
      <c r="BR1085" s="35"/>
      <c r="BS1085" s="35"/>
      <c r="BT1085" s="35"/>
      <c r="BU1085" s="35"/>
      <c r="BV1085" s="35"/>
    </row>
    <row r="1086" spans="1:74" s="54" customFormat="1" ht="15" customHeight="1" x14ac:dyDescent="0.15">
      <c r="A1086" s="35"/>
      <c r="B1086" s="35"/>
      <c r="C1086" s="35"/>
      <c r="D1086" s="35"/>
      <c r="E1086" s="35"/>
      <c r="F1086" s="35"/>
      <c r="G1086" s="35"/>
      <c r="H1086" s="35"/>
      <c r="I1086" s="35"/>
      <c r="J1086" s="35"/>
      <c r="K1086" s="35"/>
      <c r="L1086" s="35"/>
      <c r="M1086" s="35"/>
      <c r="N1086" s="35"/>
      <c r="O1086" s="35"/>
      <c r="P1086" s="35"/>
      <c r="Q1086" s="35"/>
      <c r="R1086" s="35"/>
      <c r="S1086" s="35"/>
      <c r="T1086" s="35"/>
      <c r="U1086" s="35"/>
      <c r="V1086" s="35"/>
      <c r="W1086" s="35"/>
      <c r="X1086" s="35"/>
      <c r="Y1086" s="35"/>
      <c r="Z1086" s="35"/>
      <c r="AA1086" s="35"/>
      <c r="AB1086" s="35"/>
      <c r="AC1086" s="35"/>
      <c r="AD1086" s="35"/>
      <c r="AE1086" s="35"/>
      <c r="AG1086" s="216" t="s">
        <v>153</v>
      </c>
      <c r="AH1086" s="907" t="s">
        <v>1037</v>
      </c>
      <c r="AI1086" s="906" t="s">
        <v>1038</v>
      </c>
      <c r="AJ1086" s="905">
        <v>1409004</v>
      </c>
      <c r="AK1086" s="451">
        <v>1</v>
      </c>
      <c r="AL1086" s="451" t="s">
        <v>139</v>
      </c>
      <c r="AM1086" s="451" t="s">
        <v>140</v>
      </c>
      <c r="AN1086" s="450"/>
      <c r="AP1086" s="77"/>
      <c r="AQ1086" s="77"/>
      <c r="AR1086" s="35"/>
      <c r="AS1086" s="35"/>
      <c r="AT1086" s="35"/>
      <c r="AU1086" s="35"/>
      <c r="AV1086" s="35"/>
      <c r="AW1086" s="35"/>
      <c r="AX1086" s="35"/>
      <c r="AY1086" s="35"/>
      <c r="AZ1086" s="35"/>
      <c r="BA1086" s="35"/>
      <c r="BB1086" s="35"/>
      <c r="BC1086" s="35"/>
      <c r="BD1086" s="35"/>
      <c r="BE1086" s="35"/>
      <c r="BF1086" s="35"/>
      <c r="BG1086" s="35"/>
      <c r="BH1086" s="35"/>
      <c r="BI1086" s="35"/>
      <c r="BJ1086" s="35"/>
      <c r="BK1086" s="35"/>
      <c r="BL1086" s="35"/>
      <c r="BM1086" s="35"/>
      <c r="BN1086" s="35"/>
      <c r="BO1086" s="35"/>
      <c r="BP1086" s="35"/>
      <c r="BQ1086" s="35"/>
      <c r="BR1086" s="35"/>
      <c r="BS1086" s="35"/>
      <c r="BT1086" s="35"/>
      <c r="BU1086" s="35"/>
      <c r="BV1086" s="35"/>
    </row>
    <row r="1087" spans="1:74" s="54" customFormat="1" ht="15" customHeight="1" x14ac:dyDescent="0.15">
      <c r="A1087" s="35"/>
      <c r="B1087" s="35"/>
      <c r="C1087" s="35"/>
      <c r="D1087" s="35"/>
      <c r="E1087" s="35"/>
      <c r="F1087" s="35"/>
      <c r="G1087" s="35"/>
      <c r="H1087" s="35"/>
      <c r="I1087" s="35"/>
      <c r="J1087" s="35"/>
      <c r="K1087" s="35"/>
      <c r="L1087" s="35"/>
      <c r="M1087" s="35"/>
      <c r="N1087" s="35"/>
      <c r="O1087" s="35"/>
      <c r="P1087" s="35"/>
      <c r="Q1087" s="35"/>
      <c r="R1087" s="35"/>
      <c r="S1087" s="35"/>
      <c r="T1087" s="35"/>
      <c r="U1087" s="35"/>
      <c r="V1087" s="35"/>
      <c r="W1087" s="35"/>
      <c r="X1087" s="35"/>
      <c r="Y1087" s="35"/>
      <c r="Z1087" s="35"/>
      <c r="AA1087" s="35"/>
      <c r="AB1087" s="35"/>
      <c r="AC1087" s="35"/>
      <c r="AD1087" s="35"/>
      <c r="AE1087" s="35"/>
      <c r="AG1087" s="216" t="s">
        <v>153</v>
      </c>
      <c r="AH1087" s="907" t="s">
        <v>1397</v>
      </c>
      <c r="AI1087" s="906" t="s">
        <v>1398</v>
      </c>
      <c r="AJ1087" s="905">
        <v>1409005</v>
      </c>
      <c r="AK1087" s="451">
        <v>1</v>
      </c>
      <c r="AL1087" s="451" t="s">
        <v>139</v>
      </c>
      <c r="AM1087" s="449" t="s">
        <v>3041</v>
      </c>
      <c r="AN1087" s="450"/>
      <c r="AP1087" s="77"/>
      <c r="AQ1087" s="77"/>
      <c r="AR1087" s="35"/>
      <c r="AS1087" s="35"/>
      <c r="AT1087" s="35"/>
      <c r="AU1087" s="35"/>
      <c r="AV1087" s="35"/>
      <c r="AW1087" s="35"/>
      <c r="AX1087" s="35"/>
      <c r="AY1087" s="35"/>
      <c r="AZ1087" s="35"/>
      <c r="BA1087" s="35"/>
      <c r="BB1087" s="35"/>
      <c r="BC1087" s="35"/>
      <c r="BD1087" s="35"/>
      <c r="BE1087" s="35"/>
      <c r="BF1087" s="35"/>
      <c r="BG1087" s="35"/>
      <c r="BH1087" s="35"/>
      <c r="BI1087" s="35"/>
      <c r="BJ1087" s="35"/>
      <c r="BK1087" s="35"/>
      <c r="BL1087" s="35"/>
      <c r="BM1087" s="35"/>
      <c r="BN1087" s="35"/>
      <c r="BO1087" s="35"/>
      <c r="BP1087" s="35"/>
      <c r="BQ1087" s="35"/>
      <c r="BR1087" s="35"/>
      <c r="BS1087" s="35"/>
      <c r="BT1087" s="35"/>
      <c r="BU1087" s="35"/>
      <c r="BV1087" s="35"/>
    </row>
    <row r="1088" spans="1:74" s="54" customFormat="1" ht="15" customHeight="1" x14ac:dyDescent="0.15">
      <c r="A1088" s="35"/>
      <c r="B1088" s="35"/>
      <c r="C1088" s="35"/>
      <c r="D1088" s="35"/>
      <c r="E1088" s="35"/>
      <c r="F1088" s="35"/>
      <c r="G1088" s="35"/>
      <c r="H1088" s="35"/>
      <c r="I1088" s="35"/>
      <c r="J1088" s="35"/>
      <c r="K1088" s="35"/>
      <c r="L1088" s="35"/>
      <c r="M1088" s="35"/>
      <c r="N1088" s="35"/>
      <c r="O1088" s="35"/>
      <c r="P1088" s="35"/>
      <c r="Q1088" s="35"/>
      <c r="R1088" s="35"/>
      <c r="S1088" s="35"/>
      <c r="T1088" s="35"/>
      <c r="U1088" s="35"/>
      <c r="V1088" s="35"/>
      <c r="W1088" s="35"/>
      <c r="X1088" s="35"/>
      <c r="Y1088" s="35"/>
      <c r="Z1088" s="35"/>
      <c r="AA1088" s="35"/>
      <c r="AB1088" s="35"/>
      <c r="AC1088" s="35"/>
      <c r="AD1088" s="35"/>
      <c r="AE1088" s="35"/>
      <c r="AG1088" s="216" t="s">
        <v>153</v>
      </c>
      <c r="AH1088" s="907" t="s">
        <v>1405</v>
      </c>
      <c r="AI1088" s="906" t="s">
        <v>1406</v>
      </c>
      <c r="AJ1088" s="905">
        <v>1409006</v>
      </c>
      <c r="AK1088" s="451" t="s">
        <v>139</v>
      </c>
      <c r="AL1088" s="451">
        <v>1</v>
      </c>
      <c r="AM1088" s="449" t="s">
        <v>3041</v>
      </c>
      <c r="AN1088" s="450"/>
      <c r="AP1088" s="77"/>
      <c r="AQ1088" s="77"/>
      <c r="AR1088" s="35"/>
      <c r="AS1088" s="35"/>
      <c r="AT1088" s="35"/>
      <c r="AU1088" s="35"/>
      <c r="AV1088" s="35"/>
      <c r="AW1088" s="35"/>
      <c r="AX1088" s="35"/>
      <c r="AY1088" s="35"/>
      <c r="AZ1088" s="35"/>
      <c r="BA1088" s="35"/>
      <c r="BB1088" s="35"/>
      <c r="BC1088" s="35"/>
      <c r="BD1088" s="35"/>
      <c r="BE1088" s="35"/>
      <c r="BF1088" s="35"/>
      <c r="BG1088" s="35"/>
      <c r="BH1088" s="35"/>
      <c r="BI1088" s="35"/>
      <c r="BJ1088" s="35"/>
      <c r="BK1088" s="35"/>
      <c r="BL1088" s="35"/>
      <c r="BM1088" s="35"/>
      <c r="BN1088" s="35"/>
      <c r="BO1088" s="35"/>
      <c r="BP1088" s="35"/>
      <c r="BQ1088" s="35"/>
      <c r="BR1088" s="35"/>
      <c r="BS1088" s="35"/>
      <c r="BT1088" s="35"/>
      <c r="BU1088" s="35"/>
      <c r="BV1088" s="35"/>
    </row>
    <row r="1089" spans="1:74" s="54" customFormat="1" ht="15" customHeight="1" x14ac:dyDescent="0.15">
      <c r="A1089" s="35"/>
      <c r="B1089" s="35"/>
      <c r="C1089" s="35"/>
      <c r="D1089" s="35"/>
      <c r="E1089" s="35"/>
      <c r="F1089" s="35"/>
      <c r="G1089" s="35"/>
      <c r="H1089" s="35"/>
      <c r="I1089" s="35"/>
      <c r="J1089" s="35"/>
      <c r="K1089" s="35"/>
      <c r="L1089" s="35"/>
      <c r="M1089" s="35"/>
      <c r="N1089" s="35"/>
      <c r="O1089" s="35"/>
      <c r="P1089" s="35"/>
      <c r="Q1089" s="35"/>
      <c r="R1089" s="35"/>
      <c r="S1089" s="35"/>
      <c r="T1089" s="35"/>
      <c r="U1089" s="35"/>
      <c r="V1089" s="35"/>
      <c r="W1089" s="35"/>
      <c r="X1089" s="35"/>
      <c r="Y1089" s="35"/>
      <c r="Z1089" s="35"/>
      <c r="AA1089" s="35"/>
      <c r="AB1089" s="35"/>
      <c r="AC1089" s="35"/>
      <c r="AD1089" s="35"/>
      <c r="AE1089" s="35"/>
      <c r="AG1089" s="216" t="s">
        <v>153</v>
      </c>
      <c r="AH1089" s="907" t="s">
        <v>1423</v>
      </c>
      <c r="AI1089" s="906" t="s">
        <v>1424</v>
      </c>
      <c r="AJ1089" s="905">
        <v>1409007</v>
      </c>
      <c r="AK1089" s="451" t="s">
        <v>139</v>
      </c>
      <c r="AL1089" s="451">
        <v>1</v>
      </c>
      <c r="AM1089" s="449" t="s">
        <v>3041</v>
      </c>
      <c r="AN1089" s="450"/>
      <c r="AP1089" s="77"/>
      <c r="AQ1089" s="77"/>
      <c r="AR1089" s="35"/>
      <c r="AS1089" s="35"/>
      <c r="AT1089" s="35"/>
      <c r="AU1089" s="35"/>
      <c r="AV1089" s="35"/>
      <c r="AW1089" s="35"/>
      <c r="AX1089" s="35"/>
      <c r="AY1089" s="35"/>
      <c r="AZ1089" s="35"/>
      <c r="BA1089" s="35"/>
      <c r="BB1089" s="35"/>
      <c r="BC1089" s="35"/>
      <c r="BD1089" s="35"/>
      <c r="BE1089" s="35"/>
      <c r="BF1089" s="35"/>
      <c r="BG1089" s="35"/>
      <c r="BH1089" s="35"/>
      <c r="BI1089" s="35"/>
      <c r="BJ1089" s="35"/>
      <c r="BK1089" s="35"/>
      <c r="BL1089" s="35"/>
      <c r="BM1089" s="35"/>
      <c r="BN1089" s="35"/>
      <c r="BO1089" s="35"/>
      <c r="BP1089" s="35"/>
      <c r="BQ1089" s="35"/>
      <c r="BR1089" s="35"/>
      <c r="BS1089" s="35"/>
      <c r="BT1089" s="35"/>
      <c r="BU1089" s="35"/>
      <c r="BV1089" s="35"/>
    </row>
    <row r="1090" spans="1:74" s="54" customFormat="1" ht="15" customHeight="1" x14ac:dyDescent="0.15">
      <c r="A1090" s="35"/>
      <c r="B1090" s="35"/>
      <c r="C1090" s="35"/>
      <c r="D1090" s="35"/>
      <c r="E1090" s="35"/>
      <c r="F1090" s="35"/>
      <c r="G1090" s="35"/>
      <c r="H1090" s="35"/>
      <c r="I1090" s="35"/>
      <c r="J1090" s="35"/>
      <c r="K1090" s="35"/>
      <c r="L1090" s="35"/>
      <c r="M1090" s="35"/>
      <c r="N1090" s="35"/>
      <c r="O1090" s="35"/>
      <c r="P1090" s="35"/>
      <c r="Q1090" s="35"/>
      <c r="R1090" s="35"/>
      <c r="S1090" s="35"/>
      <c r="T1090" s="35"/>
      <c r="U1090" s="35"/>
      <c r="V1090" s="35"/>
      <c r="W1090" s="35"/>
      <c r="X1090" s="35"/>
      <c r="Y1090" s="35"/>
      <c r="Z1090" s="35"/>
      <c r="AA1090" s="35"/>
      <c r="AB1090" s="35"/>
      <c r="AC1090" s="35"/>
      <c r="AD1090" s="35"/>
      <c r="AE1090" s="35"/>
      <c r="AG1090" s="216" t="s">
        <v>153</v>
      </c>
      <c r="AH1090" s="907" t="s">
        <v>1205</v>
      </c>
      <c r="AI1090" s="906" t="s">
        <v>1206</v>
      </c>
      <c r="AJ1090" s="905">
        <v>1409008</v>
      </c>
      <c r="AK1090" s="451" t="s">
        <v>139</v>
      </c>
      <c r="AL1090" s="451">
        <v>1</v>
      </c>
      <c r="AM1090" s="449" t="s">
        <v>3041</v>
      </c>
      <c r="AN1090" s="450"/>
      <c r="AP1090" s="77"/>
      <c r="AQ1090" s="77"/>
      <c r="AR1090" s="35"/>
      <c r="AS1090" s="35"/>
      <c r="AT1090" s="35"/>
      <c r="AU1090" s="35"/>
      <c r="AV1090" s="35"/>
      <c r="AW1090" s="35"/>
      <c r="AX1090" s="35"/>
      <c r="AY1090" s="35"/>
      <c r="AZ1090" s="35"/>
      <c r="BA1090" s="35"/>
      <c r="BB1090" s="35"/>
      <c r="BC1090" s="35"/>
      <c r="BD1090" s="35"/>
      <c r="BE1090" s="35"/>
      <c r="BF1090" s="35"/>
      <c r="BG1090" s="35"/>
      <c r="BH1090" s="35"/>
      <c r="BI1090" s="35"/>
      <c r="BJ1090" s="35"/>
      <c r="BK1090" s="35"/>
      <c r="BL1090" s="35"/>
      <c r="BM1090" s="35"/>
      <c r="BN1090" s="35"/>
      <c r="BO1090" s="35"/>
      <c r="BP1090" s="35"/>
      <c r="BQ1090" s="35"/>
      <c r="BR1090" s="35"/>
      <c r="BS1090" s="35"/>
      <c r="BT1090" s="35"/>
      <c r="BU1090" s="35"/>
      <c r="BV1090" s="35"/>
    </row>
    <row r="1091" spans="1:74" s="54" customFormat="1" ht="15" customHeight="1" x14ac:dyDescent="0.15">
      <c r="A1091" s="35"/>
      <c r="B1091" s="35"/>
      <c r="C1091" s="35"/>
      <c r="D1091" s="35"/>
      <c r="E1091" s="35"/>
      <c r="F1091" s="35"/>
      <c r="G1091" s="35"/>
      <c r="H1091" s="35"/>
      <c r="I1091" s="35"/>
      <c r="J1091" s="35"/>
      <c r="K1091" s="35"/>
      <c r="L1091" s="35"/>
      <c r="M1091" s="35"/>
      <c r="N1091" s="35"/>
      <c r="O1091" s="35"/>
      <c r="P1091" s="35"/>
      <c r="Q1091" s="35"/>
      <c r="R1091" s="35"/>
      <c r="S1091" s="35"/>
      <c r="T1091" s="35"/>
      <c r="U1091" s="35"/>
      <c r="V1091" s="35"/>
      <c r="W1091" s="35"/>
      <c r="X1091" s="35"/>
      <c r="Y1091" s="35"/>
      <c r="Z1091" s="35"/>
      <c r="AA1091" s="35"/>
      <c r="AB1091" s="35"/>
      <c r="AC1091" s="35"/>
      <c r="AD1091" s="35"/>
      <c r="AE1091" s="35"/>
      <c r="AG1091" s="216" t="s">
        <v>153</v>
      </c>
      <c r="AH1091" s="907" t="s">
        <v>1097</v>
      </c>
      <c r="AI1091" s="906" t="s">
        <v>1098</v>
      </c>
      <c r="AJ1091" s="905">
        <v>1409009</v>
      </c>
      <c r="AK1091" s="451" t="s">
        <v>139</v>
      </c>
      <c r="AL1091" s="451">
        <v>1</v>
      </c>
      <c r="AM1091" s="449" t="s">
        <v>3041</v>
      </c>
      <c r="AN1091" s="450"/>
      <c r="AP1091" s="77"/>
      <c r="AQ1091" s="77"/>
      <c r="AR1091" s="35"/>
      <c r="AS1091" s="35"/>
      <c r="AT1091" s="35"/>
      <c r="AU1091" s="35"/>
      <c r="AV1091" s="35"/>
      <c r="AW1091" s="35"/>
      <c r="AX1091" s="35"/>
      <c r="AY1091" s="35"/>
      <c r="AZ1091" s="35"/>
      <c r="BA1091" s="35"/>
      <c r="BB1091" s="35"/>
      <c r="BC1091" s="35"/>
      <c r="BD1091" s="35"/>
      <c r="BE1091" s="35"/>
      <c r="BF1091" s="35"/>
      <c r="BG1091" s="35"/>
      <c r="BH1091" s="35"/>
      <c r="BI1091" s="35"/>
      <c r="BJ1091" s="35"/>
      <c r="BK1091" s="35"/>
      <c r="BL1091" s="35"/>
      <c r="BM1091" s="35"/>
      <c r="BN1091" s="35"/>
      <c r="BO1091" s="35"/>
      <c r="BP1091" s="35"/>
      <c r="BQ1091" s="35"/>
      <c r="BR1091" s="35"/>
      <c r="BS1091" s="35"/>
      <c r="BT1091" s="35"/>
      <c r="BU1091" s="35"/>
      <c r="BV1091" s="35"/>
    </row>
    <row r="1092" spans="1:74" s="54" customFormat="1" ht="15" customHeight="1" x14ac:dyDescent="0.15">
      <c r="A1092" s="35"/>
      <c r="B1092" s="35"/>
      <c r="C1092" s="35"/>
      <c r="D1092" s="35"/>
      <c r="E1092" s="35"/>
      <c r="F1092" s="35"/>
      <c r="G1092" s="35"/>
      <c r="H1092" s="35"/>
      <c r="I1092" s="35"/>
      <c r="J1092" s="35"/>
      <c r="K1092" s="35"/>
      <c r="L1092" s="35"/>
      <c r="M1092" s="35"/>
      <c r="N1092" s="35"/>
      <c r="O1092" s="35"/>
      <c r="P1092" s="35"/>
      <c r="Q1092" s="35"/>
      <c r="R1092" s="35"/>
      <c r="S1092" s="35"/>
      <c r="T1092" s="35"/>
      <c r="U1092" s="35"/>
      <c r="V1092" s="35"/>
      <c r="W1092" s="35"/>
      <c r="X1092" s="35"/>
      <c r="Y1092" s="35"/>
      <c r="Z1092" s="35"/>
      <c r="AA1092" s="35"/>
      <c r="AB1092" s="35"/>
      <c r="AC1092" s="35"/>
      <c r="AD1092" s="35"/>
      <c r="AE1092" s="35"/>
      <c r="AG1092" s="216" t="s">
        <v>153</v>
      </c>
      <c r="AH1092" s="907" t="s">
        <v>1107</v>
      </c>
      <c r="AI1092" s="906" t="s">
        <v>1108</v>
      </c>
      <c r="AJ1092" s="905">
        <v>1409010</v>
      </c>
      <c r="AK1092" s="451" t="s">
        <v>139</v>
      </c>
      <c r="AL1092" s="451">
        <v>1</v>
      </c>
      <c r="AM1092" s="449" t="s">
        <v>3041</v>
      </c>
      <c r="AN1092" s="450"/>
      <c r="AP1092" s="77"/>
      <c r="AQ1092" s="77"/>
      <c r="AR1092" s="35"/>
      <c r="AS1092" s="35"/>
      <c r="AT1092" s="35"/>
      <c r="AU1092" s="35"/>
      <c r="AV1092" s="35"/>
      <c r="AW1092" s="35"/>
      <c r="AX1092" s="35"/>
      <c r="AY1092" s="35"/>
      <c r="AZ1092" s="35"/>
      <c r="BA1092" s="35"/>
      <c r="BB1092" s="35"/>
      <c r="BC1092" s="35"/>
      <c r="BD1092" s="35"/>
      <c r="BE1092" s="35"/>
      <c r="BF1092" s="35"/>
      <c r="BG1092" s="35"/>
      <c r="BH1092" s="35"/>
      <c r="BI1092" s="35"/>
      <c r="BJ1092" s="35"/>
      <c r="BK1092" s="35"/>
      <c r="BL1092" s="35"/>
      <c r="BM1092" s="35"/>
      <c r="BN1092" s="35"/>
      <c r="BO1092" s="35"/>
      <c r="BP1092" s="35"/>
      <c r="BQ1092" s="35"/>
      <c r="BR1092" s="35"/>
      <c r="BS1092" s="35"/>
      <c r="BT1092" s="35"/>
      <c r="BU1092" s="35"/>
      <c r="BV1092" s="35"/>
    </row>
    <row r="1093" spans="1:74" s="54" customFormat="1" ht="15" customHeight="1" x14ac:dyDescent="0.15">
      <c r="A1093" s="35"/>
      <c r="B1093" s="35"/>
      <c r="C1093" s="35"/>
      <c r="D1093" s="35"/>
      <c r="E1093" s="35"/>
      <c r="F1093" s="35"/>
      <c r="G1093" s="35"/>
      <c r="H1093" s="35"/>
      <c r="I1093" s="35"/>
      <c r="J1093" s="35"/>
      <c r="K1093" s="35"/>
      <c r="L1093" s="35"/>
      <c r="M1093" s="35"/>
      <c r="N1093" s="35"/>
      <c r="O1093" s="35"/>
      <c r="P1093" s="35"/>
      <c r="Q1093" s="35"/>
      <c r="R1093" s="35"/>
      <c r="S1093" s="35"/>
      <c r="T1093" s="35"/>
      <c r="U1093" s="35"/>
      <c r="V1093" s="35"/>
      <c r="W1093" s="35"/>
      <c r="X1093" s="35"/>
      <c r="Y1093" s="35"/>
      <c r="Z1093" s="35"/>
      <c r="AA1093" s="35"/>
      <c r="AB1093" s="35"/>
      <c r="AC1093" s="35"/>
      <c r="AD1093" s="35"/>
      <c r="AE1093" s="35"/>
      <c r="AG1093" s="216" t="s">
        <v>153</v>
      </c>
      <c r="AH1093" s="907" t="s">
        <v>1115</v>
      </c>
      <c r="AI1093" s="906" t="s">
        <v>1116</v>
      </c>
      <c r="AJ1093" s="905">
        <v>1409011</v>
      </c>
      <c r="AK1093" s="451">
        <v>1</v>
      </c>
      <c r="AL1093" s="451" t="s">
        <v>139</v>
      </c>
      <c r="AM1093" s="451" t="s">
        <v>140</v>
      </c>
      <c r="AN1093" s="450"/>
      <c r="AP1093" s="77"/>
      <c r="AQ1093" s="77"/>
      <c r="AR1093" s="35"/>
      <c r="AS1093" s="35"/>
      <c r="AT1093" s="35"/>
      <c r="AU1093" s="35"/>
      <c r="AV1093" s="35"/>
      <c r="AW1093" s="35"/>
      <c r="AX1093" s="35"/>
      <c r="AY1093" s="35"/>
      <c r="AZ1093" s="35"/>
      <c r="BA1093" s="35"/>
      <c r="BB1093" s="35"/>
      <c r="BC1093" s="35"/>
      <c r="BD1093" s="35"/>
      <c r="BE1093" s="35"/>
      <c r="BF1093" s="35"/>
      <c r="BG1093" s="35"/>
      <c r="BH1093" s="35"/>
      <c r="BI1093" s="35"/>
      <c r="BJ1093" s="35"/>
      <c r="BK1093" s="35"/>
      <c r="BL1093" s="35"/>
      <c r="BM1093" s="35"/>
      <c r="BN1093" s="35"/>
      <c r="BO1093" s="35"/>
      <c r="BP1093" s="35"/>
      <c r="BQ1093" s="35"/>
      <c r="BR1093" s="35"/>
      <c r="BS1093" s="35"/>
      <c r="BT1093" s="35"/>
      <c r="BU1093" s="35"/>
      <c r="BV1093" s="35"/>
    </row>
    <row r="1094" spans="1:74" s="54" customFormat="1" ht="15" customHeight="1" x14ac:dyDescent="0.15">
      <c r="A1094" s="35"/>
      <c r="B1094" s="35"/>
      <c r="C1094" s="35"/>
      <c r="D1094" s="35"/>
      <c r="E1094" s="35"/>
      <c r="F1094" s="35"/>
      <c r="G1094" s="35"/>
      <c r="H1094" s="35"/>
      <c r="I1094" s="35"/>
      <c r="J1094" s="35"/>
      <c r="K1094" s="35"/>
      <c r="L1094" s="35"/>
      <c r="M1094" s="35"/>
      <c r="N1094" s="35"/>
      <c r="O1094" s="35"/>
      <c r="P1094" s="35"/>
      <c r="Q1094" s="35"/>
      <c r="R1094" s="35"/>
      <c r="S1094" s="35"/>
      <c r="T1094" s="35"/>
      <c r="U1094" s="35"/>
      <c r="V1094" s="35"/>
      <c r="W1094" s="35"/>
      <c r="X1094" s="35"/>
      <c r="Y1094" s="35"/>
      <c r="Z1094" s="35"/>
      <c r="AA1094" s="35"/>
      <c r="AB1094" s="35"/>
      <c r="AC1094" s="35"/>
      <c r="AD1094" s="35"/>
      <c r="AE1094" s="35"/>
      <c r="AG1094" s="216" t="s">
        <v>153</v>
      </c>
      <c r="AH1094" s="907" t="s">
        <v>1387</v>
      </c>
      <c r="AI1094" s="906" t="s">
        <v>1388</v>
      </c>
      <c r="AJ1094" s="905">
        <v>1409012</v>
      </c>
      <c r="AK1094" s="451" t="s">
        <v>139</v>
      </c>
      <c r="AL1094" s="451">
        <v>1</v>
      </c>
      <c r="AM1094" s="449" t="s">
        <v>3041</v>
      </c>
      <c r="AN1094" s="450"/>
      <c r="AP1094" s="77"/>
      <c r="AQ1094" s="77"/>
      <c r="AR1094" s="35"/>
      <c r="AS1094" s="35"/>
      <c r="AT1094" s="35"/>
      <c r="AU1094" s="35"/>
      <c r="AV1094" s="35"/>
      <c r="AW1094" s="35"/>
      <c r="AX1094" s="35"/>
      <c r="AY1094" s="35"/>
      <c r="AZ1094" s="35"/>
      <c r="BA1094" s="35"/>
      <c r="BB1094" s="35"/>
      <c r="BC1094" s="35"/>
      <c r="BD1094" s="35"/>
      <c r="BE1094" s="35"/>
      <c r="BF1094" s="35"/>
      <c r="BG1094" s="35"/>
      <c r="BH1094" s="35"/>
      <c r="BI1094" s="35"/>
      <c r="BJ1094" s="35"/>
      <c r="BK1094" s="35"/>
      <c r="BL1094" s="35"/>
      <c r="BM1094" s="35"/>
      <c r="BN1094" s="35"/>
      <c r="BO1094" s="35"/>
      <c r="BP1094" s="35"/>
      <c r="BQ1094" s="35"/>
      <c r="BR1094" s="35"/>
      <c r="BS1094" s="35"/>
      <c r="BT1094" s="35"/>
      <c r="BU1094" s="35"/>
      <c r="BV1094" s="35"/>
    </row>
    <row r="1095" spans="1:74" s="54" customFormat="1" ht="15" customHeight="1" x14ac:dyDescent="0.15">
      <c r="A1095" s="35"/>
      <c r="B1095" s="35"/>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G1095" s="216" t="s">
        <v>153</v>
      </c>
      <c r="AH1095" s="907" t="s">
        <v>1197</v>
      </c>
      <c r="AI1095" s="906" t="s">
        <v>1198</v>
      </c>
      <c r="AJ1095" s="905">
        <v>1409013</v>
      </c>
      <c r="AK1095" s="451">
        <v>1</v>
      </c>
      <c r="AL1095" s="451" t="s">
        <v>139</v>
      </c>
      <c r="AM1095" s="449" t="s">
        <v>3041</v>
      </c>
      <c r="AN1095" s="450"/>
      <c r="AP1095" s="77"/>
      <c r="AQ1095" s="77"/>
      <c r="AR1095" s="35"/>
      <c r="AS1095" s="35"/>
      <c r="AT1095" s="35"/>
      <c r="AU1095" s="35"/>
      <c r="AV1095" s="35"/>
      <c r="AW1095" s="35"/>
      <c r="AX1095" s="35"/>
      <c r="AY1095" s="35"/>
      <c r="AZ1095" s="35"/>
      <c r="BA1095" s="35"/>
      <c r="BB1095" s="35"/>
      <c r="BC1095" s="35"/>
      <c r="BD1095" s="35"/>
      <c r="BE1095" s="35"/>
      <c r="BF1095" s="35"/>
      <c r="BG1095" s="35"/>
      <c r="BH1095" s="35"/>
      <c r="BI1095" s="35"/>
      <c r="BJ1095" s="35"/>
      <c r="BK1095" s="35"/>
      <c r="BL1095" s="35"/>
      <c r="BM1095" s="35"/>
      <c r="BN1095" s="35"/>
      <c r="BO1095" s="35"/>
      <c r="BP1095" s="35"/>
      <c r="BQ1095" s="35"/>
      <c r="BR1095" s="35"/>
      <c r="BS1095" s="35"/>
      <c r="BT1095" s="35"/>
      <c r="BU1095" s="35"/>
      <c r="BV1095" s="35"/>
    </row>
    <row r="1096" spans="1:74" s="54" customFormat="1" ht="15" customHeight="1" x14ac:dyDescent="0.15">
      <c r="A1096" s="35"/>
      <c r="B1096" s="35"/>
      <c r="C1096" s="35"/>
      <c r="D1096" s="35"/>
      <c r="E1096" s="35"/>
      <c r="F1096" s="35"/>
      <c r="G1096" s="35"/>
      <c r="H1096" s="35"/>
      <c r="I1096" s="35"/>
      <c r="J1096" s="35"/>
      <c r="K1096" s="35"/>
      <c r="L1096" s="35"/>
      <c r="M1096" s="35"/>
      <c r="N1096" s="35"/>
      <c r="O1096" s="35"/>
      <c r="P1096" s="35"/>
      <c r="Q1096" s="35"/>
      <c r="R1096" s="35"/>
      <c r="S1096" s="35"/>
      <c r="T1096" s="35"/>
      <c r="U1096" s="35"/>
      <c r="V1096" s="35"/>
      <c r="W1096" s="35"/>
      <c r="X1096" s="35"/>
      <c r="Y1096" s="35"/>
      <c r="Z1096" s="35"/>
      <c r="AA1096" s="35"/>
      <c r="AB1096" s="35"/>
      <c r="AC1096" s="35"/>
      <c r="AD1096" s="35"/>
      <c r="AE1096" s="35"/>
      <c r="AG1096" s="216" t="s">
        <v>153</v>
      </c>
      <c r="AH1096" s="907" t="s">
        <v>1234</v>
      </c>
      <c r="AI1096" s="906" t="s">
        <v>1235</v>
      </c>
      <c r="AJ1096" s="905">
        <v>1409014</v>
      </c>
      <c r="AK1096" s="451" t="s">
        <v>139</v>
      </c>
      <c r="AL1096" s="451">
        <v>1</v>
      </c>
      <c r="AM1096" s="449" t="s">
        <v>3041</v>
      </c>
      <c r="AN1096" s="450"/>
      <c r="AP1096" s="77"/>
      <c r="AQ1096" s="77"/>
      <c r="AR1096" s="35"/>
      <c r="AS1096" s="35"/>
      <c r="AT1096" s="35"/>
      <c r="AU1096" s="35"/>
      <c r="AV1096" s="35"/>
      <c r="AW1096" s="35"/>
      <c r="AX1096" s="35"/>
      <c r="AY1096" s="35"/>
      <c r="AZ1096" s="35"/>
      <c r="BA1096" s="35"/>
      <c r="BB1096" s="35"/>
      <c r="BC1096" s="35"/>
      <c r="BD1096" s="35"/>
      <c r="BE1096" s="35"/>
      <c r="BF1096" s="35"/>
      <c r="BG1096" s="35"/>
      <c r="BH1096" s="35"/>
      <c r="BI1096" s="35"/>
      <c r="BJ1096" s="35"/>
      <c r="BK1096" s="35"/>
      <c r="BL1096" s="35"/>
      <c r="BM1096" s="35"/>
      <c r="BN1096" s="35"/>
      <c r="BO1096" s="35"/>
      <c r="BP1096" s="35"/>
      <c r="BQ1096" s="35"/>
      <c r="BR1096" s="35"/>
      <c r="BS1096" s="35"/>
      <c r="BT1096" s="35"/>
      <c r="BU1096" s="35"/>
      <c r="BV1096" s="35"/>
    </row>
    <row r="1097" spans="1:74" s="54" customFormat="1" ht="15" customHeight="1" x14ac:dyDescent="0.15">
      <c r="A1097" s="35"/>
      <c r="B1097" s="35"/>
      <c r="C1097" s="35"/>
      <c r="D1097" s="35"/>
      <c r="E1097" s="35"/>
      <c r="F1097" s="35"/>
      <c r="G1097" s="35"/>
      <c r="H1097" s="35"/>
      <c r="I1097" s="35"/>
      <c r="J1097" s="35"/>
      <c r="K1097" s="35"/>
      <c r="L1097" s="35"/>
      <c r="M1097" s="35"/>
      <c r="N1097" s="35"/>
      <c r="O1097" s="35"/>
      <c r="P1097" s="35"/>
      <c r="Q1097" s="35"/>
      <c r="R1097" s="35"/>
      <c r="S1097" s="35"/>
      <c r="T1097" s="35"/>
      <c r="U1097" s="35"/>
      <c r="V1097" s="35"/>
      <c r="W1097" s="35"/>
      <c r="X1097" s="35"/>
      <c r="Y1097" s="35"/>
      <c r="Z1097" s="35"/>
      <c r="AA1097" s="35"/>
      <c r="AB1097" s="35"/>
      <c r="AC1097" s="35"/>
      <c r="AD1097" s="35"/>
      <c r="AE1097" s="35"/>
      <c r="AG1097" s="216" t="s">
        <v>153</v>
      </c>
      <c r="AH1097" s="907" t="s">
        <v>1262</v>
      </c>
      <c r="AI1097" s="906" t="s">
        <v>1263</v>
      </c>
      <c r="AJ1097" s="905">
        <v>1409015</v>
      </c>
      <c r="AK1097" s="451">
        <v>1</v>
      </c>
      <c r="AL1097" s="451" t="s">
        <v>139</v>
      </c>
      <c r="AM1097" s="451" t="s">
        <v>140</v>
      </c>
      <c r="AN1097" s="450"/>
      <c r="AP1097" s="77"/>
      <c r="AQ1097" s="77"/>
      <c r="AR1097" s="35"/>
      <c r="AS1097" s="35"/>
      <c r="AT1097" s="35"/>
      <c r="AU1097" s="35"/>
      <c r="AV1097" s="35"/>
      <c r="AW1097" s="35"/>
      <c r="AX1097" s="35"/>
      <c r="AY1097" s="35"/>
      <c r="AZ1097" s="35"/>
      <c r="BA1097" s="35"/>
      <c r="BB1097" s="35"/>
      <c r="BC1097" s="35"/>
      <c r="BD1097" s="35"/>
      <c r="BE1097" s="35"/>
      <c r="BF1097" s="35"/>
      <c r="BG1097" s="35"/>
      <c r="BH1097" s="35"/>
      <c r="BI1097" s="35"/>
      <c r="BJ1097" s="35"/>
      <c r="BK1097" s="35"/>
      <c r="BL1097" s="35"/>
      <c r="BM1097" s="35"/>
      <c r="BN1097" s="35"/>
      <c r="BO1097" s="35"/>
      <c r="BP1097" s="35"/>
      <c r="BQ1097" s="35"/>
      <c r="BR1097" s="35"/>
      <c r="BS1097" s="35"/>
      <c r="BT1097" s="35"/>
      <c r="BU1097" s="35"/>
      <c r="BV1097" s="35"/>
    </row>
    <row r="1098" spans="1:74" s="54" customFormat="1" ht="15" customHeight="1" x14ac:dyDescent="0.15">
      <c r="A1098" s="35"/>
      <c r="B1098" s="35"/>
      <c r="C1098" s="35"/>
      <c r="D1098" s="35"/>
      <c r="E1098" s="35"/>
      <c r="F1098" s="35"/>
      <c r="G1098" s="35"/>
      <c r="H1098" s="35"/>
      <c r="I1098" s="35"/>
      <c r="J1098" s="35"/>
      <c r="K1098" s="35"/>
      <c r="L1098" s="35"/>
      <c r="M1098" s="35"/>
      <c r="N1098" s="35"/>
      <c r="O1098" s="35"/>
      <c r="P1098" s="35"/>
      <c r="Q1098" s="35"/>
      <c r="R1098" s="35"/>
      <c r="S1098" s="35"/>
      <c r="T1098" s="35"/>
      <c r="U1098" s="35"/>
      <c r="V1098" s="35"/>
      <c r="W1098" s="35"/>
      <c r="X1098" s="35"/>
      <c r="Y1098" s="35"/>
      <c r="Z1098" s="35"/>
      <c r="AA1098" s="35"/>
      <c r="AB1098" s="35"/>
      <c r="AC1098" s="35"/>
      <c r="AD1098" s="35"/>
      <c r="AE1098" s="35"/>
      <c r="AG1098" s="216" t="s">
        <v>153</v>
      </c>
      <c r="AH1098" s="907" t="s">
        <v>1308</v>
      </c>
      <c r="AI1098" s="906" t="s">
        <v>1309</v>
      </c>
      <c r="AJ1098" s="905">
        <v>1409016</v>
      </c>
      <c r="AK1098" s="451">
        <v>1</v>
      </c>
      <c r="AL1098" s="451" t="s">
        <v>139</v>
      </c>
      <c r="AM1098" s="449" t="s">
        <v>3041</v>
      </c>
      <c r="AN1098" s="450"/>
      <c r="AP1098" s="77"/>
      <c r="AQ1098" s="77"/>
      <c r="AR1098" s="35"/>
      <c r="AS1098" s="35"/>
      <c r="AT1098" s="35"/>
      <c r="AU1098" s="35"/>
      <c r="AV1098" s="35"/>
      <c r="AW1098" s="35"/>
      <c r="AX1098" s="35"/>
      <c r="AY1098" s="35"/>
      <c r="AZ1098" s="35"/>
      <c r="BA1098" s="35"/>
      <c r="BB1098" s="35"/>
      <c r="BC1098" s="35"/>
      <c r="BD1098" s="35"/>
      <c r="BE1098" s="35"/>
      <c r="BF1098" s="35"/>
      <c r="BG1098" s="35"/>
      <c r="BH1098" s="35"/>
      <c r="BI1098" s="35"/>
      <c r="BJ1098" s="35"/>
      <c r="BK1098" s="35"/>
      <c r="BL1098" s="35"/>
      <c r="BM1098" s="35"/>
      <c r="BN1098" s="35"/>
      <c r="BO1098" s="35"/>
      <c r="BP1098" s="35"/>
      <c r="BQ1098" s="35"/>
      <c r="BR1098" s="35"/>
      <c r="BS1098" s="35"/>
      <c r="BT1098" s="35"/>
      <c r="BU1098" s="35"/>
      <c r="BV1098" s="35"/>
    </row>
    <row r="1099" spans="1:74" s="54" customFormat="1" ht="15" customHeight="1" x14ac:dyDescent="0.15">
      <c r="A1099" s="35"/>
      <c r="B1099" s="35"/>
      <c r="C1099" s="35"/>
      <c r="D1099" s="35"/>
      <c r="E1099" s="35"/>
      <c r="F1099" s="35"/>
      <c r="G1099" s="35"/>
      <c r="H1099" s="35"/>
      <c r="I1099" s="35"/>
      <c r="J1099" s="35"/>
      <c r="K1099" s="35"/>
      <c r="L1099" s="35"/>
      <c r="M1099" s="35"/>
      <c r="N1099" s="35"/>
      <c r="O1099" s="35"/>
      <c r="P1099" s="35"/>
      <c r="Q1099" s="35"/>
      <c r="R1099" s="35"/>
      <c r="S1099" s="35"/>
      <c r="T1099" s="35"/>
      <c r="U1099" s="35"/>
      <c r="V1099" s="35"/>
      <c r="W1099" s="35"/>
      <c r="X1099" s="35"/>
      <c r="Y1099" s="35"/>
      <c r="Z1099" s="35"/>
      <c r="AA1099" s="35"/>
      <c r="AB1099" s="35"/>
      <c r="AC1099" s="35"/>
      <c r="AD1099" s="35"/>
      <c r="AE1099" s="35"/>
      <c r="AG1099" s="216" t="s">
        <v>153</v>
      </c>
      <c r="AH1099" s="907" t="s">
        <v>1357</v>
      </c>
      <c r="AI1099" s="906" t="s">
        <v>1358</v>
      </c>
      <c r="AJ1099" s="905">
        <v>1409017</v>
      </c>
      <c r="AK1099" s="451" t="s">
        <v>139</v>
      </c>
      <c r="AL1099" s="451">
        <v>1</v>
      </c>
      <c r="AM1099" s="449" t="s">
        <v>3041</v>
      </c>
      <c r="AN1099" s="450"/>
      <c r="AP1099" s="77"/>
      <c r="AQ1099" s="77"/>
      <c r="AR1099" s="35"/>
      <c r="AS1099" s="35"/>
      <c r="AT1099" s="35"/>
      <c r="AU1099" s="35"/>
      <c r="AV1099" s="35"/>
      <c r="AW1099" s="35"/>
      <c r="AX1099" s="35"/>
      <c r="AY1099" s="35"/>
      <c r="AZ1099" s="35"/>
      <c r="BA1099" s="35"/>
      <c r="BB1099" s="35"/>
      <c r="BC1099" s="35"/>
      <c r="BD1099" s="35"/>
      <c r="BE1099" s="35"/>
      <c r="BF1099" s="35"/>
      <c r="BG1099" s="35"/>
      <c r="BH1099" s="35"/>
      <c r="BI1099" s="35"/>
      <c r="BJ1099" s="35"/>
      <c r="BK1099" s="35"/>
      <c r="BL1099" s="35"/>
      <c r="BM1099" s="35"/>
      <c r="BN1099" s="35"/>
      <c r="BO1099" s="35"/>
      <c r="BP1099" s="35"/>
      <c r="BQ1099" s="35"/>
      <c r="BR1099" s="35"/>
      <c r="BS1099" s="35"/>
      <c r="BT1099" s="35"/>
      <c r="BU1099" s="35"/>
      <c r="BV1099" s="35"/>
    </row>
    <row r="1100" spans="1:74" s="54" customFormat="1" ht="15" customHeight="1" x14ac:dyDescent="0.15">
      <c r="A1100" s="35"/>
      <c r="B1100" s="35"/>
      <c r="C1100" s="35"/>
      <c r="D1100" s="35"/>
      <c r="E1100" s="35"/>
      <c r="F1100" s="35"/>
      <c r="G1100" s="35"/>
      <c r="H1100" s="35"/>
      <c r="I1100" s="35"/>
      <c r="J1100" s="35"/>
      <c r="K1100" s="35"/>
      <c r="L1100" s="35"/>
      <c r="M1100" s="35"/>
      <c r="N1100" s="35"/>
      <c r="O1100" s="35"/>
      <c r="P1100" s="35"/>
      <c r="Q1100" s="35"/>
      <c r="R1100" s="35"/>
      <c r="S1100" s="35"/>
      <c r="T1100" s="35"/>
      <c r="U1100" s="35"/>
      <c r="V1100" s="35"/>
      <c r="W1100" s="35"/>
      <c r="X1100" s="35"/>
      <c r="Y1100" s="35"/>
      <c r="Z1100" s="35"/>
      <c r="AA1100" s="35"/>
      <c r="AB1100" s="35"/>
      <c r="AC1100" s="35"/>
      <c r="AD1100" s="35"/>
      <c r="AE1100" s="35"/>
      <c r="AG1100" s="216" t="s">
        <v>153</v>
      </c>
      <c r="AH1100" s="907" t="s">
        <v>1359</v>
      </c>
      <c r="AI1100" s="906" t="s">
        <v>1360</v>
      </c>
      <c r="AJ1100" s="905">
        <v>1409018</v>
      </c>
      <c r="AK1100" s="451">
        <v>1</v>
      </c>
      <c r="AL1100" s="451" t="s">
        <v>139</v>
      </c>
      <c r="AM1100" s="451" t="s">
        <v>140</v>
      </c>
      <c r="AN1100" s="450"/>
      <c r="AP1100" s="77"/>
      <c r="AQ1100" s="77"/>
      <c r="AR1100" s="35"/>
      <c r="AS1100" s="35"/>
      <c r="AT1100" s="35"/>
      <c r="AU1100" s="35"/>
      <c r="AV1100" s="35"/>
      <c r="AW1100" s="35"/>
      <c r="AX1100" s="35"/>
      <c r="AY1100" s="35"/>
      <c r="AZ1100" s="35"/>
      <c r="BA1100" s="35"/>
      <c r="BB1100" s="35"/>
      <c r="BC1100" s="35"/>
      <c r="BD1100" s="35"/>
      <c r="BE1100" s="35"/>
      <c r="BF1100" s="35"/>
      <c r="BG1100" s="35"/>
      <c r="BH1100" s="35"/>
      <c r="BI1100" s="35"/>
      <c r="BJ1100" s="35"/>
      <c r="BK1100" s="35"/>
      <c r="BL1100" s="35"/>
      <c r="BM1100" s="35"/>
      <c r="BN1100" s="35"/>
      <c r="BO1100" s="35"/>
      <c r="BP1100" s="35"/>
      <c r="BQ1100" s="35"/>
      <c r="BR1100" s="35"/>
      <c r="BS1100" s="35"/>
      <c r="BT1100" s="35"/>
      <c r="BU1100" s="35"/>
      <c r="BV1100" s="35"/>
    </row>
    <row r="1101" spans="1:74" s="54" customFormat="1" ht="15" customHeight="1" x14ac:dyDescent="0.15">
      <c r="A1101" s="35"/>
      <c r="B1101" s="35"/>
      <c r="C1101" s="35"/>
      <c r="D1101" s="35"/>
      <c r="E1101" s="35"/>
      <c r="F1101" s="35"/>
      <c r="G1101" s="35"/>
      <c r="H1101" s="35"/>
      <c r="I1101" s="35"/>
      <c r="J1101" s="35"/>
      <c r="K1101" s="35"/>
      <c r="L1101" s="35"/>
      <c r="M1101" s="35"/>
      <c r="N1101" s="35"/>
      <c r="O1101" s="35"/>
      <c r="P1101" s="35"/>
      <c r="Q1101" s="35"/>
      <c r="R1101" s="35"/>
      <c r="S1101" s="35"/>
      <c r="T1101" s="35"/>
      <c r="U1101" s="35"/>
      <c r="V1101" s="35"/>
      <c r="W1101" s="35"/>
      <c r="X1101" s="35"/>
      <c r="Y1101" s="35"/>
      <c r="Z1101" s="35"/>
      <c r="AA1101" s="35"/>
      <c r="AB1101" s="35"/>
      <c r="AC1101" s="35"/>
      <c r="AD1101" s="35"/>
      <c r="AE1101" s="35"/>
      <c r="AG1101" s="216" t="s">
        <v>153</v>
      </c>
      <c r="AH1101" s="907" t="s">
        <v>1447</v>
      </c>
      <c r="AI1101" s="906" t="s">
        <v>1448</v>
      </c>
      <c r="AJ1101" s="905">
        <v>1409019</v>
      </c>
      <c r="AK1101" s="451" t="s">
        <v>139</v>
      </c>
      <c r="AL1101" s="451">
        <v>1</v>
      </c>
      <c r="AM1101" s="449" t="s">
        <v>3041</v>
      </c>
      <c r="AN1101" s="450"/>
      <c r="AP1101" s="77"/>
      <c r="AQ1101" s="77"/>
      <c r="AR1101" s="35"/>
      <c r="AS1101" s="35"/>
      <c r="AT1101" s="35"/>
      <c r="AU1101" s="35"/>
      <c r="AV1101" s="35"/>
      <c r="AW1101" s="35"/>
      <c r="AX1101" s="35"/>
      <c r="AY1101" s="35"/>
      <c r="AZ1101" s="35"/>
      <c r="BA1101" s="35"/>
      <c r="BB1101" s="35"/>
      <c r="BC1101" s="35"/>
      <c r="BD1101" s="35"/>
      <c r="BE1101" s="35"/>
      <c r="BF1101" s="35"/>
      <c r="BG1101" s="35"/>
      <c r="BH1101" s="35"/>
      <c r="BI1101" s="35"/>
      <c r="BJ1101" s="35"/>
      <c r="BK1101" s="35"/>
      <c r="BL1101" s="35"/>
      <c r="BM1101" s="35"/>
      <c r="BN1101" s="35"/>
      <c r="BO1101" s="35"/>
      <c r="BP1101" s="35"/>
      <c r="BQ1101" s="35"/>
      <c r="BR1101" s="35"/>
      <c r="BS1101" s="35"/>
      <c r="BT1101" s="35"/>
      <c r="BU1101" s="35"/>
      <c r="BV1101" s="35"/>
    </row>
    <row r="1102" spans="1:74" s="54" customFormat="1" ht="15" customHeight="1" x14ac:dyDescent="0.15">
      <c r="A1102" s="35"/>
      <c r="B1102" s="35"/>
      <c r="C1102" s="35"/>
      <c r="D1102" s="35"/>
      <c r="E1102" s="35"/>
      <c r="F1102" s="35"/>
      <c r="G1102" s="35"/>
      <c r="H1102" s="35"/>
      <c r="I1102" s="35"/>
      <c r="J1102" s="35"/>
      <c r="K1102" s="35"/>
      <c r="L1102" s="35"/>
      <c r="M1102" s="35"/>
      <c r="N1102" s="35"/>
      <c r="O1102" s="35"/>
      <c r="P1102" s="35"/>
      <c r="Q1102" s="35"/>
      <c r="R1102" s="35"/>
      <c r="S1102" s="35"/>
      <c r="T1102" s="35"/>
      <c r="U1102" s="35"/>
      <c r="V1102" s="35"/>
      <c r="W1102" s="35"/>
      <c r="X1102" s="35"/>
      <c r="Y1102" s="35"/>
      <c r="Z1102" s="35"/>
      <c r="AA1102" s="35"/>
      <c r="AB1102" s="35"/>
      <c r="AC1102" s="35"/>
      <c r="AD1102" s="35"/>
      <c r="AE1102" s="35"/>
      <c r="AG1102" s="216" t="s">
        <v>153</v>
      </c>
      <c r="AH1102" s="907" t="s">
        <v>1286</v>
      </c>
      <c r="AI1102" s="906" t="s">
        <v>1287</v>
      </c>
      <c r="AJ1102" s="905">
        <v>1404022</v>
      </c>
      <c r="AK1102" s="451">
        <v>1</v>
      </c>
      <c r="AL1102" s="451" t="s">
        <v>139</v>
      </c>
      <c r="AM1102" s="449" t="s">
        <v>3041</v>
      </c>
      <c r="AN1102" s="450"/>
      <c r="AP1102" s="77"/>
      <c r="AQ1102" s="77"/>
      <c r="AR1102" s="35"/>
      <c r="AS1102" s="35"/>
      <c r="AT1102" s="35"/>
      <c r="AU1102" s="35"/>
      <c r="AV1102" s="35"/>
      <c r="AW1102" s="35"/>
      <c r="AX1102" s="35"/>
      <c r="AY1102" s="35"/>
      <c r="AZ1102" s="35"/>
      <c r="BA1102" s="35"/>
      <c r="BB1102" s="35"/>
      <c r="BC1102" s="35"/>
      <c r="BD1102" s="35"/>
      <c r="BE1102" s="35"/>
      <c r="BF1102" s="35"/>
      <c r="BG1102" s="35"/>
      <c r="BH1102" s="35"/>
      <c r="BI1102" s="35"/>
      <c r="BJ1102" s="35"/>
      <c r="BK1102" s="35"/>
      <c r="BL1102" s="35"/>
      <c r="BM1102" s="35"/>
      <c r="BN1102" s="35"/>
      <c r="BO1102" s="35"/>
      <c r="BP1102" s="35"/>
      <c r="BQ1102" s="35"/>
      <c r="BR1102" s="35"/>
      <c r="BS1102" s="35"/>
      <c r="BT1102" s="35"/>
      <c r="BU1102" s="35"/>
      <c r="BV1102" s="35"/>
    </row>
    <row r="1103" spans="1:74" s="54" customFormat="1" ht="15" customHeight="1" x14ac:dyDescent="0.15">
      <c r="A1103" s="35"/>
      <c r="B1103" s="35"/>
      <c r="C1103" s="35"/>
      <c r="D1103" s="35"/>
      <c r="E1103" s="35"/>
      <c r="F1103" s="35"/>
      <c r="G1103" s="35"/>
      <c r="H1103" s="35"/>
      <c r="I1103" s="35"/>
      <c r="J1103" s="35"/>
      <c r="K1103" s="35"/>
      <c r="L1103" s="35"/>
      <c r="M1103" s="35"/>
      <c r="N1103" s="35"/>
      <c r="O1103" s="35"/>
      <c r="P1103" s="35"/>
      <c r="Q1103" s="35"/>
      <c r="R1103" s="35"/>
      <c r="S1103" s="35"/>
      <c r="T1103" s="35"/>
      <c r="U1103" s="35"/>
      <c r="V1103" s="35"/>
      <c r="W1103" s="35"/>
      <c r="X1103" s="35"/>
      <c r="Y1103" s="35"/>
      <c r="Z1103" s="35"/>
      <c r="AA1103" s="35"/>
      <c r="AB1103" s="35"/>
      <c r="AC1103" s="35"/>
      <c r="AD1103" s="35"/>
      <c r="AE1103" s="35"/>
      <c r="AG1103" s="216" t="s">
        <v>153</v>
      </c>
      <c r="AH1103" s="907" t="s">
        <v>1055</v>
      </c>
      <c r="AI1103" s="906" t="s">
        <v>1056</v>
      </c>
      <c r="AJ1103" s="905">
        <v>1410001</v>
      </c>
      <c r="AK1103" s="451">
        <v>1</v>
      </c>
      <c r="AL1103" s="451" t="s">
        <v>139</v>
      </c>
      <c r="AM1103" s="449" t="s">
        <v>3041</v>
      </c>
      <c r="AN1103" s="450"/>
      <c r="AP1103" s="77"/>
      <c r="AQ1103" s="77"/>
      <c r="AR1103" s="35"/>
      <c r="AS1103" s="35"/>
      <c r="AT1103" s="35"/>
      <c r="AU1103" s="35"/>
      <c r="AV1103" s="35"/>
      <c r="AW1103" s="35"/>
      <c r="AX1103" s="35"/>
      <c r="AY1103" s="35"/>
      <c r="AZ1103" s="35"/>
      <c r="BA1103" s="35"/>
      <c r="BB1103" s="35"/>
      <c r="BC1103" s="35"/>
      <c r="BD1103" s="35"/>
      <c r="BE1103" s="35"/>
      <c r="BF1103" s="35"/>
      <c r="BG1103" s="35"/>
      <c r="BH1103" s="35"/>
      <c r="BI1103" s="35"/>
      <c r="BJ1103" s="35"/>
      <c r="BK1103" s="35"/>
      <c r="BL1103" s="35"/>
      <c r="BM1103" s="35"/>
      <c r="BN1103" s="35"/>
      <c r="BO1103" s="35"/>
      <c r="BP1103" s="35"/>
      <c r="BQ1103" s="35"/>
      <c r="BR1103" s="35"/>
      <c r="BS1103" s="35"/>
      <c r="BT1103" s="35"/>
      <c r="BU1103" s="35"/>
      <c r="BV1103" s="35"/>
    </row>
    <row r="1104" spans="1:74" s="54" customFormat="1" ht="15" customHeight="1" x14ac:dyDescent="0.15">
      <c r="A1104" s="35"/>
      <c r="B1104" s="35"/>
      <c r="C1104" s="35"/>
      <c r="D1104" s="35"/>
      <c r="E1104" s="35"/>
      <c r="F1104" s="35"/>
      <c r="G1104" s="35"/>
      <c r="H1104" s="35"/>
      <c r="I1104" s="35"/>
      <c r="J1104" s="35"/>
      <c r="K1104" s="35"/>
      <c r="L1104" s="35"/>
      <c r="M1104" s="35"/>
      <c r="N1104" s="35"/>
      <c r="O1104" s="35"/>
      <c r="P1104" s="35"/>
      <c r="Q1104" s="35"/>
      <c r="R1104" s="35"/>
      <c r="S1104" s="35"/>
      <c r="T1104" s="35"/>
      <c r="U1104" s="35"/>
      <c r="V1104" s="35"/>
      <c r="W1104" s="35"/>
      <c r="X1104" s="35"/>
      <c r="Y1104" s="35"/>
      <c r="Z1104" s="35"/>
      <c r="AA1104" s="35"/>
      <c r="AB1104" s="35"/>
      <c r="AC1104" s="35"/>
      <c r="AD1104" s="35"/>
      <c r="AE1104" s="35"/>
      <c r="AG1104" s="216" t="s">
        <v>153</v>
      </c>
      <c r="AH1104" s="907" t="s">
        <v>1165</v>
      </c>
      <c r="AI1104" s="906" t="s">
        <v>1166</v>
      </c>
      <c r="AJ1104" s="905">
        <v>1410003</v>
      </c>
      <c r="AK1104" s="451">
        <v>1</v>
      </c>
      <c r="AL1104" s="451" t="s">
        <v>139</v>
      </c>
      <c r="AM1104" s="449" t="s">
        <v>3041</v>
      </c>
      <c r="AN1104" s="450"/>
      <c r="AP1104" s="77"/>
      <c r="AQ1104" s="77"/>
      <c r="AR1104" s="35"/>
      <c r="AS1104" s="35"/>
      <c r="AT1104" s="35"/>
      <c r="AU1104" s="35"/>
      <c r="AV1104" s="35"/>
      <c r="AW1104" s="35"/>
      <c r="AX1104" s="35"/>
      <c r="AY1104" s="35"/>
      <c r="AZ1104" s="35"/>
      <c r="BA1104" s="35"/>
      <c r="BB1104" s="35"/>
      <c r="BC1104" s="35"/>
      <c r="BD1104" s="35"/>
      <c r="BE1104" s="35"/>
      <c r="BF1104" s="35"/>
      <c r="BG1104" s="35"/>
      <c r="BH1104" s="35"/>
      <c r="BI1104" s="35"/>
      <c r="BJ1104" s="35"/>
      <c r="BK1104" s="35"/>
      <c r="BL1104" s="35"/>
      <c r="BM1104" s="35"/>
      <c r="BN1104" s="35"/>
      <c r="BO1104" s="35"/>
      <c r="BP1104" s="35"/>
      <c r="BQ1104" s="35"/>
      <c r="BR1104" s="35"/>
      <c r="BS1104" s="35"/>
      <c r="BT1104" s="35"/>
      <c r="BU1104" s="35"/>
      <c r="BV1104" s="35"/>
    </row>
    <row r="1105" spans="1:74" s="54" customFormat="1" ht="15" customHeight="1" x14ac:dyDescent="0.15">
      <c r="A1105" s="35"/>
      <c r="B1105" s="35"/>
      <c r="C1105" s="35"/>
      <c r="D1105" s="35"/>
      <c r="E1105" s="35"/>
      <c r="F1105" s="35"/>
      <c r="G1105" s="35"/>
      <c r="H1105" s="35"/>
      <c r="I1105" s="35"/>
      <c r="J1105" s="35"/>
      <c r="K1105" s="35"/>
      <c r="L1105" s="35"/>
      <c r="M1105" s="35"/>
      <c r="N1105" s="35"/>
      <c r="O1105" s="35"/>
      <c r="P1105" s="35"/>
      <c r="Q1105" s="35"/>
      <c r="R1105" s="35"/>
      <c r="S1105" s="35"/>
      <c r="T1105" s="35"/>
      <c r="U1105" s="35"/>
      <c r="V1105" s="35"/>
      <c r="W1105" s="35"/>
      <c r="X1105" s="35"/>
      <c r="Y1105" s="35"/>
      <c r="Z1105" s="35"/>
      <c r="AA1105" s="35"/>
      <c r="AB1105" s="35"/>
      <c r="AC1105" s="35"/>
      <c r="AD1105" s="35"/>
      <c r="AE1105" s="35"/>
      <c r="AG1105" s="216" t="s">
        <v>153</v>
      </c>
      <c r="AH1105" s="907" t="s">
        <v>1179</v>
      </c>
      <c r="AI1105" s="906" t="s">
        <v>1180</v>
      </c>
      <c r="AJ1105" s="905">
        <v>1410004</v>
      </c>
      <c r="AK1105" s="451" t="s">
        <v>139</v>
      </c>
      <c r="AL1105" s="451">
        <v>1</v>
      </c>
      <c r="AM1105" s="449" t="s">
        <v>3041</v>
      </c>
      <c r="AN1105" s="450"/>
      <c r="AP1105" s="77"/>
      <c r="AQ1105" s="77"/>
      <c r="AR1105" s="35"/>
      <c r="AS1105" s="35"/>
      <c r="AT1105" s="35"/>
      <c r="AU1105" s="35"/>
      <c r="AV1105" s="35"/>
      <c r="AW1105" s="35"/>
      <c r="AX1105" s="35"/>
      <c r="AY1105" s="35"/>
      <c r="AZ1105" s="35"/>
      <c r="BA1105" s="35"/>
      <c r="BB1105" s="35"/>
      <c r="BC1105" s="35"/>
      <c r="BD1105" s="35"/>
      <c r="BE1105" s="35"/>
      <c r="BF1105" s="35"/>
      <c r="BG1105" s="35"/>
      <c r="BH1105" s="35"/>
      <c r="BI1105" s="35"/>
      <c r="BJ1105" s="35"/>
      <c r="BK1105" s="35"/>
      <c r="BL1105" s="35"/>
      <c r="BM1105" s="35"/>
      <c r="BN1105" s="35"/>
      <c r="BO1105" s="35"/>
      <c r="BP1105" s="35"/>
      <c r="BQ1105" s="35"/>
      <c r="BR1105" s="35"/>
      <c r="BS1105" s="35"/>
      <c r="BT1105" s="35"/>
      <c r="BU1105" s="35"/>
      <c r="BV1105" s="35"/>
    </row>
    <row r="1106" spans="1:74" s="54" customFormat="1" ht="15" customHeight="1" x14ac:dyDescent="0.15">
      <c r="A1106" s="35"/>
      <c r="B1106" s="35"/>
      <c r="C1106" s="35"/>
      <c r="D1106" s="35"/>
      <c r="E1106" s="35"/>
      <c r="F1106" s="35"/>
      <c r="G1106" s="35"/>
      <c r="H1106" s="35"/>
      <c r="I1106" s="35"/>
      <c r="J1106" s="35"/>
      <c r="K1106" s="35"/>
      <c r="L1106" s="35"/>
      <c r="M1106" s="35"/>
      <c r="N1106" s="35"/>
      <c r="O1106" s="35"/>
      <c r="P1106" s="35"/>
      <c r="Q1106" s="35"/>
      <c r="R1106" s="35"/>
      <c r="S1106" s="35"/>
      <c r="T1106" s="35"/>
      <c r="U1106" s="35"/>
      <c r="V1106" s="35"/>
      <c r="W1106" s="35"/>
      <c r="X1106" s="35"/>
      <c r="Y1106" s="35"/>
      <c r="Z1106" s="35"/>
      <c r="AA1106" s="35"/>
      <c r="AB1106" s="35"/>
      <c r="AC1106" s="35"/>
      <c r="AD1106" s="35"/>
      <c r="AE1106" s="35"/>
      <c r="AG1106" s="216" t="s">
        <v>153</v>
      </c>
      <c r="AH1106" s="907" t="s">
        <v>1191</v>
      </c>
      <c r="AI1106" s="906" t="s">
        <v>1192</v>
      </c>
      <c r="AJ1106" s="905">
        <v>1410005</v>
      </c>
      <c r="AK1106" s="451">
        <v>1</v>
      </c>
      <c r="AL1106" s="451" t="s">
        <v>139</v>
      </c>
      <c r="AM1106" s="451" t="s">
        <v>140</v>
      </c>
      <c r="AN1106" s="450"/>
      <c r="AP1106" s="77"/>
      <c r="AQ1106" s="77"/>
      <c r="AR1106" s="35"/>
      <c r="AS1106" s="35"/>
      <c r="AT1106" s="35"/>
      <c r="AU1106" s="35"/>
      <c r="AV1106" s="35"/>
      <c r="AW1106" s="35"/>
      <c r="AX1106" s="35"/>
      <c r="AY1106" s="35"/>
      <c r="AZ1106" s="35"/>
      <c r="BA1106" s="35"/>
      <c r="BB1106" s="35"/>
      <c r="BC1106" s="35"/>
      <c r="BD1106" s="35"/>
      <c r="BE1106" s="35"/>
      <c r="BF1106" s="35"/>
      <c r="BG1106" s="35"/>
      <c r="BH1106" s="35"/>
      <c r="BI1106" s="35"/>
      <c r="BJ1106" s="35"/>
      <c r="BK1106" s="35"/>
      <c r="BL1106" s="35"/>
      <c r="BM1106" s="35"/>
      <c r="BN1106" s="35"/>
      <c r="BO1106" s="35"/>
      <c r="BP1106" s="35"/>
      <c r="BQ1106" s="35"/>
      <c r="BR1106" s="35"/>
      <c r="BS1106" s="35"/>
      <c r="BT1106" s="35"/>
      <c r="BU1106" s="35"/>
      <c r="BV1106" s="35"/>
    </row>
    <row r="1107" spans="1:74" s="54" customFormat="1" ht="15" customHeight="1" x14ac:dyDescent="0.15">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5"/>
      <c r="AG1107" s="216" t="s">
        <v>153</v>
      </c>
      <c r="AH1107" s="907" t="s">
        <v>1203</v>
      </c>
      <c r="AI1107" s="906" t="s">
        <v>1204</v>
      </c>
      <c r="AJ1107" s="905">
        <v>1410006</v>
      </c>
      <c r="AK1107" s="451" t="s">
        <v>139</v>
      </c>
      <c r="AL1107" s="451">
        <v>1</v>
      </c>
      <c r="AM1107" s="449" t="s">
        <v>3041</v>
      </c>
      <c r="AN1107" s="450"/>
      <c r="AP1107" s="77"/>
      <c r="AQ1107" s="77"/>
      <c r="AR1107" s="35"/>
      <c r="AS1107" s="35"/>
      <c r="AT1107" s="35"/>
      <c r="AU1107" s="35"/>
      <c r="AV1107" s="35"/>
      <c r="AW1107" s="35"/>
      <c r="AX1107" s="35"/>
      <c r="AY1107" s="35"/>
      <c r="AZ1107" s="35"/>
      <c r="BA1107" s="35"/>
      <c r="BB1107" s="35"/>
      <c r="BC1107" s="35"/>
      <c r="BD1107" s="35"/>
      <c r="BE1107" s="35"/>
      <c r="BF1107" s="35"/>
      <c r="BG1107" s="35"/>
      <c r="BH1107" s="35"/>
      <c r="BI1107" s="35"/>
      <c r="BJ1107" s="35"/>
      <c r="BK1107" s="35"/>
      <c r="BL1107" s="35"/>
      <c r="BM1107" s="35"/>
      <c r="BN1107" s="35"/>
      <c r="BO1107" s="35"/>
      <c r="BP1107" s="35"/>
      <c r="BQ1107" s="35"/>
      <c r="BR1107" s="35"/>
      <c r="BS1107" s="35"/>
      <c r="BT1107" s="35"/>
      <c r="BU1107" s="35"/>
      <c r="BV1107" s="35"/>
    </row>
    <row r="1108" spans="1:74" s="54" customFormat="1" ht="15" customHeight="1" x14ac:dyDescent="0.15">
      <c r="A1108" s="35"/>
      <c r="B1108" s="35"/>
      <c r="C1108" s="35"/>
      <c r="D1108" s="35"/>
      <c r="E1108" s="35"/>
      <c r="F1108" s="35"/>
      <c r="G1108" s="35"/>
      <c r="H1108" s="35"/>
      <c r="I1108" s="35"/>
      <c r="J1108" s="35"/>
      <c r="K1108" s="35"/>
      <c r="L1108" s="35"/>
      <c r="M1108" s="35"/>
      <c r="N1108" s="35"/>
      <c r="O1108" s="35"/>
      <c r="P1108" s="35"/>
      <c r="Q1108" s="35"/>
      <c r="R1108" s="35"/>
      <c r="S1108" s="35"/>
      <c r="T1108" s="35"/>
      <c r="U1108" s="35"/>
      <c r="V1108" s="35"/>
      <c r="W1108" s="35"/>
      <c r="X1108" s="35"/>
      <c r="Y1108" s="35"/>
      <c r="Z1108" s="35"/>
      <c r="AA1108" s="35"/>
      <c r="AB1108" s="35"/>
      <c r="AC1108" s="35"/>
      <c r="AD1108" s="35"/>
      <c r="AE1108" s="35"/>
      <c r="AG1108" s="216" t="s">
        <v>153</v>
      </c>
      <c r="AH1108" s="907" t="s">
        <v>1169</v>
      </c>
      <c r="AI1108" s="906" t="s">
        <v>1170</v>
      </c>
      <c r="AJ1108" s="905">
        <v>1410008</v>
      </c>
      <c r="AK1108" s="451">
        <v>1</v>
      </c>
      <c r="AL1108" s="451" t="s">
        <v>139</v>
      </c>
      <c r="AM1108" s="451" t="s">
        <v>140</v>
      </c>
      <c r="AN1108" s="450"/>
      <c r="AP1108" s="77"/>
      <c r="AQ1108" s="77"/>
      <c r="AR1108" s="35"/>
      <c r="AS1108" s="35"/>
      <c r="AT1108" s="35"/>
      <c r="AU1108" s="35"/>
      <c r="AV1108" s="35"/>
      <c r="AW1108" s="35"/>
      <c r="AX1108" s="35"/>
      <c r="AY1108" s="35"/>
      <c r="AZ1108" s="35"/>
      <c r="BA1108" s="35"/>
      <c r="BB1108" s="35"/>
      <c r="BC1108" s="35"/>
      <c r="BD1108" s="35"/>
      <c r="BE1108" s="35"/>
      <c r="BF1108" s="35"/>
      <c r="BG1108" s="35"/>
      <c r="BH1108" s="35"/>
      <c r="BI1108" s="35"/>
      <c r="BJ1108" s="35"/>
      <c r="BK1108" s="35"/>
      <c r="BL1108" s="35"/>
      <c r="BM1108" s="35"/>
      <c r="BN1108" s="35"/>
      <c r="BO1108" s="35"/>
      <c r="BP1108" s="35"/>
      <c r="BQ1108" s="35"/>
      <c r="BR1108" s="35"/>
      <c r="BS1108" s="35"/>
      <c r="BT1108" s="35"/>
      <c r="BU1108" s="35"/>
      <c r="BV1108" s="35"/>
    </row>
    <row r="1109" spans="1:74" s="54" customFormat="1" ht="15" customHeight="1" x14ac:dyDescent="0.15">
      <c r="A1109" s="35"/>
      <c r="B1109" s="35"/>
      <c r="C1109" s="35"/>
      <c r="D1109" s="35"/>
      <c r="E1109" s="35"/>
      <c r="F1109" s="35"/>
      <c r="G1109" s="35"/>
      <c r="H1109" s="35"/>
      <c r="I1109" s="35"/>
      <c r="J1109" s="35"/>
      <c r="K1109" s="35"/>
      <c r="L1109" s="35"/>
      <c r="M1109" s="35"/>
      <c r="N1109" s="35"/>
      <c r="O1109" s="35"/>
      <c r="P1109" s="35"/>
      <c r="Q1109" s="35"/>
      <c r="R1109" s="35"/>
      <c r="S1109" s="35"/>
      <c r="T1109" s="35"/>
      <c r="U1109" s="35"/>
      <c r="V1109" s="35"/>
      <c r="W1109" s="35"/>
      <c r="X1109" s="35"/>
      <c r="Y1109" s="35"/>
      <c r="Z1109" s="35"/>
      <c r="AA1109" s="35"/>
      <c r="AB1109" s="35"/>
      <c r="AC1109" s="35"/>
      <c r="AD1109" s="35"/>
      <c r="AE1109" s="35"/>
      <c r="AG1109" s="216" t="s">
        <v>153</v>
      </c>
      <c r="AH1109" s="907" t="s">
        <v>1327</v>
      </c>
      <c r="AI1109" s="906" t="s">
        <v>1328</v>
      </c>
      <c r="AJ1109" s="905">
        <v>1410010</v>
      </c>
      <c r="AK1109" s="451" t="s">
        <v>139</v>
      </c>
      <c r="AL1109" s="451">
        <v>1</v>
      </c>
      <c r="AM1109" s="449" t="s">
        <v>3041</v>
      </c>
      <c r="AN1109" s="450"/>
      <c r="AP1109" s="77"/>
      <c r="AQ1109" s="77"/>
      <c r="AR1109" s="35"/>
      <c r="AS1109" s="35"/>
      <c r="AT1109" s="35"/>
      <c r="AU1109" s="35"/>
      <c r="AV1109" s="35"/>
      <c r="AW1109" s="35"/>
      <c r="AX1109" s="35"/>
      <c r="AY1109" s="35"/>
      <c r="AZ1109" s="35"/>
      <c r="BA1109" s="35"/>
      <c r="BB1109" s="35"/>
      <c r="BC1109" s="35"/>
      <c r="BD1109" s="35"/>
      <c r="BE1109" s="35"/>
      <c r="BF1109" s="35"/>
      <c r="BG1109" s="35"/>
      <c r="BH1109" s="35"/>
      <c r="BI1109" s="35"/>
      <c r="BJ1109" s="35"/>
      <c r="BK1109" s="35"/>
      <c r="BL1109" s="35"/>
      <c r="BM1109" s="35"/>
      <c r="BN1109" s="35"/>
      <c r="BO1109" s="35"/>
      <c r="BP1109" s="35"/>
      <c r="BQ1109" s="35"/>
      <c r="BR1109" s="35"/>
      <c r="BS1109" s="35"/>
      <c r="BT1109" s="35"/>
      <c r="BU1109" s="35"/>
      <c r="BV1109" s="35"/>
    </row>
    <row r="1110" spans="1:74" s="54" customFormat="1" ht="15" customHeight="1" x14ac:dyDescent="0.15">
      <c r="A1110" s="35"/>
      <c r="B1110" s="35"/>
      <c r="C1110" s="35"/>
      <c r="D1110" s="35"/>
      <c r="E1110" s="35"/>
      <c r="F1110" s="35"/>
      <c r="G1110" s="35"/>
      <c r="H1110" s="35"/>
      <c r="I1110" s="35"/>
      <c r="J1110" s="35"/>
      <c r="K1110" s="35"/>
      <c r="L1110" s="35"/>
      <c r="M1110" s="35"/>
      <c r="N1110" s="35"/>
      <c r="O1110" s="35"/>
      <c r="P1110" s="35"/>
      <c r="Q1110" s="35"/>
      <c r="R1110" s="35"/>
      <c r="S1110" s="35"/>
      <c r="T1110" s="35"/>
      <c r="U1110" s="35"/>
      <c r="V1110" s="35"/>
      <c r="W1110" s="35"/>
      <c r="X1110" s="35"/>
      <c r="Y1110" s="35"/>
      <c r="Z1110" s="35"/>
      <c r="AA1110" s="35"/>
      <c r="AB1110" s="35"/>
      <c r="AC1110" s="35"/>
      <c r="AD1110" s="35"/>
      <c r="AE1110" s="35"/>
      <c r="AG1110" s="216" t="s">
        <v>153</v>
      </c>
      <c r="AH1110" s="907" t="s">
        <v>1329</v>
      </c>
      <c r="AI1110" s="906" t="s">
        <v>1330</v>
      </c>
      <c r="AJ1110" s="905">
        <v>1410011</v>
      </c>
      <c r="AK1110" s="451">
        <v>1</v>
      </c>
      <c r="AL1110" s="451" t="s">
        <v>139</v>
      </c>
      <c r="AM1110" s="449" t="s">
        <v>3041</v>
      </c>
      <c r="AN1110" s="450"/>
      <c r="AP1110" s="77"/>
      <c r="AQ1110" s="77"/>
      <c r="AR1110" s="35"/>
      <c r="AS1110" s="35"/>
      <c r="AT1110" s="35"/>
      <c r="AU1110" s="35"/>
      <c r="AV1110" s="35"/>
      <c r="AW1110" s="35"/>
      <c r="AX1110" s="35"/>
      <c r="AY1110" s="35"/>
      <c r="AZ1110" s="35"/>
      <c r="BA1110" s="35"/>
      <c r="BB1110" s="35"/>
      <c r="BC1110" s="35"/>
      <c r="BD1110" s="35"/>
      <c r="BE1110" s="35"/>
      <c r="BF1110" s="35"/>
      <c r="BG1110" s="35"/>
      <c r="BH1110" s="35"/>
      <c r="BI1110" s="35"/>
      <c r="BJ1110" s="35"/>
      <c r="BK1110" s="35"/>
      <c r="BL1110" s="35"/>
      <c r="BM1110" s="35"/>
      <c r="BN1110" s="35"/>
      <c r="BO1110" s="35"/>
      <c r="BP1110" s="35"/>
      <c r="BQ1110" s="35"/>
      <c r="BR1110" s="35"/>
      <c r="BS1110" s="35"/>
      <c r="BT1110" s="35"/>
      <c r="BU1110" s="35"/>
      <c r="BV1110" s="35"/>
    </row>
    <row r="1111" spans="1:74" s="54" customFormat="1" ht="15" customHeight="1" x14ac:dyDescent="0.15">
      <c r="A1111" s="35"/>
      <c r="B1111" s="35"/>
      <c r="C1111" s="35"/>
      <c r="D1111" s="35"/>
      <c r="E1111" s="35"/>
      <c r="F1111" s="35"/>
      <c r="G1111" s="35"/>
      <c r="H1111" s="35"/>
      <c r="I1111" s="35"/>
      <c r="J1111" s="35"/>
      <c r="K1111" s="35"/>
      <c r="L1111" s="35"/>
      <c r="M1111" s="35"/>
      <c r="N1111" s="35"/>
      <c r="O1111" s="35"/>
      <c r="P1111" s="35"/>
      <c r="Q1111" s="35"/>
      <c r="R1111" s="35"/>
      <c r="S1111" s="35"/>
      <c r="T1111" s="35"/>
      <c r="U1111" s="35"/>
      <c r="V1111" s="35"/>
      <c r="W1111" s="35"/>
      <c r="X1111" s="35"/>
      <c r="Y1111" s="35"/>
      <c r="Z1111" s="35"/>
      <c r="AA1111" s="35"/>
      <c r="AB1111" s="35"/>
      <c r="AC1111" s="35"/>
      <c r="AD1111" s="35"/>
      <c r="AE1111" s="35"/>
      <c r="AG1111" s="216" t="s">
        <v>153</v>
      </c>
      <c r="AH1111" s="907" t="s">
        <v>1399</v>
      </c>
      <c r="AI1111" s="906" t="s">
        <v>1400</v>
      </c>
      <c r="AJ1111" s="905">
        <v>1410012</v>
      </c>
      <c r="AK1111" s="451" t="s">
        <v>139</v>
      </c>
      <c r="AL1111" s="451">
        <v>1</v>
      </c>
      <c r="AM1111" s="449" t="s">
        <v>3041</v>
      </c>
      <c r="AN1111" s="450"/>
      <c r="AP1111" s="77"/>
      <c r="AQ1111" s="77"/>
      <c r="AR1111" s="35"/>
      <c r="AS1111" s="35"/>
      <c r="AT1111" s="35"/>
      <c r="AU1111" s="35"/>
      <c r="AV1111" s="35"/>
      <c r="AW1111" s="35"/>
      <c r="AX1111" s="35"/>
      <c r="AY1111" s="35"/>
      <c r="AZ1111" s="35"/>
      <c r="BA1111" s="35"/>
      <c r="BB1111" s="35"/>
      <c r="BC1111" s="35"/>
      <c r="BD1111" s="35"/>
      <c r="BE1111" s="35"/>
      <c r="BF1111" s="35"/>
      <c r="BG1111" s="35"/>
      <c r="BH1111" s="35"/>
      <c r="BI1111" s="35"/>
      <c r="BJ1111" s="35"/>
      <c r="BK1111" s="35"/>
      <c r="BL1111" s="35"/>
      <c r="BM1111" s="35"/>
      <c r="BN1111" s="35"/>
      <c r="BO1111" s="35"/>
      <c r="BP1111" s="35"/>
      <c r="BQ1111" s="35"/>
      <c r="BR1111" s="35"/>
      <c r="BS1111" s="35"/>
      <c r="BT1111" s="35"/>
      <c r="BU1111" s="35"/>
      <c r="BV1111" s="35"/>
    </row>
    <row r="1112" spans="1:74" s="54" customFormat="1" ht="15" customHeight="1" x14ac:dyDescent="0.15">
      <c r="A1112" s="35"/>
      <c r="B1112" s="35"/>
      <c r="C1112" s="35"/>
      <c r="D1112" s="35"/>
      <c r="E1112" s="35"/>
      <c r="F1112" s="35"/>
      <c r="G1112" s="35"/>
      <c r="H1112" s="35"/>
      <c r="I1112" s="35"/>
      <c r="J1112" s="35"/>
      <c r="K1112" s="35"/>
      <c r="L1112" s="35"/>
      <c r="M1112" s="35"/>
      <c r="N1112" s="35"/>
      <c r="O1112" s="35"/>
      <c r="P1112" s="35"/>
      <c r="Q1112" s="35"/>
      <c r="R1112" s="35"/>
      <c r="S1112" s="35"/>
      <c r="T1112" s="35"/>
      <c r="U1112" s="35"/>
      <c r="V1112" s="35"/>
      <c r="W1112" s="35"/>
      <c r="X1112" s="35"/>
      <c r="Y1112" s="35"/>
      <c r="Z1112" s="35"/>
      <c r="AA1112" s="35"/>
      <c r="AB1112" s="35"/>
      <c r="AC1112" s="35"/>
      <c r="AD1112" s="35"/>
      <c r="AE1112" s="35"/>
      <c r="AG1112" s="216" t="s">
        <v>153</v>
      </c>
      <c r="AH1112" s="907" t="s">
        <v>1407</v>
      </c>
      <c r="AI1112" s="906" t="s">
        <v>1408</v>
      </c>
      <c r="AJ1112" s="905">
        <v>1410013</v>
      </c>
      <c r="AK1112" s="451" t="s">
        <v>139</v>
      </c>
      <c r="AL1112" s="451">
        <v>1</v>
      </c>
      <c r="AM1112" s="449" t="s">
        <v>3041</v>
      </c>
      <c r="AN1112" s="450"/>
      <c r="AP1112" s="77"/>
      <c r="AQ1112" s="77"/>
      <c r="AR1112" s="35"/>
      <c r="AS1112" s="35"/>
      <c r="AT1112" s="35"/>
      <c r="AU1112" s="35"/>
      <c r="AV1112" s="35"/>
      <c r="AW1112" s="35"/>
      <c r="AX1112" s="35"/>
      <c r="AY1112" s="35"/>
      <c r="AZ1112" s="35"/>
      <c r="BA1112" s="35"/>
      <c r="BB1112" s="35"/>
      <c r="BC1112" s="35"/>
      <c r="BD1112" s="35"/>
      <c r="BE1112" s="35"/>
      <c r="BF1112" s="35"/>
      <c r="BG1112" s="35"/>
      <c r="BH1112" s="35"/>
      <c r="BI1112" s="35"/>
      <c r="BJ1112" s="35"/>
      <c r="BK1112" s="35"/>
      <c r="BL1112" s="35"/>
      <c r="BM1112" s="35"/>
      <c r="BN1112" s="35"/>
      <c r="BO1112" s="35"/>
      <c r="BP1112" s="35"/>
      <c r="BQ1112" s="35"/>
      <c r="BR1112" s="35"/>
      <c r="BS1112" s="35"/>
      <c r="BT1112" s="35"/>
      <c r="BU1112" s="35"/>
      <c r="BV1112" s="35"/>
    </row>
    <row r="1113" spans="1:74" s="54" customFormat="1" ht="15" customHeight="1" x14ac:dyDescent="0.15">
      <c r="A1113" s="35"/>
      <c r="B1113" s="35"/>
      <c r="C1113" s="35"/>
      <c r="D1113" s="35"/>
      <c r="E1113" s="35"/>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35"/>
      <c r="AC1113" s="35"/>
      <c r="AD1113" s="35"/>
      <c r="AE1113" s="35"/>
      <c r="AG1113" s="216" t="s">
        <v>153</v>
      </c>
      <c r="AH1113" s="907" t="s">
        <v>1445</v>
      </c>
      <c r="AI1113" s="906" t="s">
        <v>1446</v>
      </c>
      <c r="AJ1113" s="905">
        <v>1410014</v>
      </c>
      <c r="AK1113" s="451">
        <v>1</v>
      </c>
      <c r="AL1113" s="451" t="s">
        <v>139</v>
      </c>
      <c r="AM1113" s="449" t="s">
        <v>3041</v>
      </c>
      <c r="AN1113" s="450"/>
      <c r="AP1113" s="77"/>
      <c r="AQ1113" s="77"/>
      <c r="AR1113" s="35"/>
      <c r="AS1113" s="35"/>
      <c r="AT1113" s="35"/>
      <c r="AU1113" s="35"/>
      <c r="AV1113" s="35"/>
      <c r="AW1113" s="35"/>
      <c r="AX1113" s="35"/>
      <c r="AY1113" s="35"/>
      <c r="AZ1113" s="35"/>
      <c r="BA1113" s="35"/>
      <c r="BB1113" s="35"/>
      <c r="BC1113" s="35"/>
      <c r="BD1113" s="35"/>
      <c r="BE1113" s="35"/>
      <c r="BF1113" s="35"/>
      <c r="BG1113" s="35"/>
      <c r="BH1113" s="35"/>
      <c r="BI1113" s="35"/>
      <c r="BJ1113" s="35"/>
      <c r="BK1113" s="35"/>
      <c r="BL1113" s="35"/>
      <c r="BM1113" s="35"/>
      <c r="BN1113" s="35"/>
      <c r="BO1113" s="35"/>
      <c r="BP1113" s="35"/>
      <c r="BQ1113" s="35"/>
      <c r="BR1113" s="35"/>
      <c r="BS1113" s="35"/>
      <c r="BT1113" s="35"/>
      <c r="BU1113" s="35"/>
      <c r="BV1113" s="35"/>
    </row>
    <row r="1114" spans="1:74" s="54" customFormat="1" ht="15" customHeight="1" x14ac:dyDescent="0.15">
      <c r="A1114" s="35"/>
      <c r="B1114" s="35"/>
      <c r="C1114" s="35"/>
      <c r="D1114" s="35"/>
      <c r="E1114" s="35"/>
      <c r="F1114" s="35"/>
      <c r="G1114" s="35"/>
      <c r="H1114" s="35"/>
      <c r="I1114" s="35"/>
      <c r="J1114" s="35"/>
      <c r="K1114" s="35"/>
      <c r="L1114" s="35"/>
      <c r="M1114" s="35"/>
      <c r="N1114" s="35"/>
      <c r="O1114" s="35"/>
      <c r="P1114" s="35"/>
      <c r="Q1114" s="35"/>
      <c r="R1114" s="35"/>
      <c r="S1114" s="35"/>
      <c r="T1114" s="35"/>
      <c r="U1114" s="35"/>
      <c r="V1114" s="35"/>
      <c r="W1114" s="35"/>
      <c r="X1114" s="35"/>
      <c r="Y1114" s="35"/>
      <c r="Z1114" s="35"/>
      <c r="AA1114" s="35"/>
      <c r="AB1114" s="35"/>
      <c r="AC1114" s="35"/>
      <c r="AD1114" s="35"/>
      <c r="AE1114" s="35"/>
      <c r="AG1114" s="216" t="s">
        <v>153</v>
      </c>
      <c r="AH1114" s="907" t="s">
        <v>1167</v>
      </c>
      <c r="AI1114" s="906" t="s">
        <v>1168</v>
      </c>
      <c r="AJ1114" s="905">
        <v>1410015</v>
      </c>
      <c r="AK1114" s="451">
        <v>1</v>
      </c>
      <c r="AL1114" s="451" t="s">
        <v>139</v>
      </c>
      <c r="AM1114" s="449" t="s">
        <v>3041</v>
      </c>
      <c r="AN1114" s="450"/>
      <c r="AP1114" s="77"/>
      <c r="AQ1114" s="77"/>
      <c r="AR1114" s="35"/>
      <c r="AS1114" s="35"/>
      <c r="AT1114" s="35"/>
      <c r="AU1114" s="35"/>
      <c r="AV1114" s="35"/>
      <c r="AW1114" s="35"/>
      <c r="AX1114" s="35"/>
      <c r="AY1114" s="35"/>
      <c r="AZ1114" s="35"/>
      <c r="BA1114" s="35"/>
      <c r="BB1114" s="35"/>
      <c r="BC1114" s="35"/>
      <c r="BD1114" s="35"/>
      <c r="BE1114" s="35"/>
      <c r="BF1114" s="35"/>
      <c r="BG1114" s="35"/>
      <c r="BH1114" s="35"/>
      <c r="BI1114" s="35"/>
      <c r="BJ1114" s="35"/>
      <c r="BK1114" s="35"/>
      <c r="BL1114" s="35"/>
      <c r="BM1114" s="35"/>
      <c r="BN1114" s="35"/>
      <c r="BO1114" s="35"/>
      <c r="BP1114" s="35"/>
      <c r="BQ1114" s="35"/>
      <c r="BR1114" s="35"/>
      <c r="BS1114" s="35"/>
      <c r="BT1114" s="35"/>
      <c r="BU1114" s="35"/>
      <c r="BV1114" s="35"/>
    </row>
    <row r="1115" spans="1:74" s="54" customFormat="1" ht="15" customHeight="1" x14ac:dyDescent="0.15">
      <c r="A1115" s="35"/>
      <c r="B1115" s="35"/>
      <c r="C1115" s="35"/>
      <c r="D1115" s="35"/>
      <c r="E1115" s="35"/>
      <c r="F1115" s="35"/>
      <c r="G1115" s="35"/>
      <c r="H1115" s="35"/>
      <c r="I1115" s="35"/>
      <c r="J1115" s="35"/>
      <c r="K1115" s="35"/>
      <c r="L1115" s="35"/>
      <c r="M1115" s="35"/>
      <c r="N1115" s="35"/>
      <c r="O1115" s="35"/>
      <c r="P1115" s="35"/>
      <c r="Q1115" s="35"/>
      <c r="R1115" s="35"/>
      <c r="S1115" s="35"/>
      <c r="T1115" s="35"/>
      <c r="U1115" s="35"/>
      <c r="V1115" s="35"/>
      <c r="W1115" s="35"/>
      <c r="X1115" s="35"/>
      <c r="Y1115" s="35"/>
      <c r="Z1115" s="35"/>
      <c r="AA1115" s="35"/>
      <c r="AB1115" s="35"/>
      <c r="AC1115" s="35"/>
      <c r="AD1115" s="35"/>
      <c r="AE1115" s="35"/>
      <c r="AG1115" s="216" t="s">
        <v>153</v>
      </c>
      <c r="AH1115" s="907" t="s">
        <v>1183</v>
      </c>
      <c r="AI1115" s="906" t="s">
        <v>1184</v>
      </c>
      <c r="AJ1115" s="905">
        <v>1410016</v>
      </c>
      <c r="AK1115" s="451" t="s">
        <v>139</v>
      </c>
      <c r="AL1115" s="451">
        <v>1</v>
      </c>
      <c r="AM1115" s="449" t="s">
        <v>3041</v>
      </c>
      <c r="AN1115" s="450"/>
      <c r="AP1115" s="77"/>
      <c r="AQ1115" s="77"/>
      <c r="AR1115" s="35"/>
      <c r="AS1115" s="35"/>
      <c r="AT1115" s="35"/>
      <c r="AU1115" s="35"/>
      <c r="AV1115" s="35"/>
      <c r="AW1115" s="35"/>
      <c r="AX1115" s="35"/>
      <c r="AY1115" s="35"/>
      <c r="AZ1115" s="35"/>
      <c r="BA1115" s="35"/>
      <c r="BB1115" s="35"/>
      <c r="BC1115" s="35"/>
      <c r="BD1115" s="35"/>
      <c r="BE1115" s="35"/>
      <c r="BF1115" s="35"/>
      <c r="BG1115" s="35"/>
      <c r="BH1115" s="35"/>
      <c r="BI1115" s="35"/>
      <c r="BJ1115" s="35"/>
      <c r="BK1115" s="35"/>
      <c r="BL1115" s="35"/>
      <c r="BM1115" s="35"/>
      <c r="BN1115" s="35"/>
      <c r="BO1115" s="35"/>
      <c r="BP1115" s="35"/>
      <c r="BQ1115" s="35"/>
      <c r="BR1115" s="35"/>
      <c r="BS1115" s="35"/>
      <c r="BT1115" s="35"/>
      <c r="BU1115" s="35"/>
      <c r="BV1115" s="35"/>
    </row>
    <row r="1116" spans="1:74" s="54" customFormat="1" ht="15" customHeight="1" x14ac:dyDescent="0.15">
      <c r="A1116" s="35"/>
      <c r="B1116" s="35"/>
      <c r="C1116" s="35"/>
      <c r="D1116" s="35"/>
      <c r="E1116" s="35"/>
      <c r="F1116" s="35"/>
      <c r="G1116" s="35"/>
      <c r="H1116" s="35"/>
      <c r="I1116" s="35"/>
      <c r="J1116" s="35"/>
      <c r="K1116" s="35"/>
      <c r="L1116" s="35"/>
      <c r="M1116" s="35"/>
      <c r="N1116" s="35"/>
      <c r="O1116" s="35"/>
      <c r="P1116" s="35"/>
      <c r="Q1116" s="35"/>
      <c r="R1116" s="35"/>
      <c r="S1116" s="35"/>
      <c r="T1116" s="35"/>
      <c r="U1116" s="35"/>
      <c r="V1116" s="35"/>
      <c r="W1116" s="35"/>
      <c r="X1116" s="35"/>
      <c r="Y1116" s="35"/>
      <c r="Z1116" s="35"/>
      <c r="AA1116" s="35"/>
      <c r="AB1116" s="35"/>
      <c r="AC1116" s="35"/>
      <c r="AD1116" s="35"/>
      <c r="AE1116" s="35"/>
      <c r="AG1116" s="216" t="s">
        <v>153</v>
      </c>
      <c r="AH1116" s="907" t="s">
        <v>1242</v>
      </c>
      <c r="AI1116" s="906" t="s">
        <v>1243</v>
      </c>
      <c r="AJ1116" s="905">
        <v>1410017</v>
      </c>
      <c r="AK1116" s="451">
        <v>1</v>
      </c>
      <c r="AL1116" s="451" t="s">
        <v>139</v>
      </c>
      <c r="AM1116" s="449" t="s">
        <v>3041</v>
      </c>
      <c r="AN1116" s="450"/>
      <c r="AP1116" s="77"/>
      <c r="AQ1116" s="77"/>
      <c r="AR1116" s="35"/>
      <c r="AS1116" s="35"/>
      <c r="AT1116" s="35"/>
      <c r="AU1116" s="35"/>
      <c r="AV1116" s="35"/>
      <c r="AW1116" s="35"/>
      <c r="AX1116" s="35"/>
      <c r="AY1116" s="35"/>
      <c r="AZ1116" s="35"/>
      <c r="BA1116" s="35"/>
      <c r="BB1116" s="35"/>
      <c r="BC1116" s="35"/>
      <c r="BD1116" s="35"/>
      <c r="BE1116" s="35"/>
      <c r="BF1116" s="35"/>
      <c r="BG1116" s="35"/>
      <c r="BH1116" s="35"/>
      <c r="BI1116" s="35"/>
      <c r="BJ1116" s="35"/>
      <c r="BK1116" s="35"/>
      <c r="BL1116" s="35"/>
      <c r="BM1116" s="35"/>
      <c r="BN1116" s="35"/>
      <c r="BO1116" s="35"/>
      <c r="BP1116" s="35"/>
      <c r="BQ1116" s="35"/>
      <c r="BR1116" s="35"/>
      <c r="BS1116" s="35"/>
      <c r="BT1116" s="35"/>
      <c r="BU1116" s="35"/>
      <c r="BV1116" s="35"/>
    </row>
    <row r="1117" spans="1:74" s="54" customFormat="1" ht="15" customHeight="1" x14ac:dyDescent="0.15">
      <c r="A1117" s="35"/>
      <c r="B1117" s="35"/>
      <c r="C1117" s="35"/>
      <c r="D1117" s="35"/>
      <c r="E1117" s="35"/>
      <c r="F1117" s="35"/>
      <c r="G1117" s="35"/>
      <c r="H1117" s="35"/>
      <c r="I1117" s="35"/>
      <c r="J1117" s="35"/>
      <c r="K1117" s="35"/>
      <c r="L1117" s="35"/>
      <c r="M1117" s="35"/>
      <c r="N1117" s="35"/>
      <c r="O1117" s="35"/>
      <c r="P1117" s="35"/>
      <c r="Q1117" s="35"/>
      <c r="R1117" s="35"/>
      <c r="S1117" s="35"/>
      <c r="T1117" s="35"/>
      <c r="U1117" s="35"/>
      <c r="V1117" s="35"/>
      <c r="W1117" s="35"/>
      <c r="X1117" s="35"/>
      <c r="Y1117" s="35"/>
      <c r="Z1117" s="35"/>
      <c r="AA1117" s="35"/>
      <c r="AB1117" s="35"/>
      <c r="AC1117" s="35"/>
      <c r="AD1117" s="35"/>
      <c r="AE1117" s="35"/>
      <c r="AG1117" s="216" t="s">
        <v>153</v>
      </c>
      <c r="AH1117" s="907" t="s">
        <v>1266</v>
      </c>
      <c r="AI1117" s="906" t="s">
        <v>1267</v>
      </c>
      <c r="AJ1117" s="905">
        <v>1410018</v>
      </c>
      <c r="AK1117" s="451">
        <v>1</v>
      </c>
      <c r="AL1117" s="451" t="s">
        <v>139</v>
      </c>
      <c r="AM1117" s="449" t="s">
        <v>3041</v>
      </c>
      <c r="AN1117" s="450"/>
      <c r="AP1117" s="77"/>
      <c r="AQ1117" s="77"/>
      <c r="AR1117" s="35"/>
      <c r="AS1117" s="35"/>
      <c r="AT1117" s="35"/>
      <c r="AU1117" s="35"/>
      <c r="AV1117" s="35"/>
      <c r="AW1117" s="35"/>
      <c r="AX1117" s="35"/>
      <c r="AY1117" s="35"/>
      <c r="AZ1117" s="35"/>
      <c r="BA1117" s="35"/>
      <c r="BB1117" s="35"/>
      <c r="BC1117" s="35"/>
      <c r="BD1117" s="35"/>
      <c r="BE1117" s="35"/>
      <c r="BF1117" s="35"/>
      <c r="BG1117" s="35"/>
      <c r="BH1117" s="35"/>
      <c r="BI1117" s="35"/>
      <c r="BJ1117" s="35"/>
      <c r="BK1117" s="35"/>
      <c r="BL1117" s="35"/>
      <c r="BM1117" s="35"/>
      <c r="BN1117" s="35"/>
      <c r="BO1117" s="35"/>
      <c r="BP1117" s="35"/>
      <c r="BQ1117" s="35"/>
      <c r="BR1117" s="35"/>
      <c r="BS1117" s="35"/>
      <c r="BT1117" s="35"/>
      <c r="BU1117" s="35"/>
      <c r="BV1117" s="35"/>
    </row>
    <row r="1118" spans="1:74" s="54" customFormat="1" ht="15" customHeight="1" x14ac:dyDescent="0.15">
      <c r="A1118" s="35"/>
      <c r="B1118" s="35"/>
      <c r="C1118" s="35"/>
      <c r="D1118" s="35"/>
      <c r="E1118" s="35"/>
      <c r="F1118" s="35"/>
      <c r="G1118" s="35"/>
      <c r="H1118" s="35"/>
      <c r="I1118" s="35"/>
      <c r="J1118" s="35"/>
      <c r="K1118" s="35"/>
      <c r="L1118" s="35"/>
      <c r="M1118" s="35"/>
      <c r="N1118" s="35"/>
      <c r="O1118" s="35"/>
      <c r="P1118" s="35"/>
      <c r="Q1118" s="35"/>
      <c r="R1118" s="35"/>
      <c r="S1118" s="35"/>
      <c r="T1118" s="35"/>
      <c r="U1118" s="35"/>
      <c r="V1118" s="35"/>
      <c r="W1118" s="35"/>
      <c r="X1118" s="35"/>
      <c r="Y1118" s="35"/>
      <c r="Z1118" s="35"/>
      <c r="AA1118" s="35"/>
      <c r="AB1118" s="35"/>
      <c r="AC1118" s="35"/>
      <c r="AD1118" s="35"/>
      <c r="AE1118" s="35"/>
      <c r="AG1118" s="216" t="s">
        <v>153</v>
      </c>
      <c r="AH1118" s="907" t="s">
        <v>1290</v>
      </c>
      <c r="AI1118" s="906" t="s">
        <v>1291</v>
      </c>
      <c r="AJ1118" s="905">
        <v>1410019</v>
      </c>
      <c r="AK1118" s="451">
        <v>1</v>
      </c>
      <c r="AL1118" s="451" t="s">
        <v>139</v>
      </c>
      <c r="AM1118" s="449" t="s">
        <v>3041</v>
      </c>
      <c r="AN1118" s="450"/>
      <c r="AP1118" s="77"/>
      <c r="AQ1118" s="77"/>
      <c r="AR1118" s="35"/>
      <c r="AS1118" s="35"/>
      <c r="AT1118" s="35"/>
      <c r="AU1118" s="35"/>
      <c r="AV1118" s="35"/>
      <c r="AW1118" s="35"/>
      <c r="AX1118" s="35"/>
      <c r="AY1118" s="35"/>
      <c r="AZ1118" s="35"/>
      <c r="BA1118" s="35"/>
      <c r="BB1118" s="35"/>
      <c r="BC1118" s="35"/>
      <c r="BD1118" s="35"/>
      <c r="BE1118" s="35"/>
      <c r="BF1118" s="35"/>
      <c r="BG1118" s="35"/>
      <c r="BH1118" s="35"/>
      <c r="BI1118" s="35"/>
      <c r="BJ1118" s="35"/>
      <c r="BK1118" s="35"/>
      <c r="BL1118" s="35"/>
      <c r="BM1118" s="35"/>
      <c r="BN1118" s="35"/>
      <c r="BO1118" s="35"/>
      <c r="BP1118" s="35"/>
      <c r="BQ1118" s="35"/>
      <c r="BR1118" s="35"/>
      <c r="BS1118" s="35"/>
      <c r="BT1118" s="35"/>
      <c r="BU1118" s="35"/>
      <c r="BV1118" s="35"/>
    </row>
    <row r="1119" spans="1:74" s="54" customFormat="1" ht="15" customHeight="1" x14ac:dyDescent="0.15">
      <c r="A1119" s="35"/>
      <c r="B1119" s="35"/>
      <c r="C1119" s="35"/>
      <c r="D1119" s="35"/>
      <c r="E1119" s="35"/>
      <c r="F1119" s="35"/>
      <c r="G1119" s="35"/>
      <c r="H1119" s="35"/>
      <c r="I1119" s="35"/>
      <c r="J1119" s="35"/>
      <c r="K1119" s="35"/>
      <c r="L1119" s="35"/>
      <c r="M1119" s="35"/>
      <c r="N1119" s="35"/>
      <c r="O1119" s="35"/>
      <c r="P1119" s="35"/>
      <c r="Q1119" s="35"/>
      <c r="R1119" s="35"/>
      <c r="S1119" s="35"/>
      <c r="T1119" s="35"/>
      <c r="U1119" s="35"/>
      <c r="V1119" s="35"/>
      <c r="W1119" s="35"/>
      <c r="X1119" s="35"/>
      <c r="Y1119" s="35"/>
      <c r="Z1119" s="35"/>
      <c r="AA1119" s="35"/>
      <c r="AB1119" s="35"/>
      <c r="AC1119" s="35"/>
      <c r="AD1119" s="35"/>
      <c r="AE1119" s="35"/>
      <c r="AG1119" s="216" t="s">
        <v>153</v>
      </c>
      <c r="AH1119" s="907" t="s">
        <v>1363</v>
      </c>
      <c r="AI1119" s="906" t="s">
        <v>1364</v>
      </c>
      <c r="AJ1119" s="905">
        <v>1410020</v>
      </c>
      <c r="AK1119" s="451">
        <v>1</v>
      </c>
      <c r="AL1119" s="451" t="s">
        <v>139</v>
      </c>
      <c r="AM1119" s="451" t="s">
        <v>140</v>
      </c>
      <c r="AN1119" s="450"/>
      <c r="AP1119" s="77"/>
      <c r="AQ1119" s="77"/>
      <c r="AR1119" s="35"/>
      <c r="AS1119" s="35"/>
      <c r="AT1119" s="35"/>
      <c r="AU1119" s="35"/>
      <c r="AV1119" s="35"/>
      <c r="AW1119" s="35"/>
      <c r="AX1119" s="35"/>
      <c r="AY1119" s="35"/>
      <c r="AZ1119" s="35"/>
      <c r="BA1119" s="35"/>
      <c r="BB1119" s="35"/>
      <c r="BC1119" s="35"/>
      <c r="BD1119" s="35"/>
      <c r="BE1119" s="35"/>
      <c r="BF1119" s="35"/>
      <c r="BG1119" s="35"/>
      <c r="BH1119" s="35"/>
      <c r="BI1119" s="35"/>
      <c r="BJ1119" s="35"/>
      <c r="BK1119" s="35"/>
      <c r="BL1119" s="35"/>
      <c r="BM1119" s="35"/>
      <c r="BN1119" s="35"/>
      <c r="BO1119" s="35"/>
      <c r="BP1119" s="35"/>
      <c r="BQ1119" s="35"/>
      <c r="BR1119" s="35"/>
      <c r="BS1119" s="35"/>
      <c r="BT1119" s="35"/>
      <c r="BU1119" s="35"/>
      <c r="BV1119" s="35"/>
    </row>
    <row r="1120" spans="1:74" s="54" customFormat="1" ht="15" customHeight="1" x14ac:dyDescent="0.15">
      <c r="A1120" s="35"/>
      <c r="B1120" s="35"/>
      <c r="C1120" s="35"/>
      <c r="D1120" s="35"/>
      <c r="E1120" s="35"/>
      <c r="F1120" s="35"/>
      <c r="G1120" s="35"/>
      <c r="H1120" s="35"/>
      <c r="I1120" s="35"/>
      <c r="J1120" s="35"/>
      <c r="K1120" s="35"/>
      <c r="L1120" s="35"/>
      <c r="M1120" s="35"/>
      <c r="N1120" s="35"/>
      <c r="O1120" s="35"/>
      <c r="P1120" s="35"/>
      <c r="Q1120" s="35"/>
      <c r="R1120" s="35"/>
      <c r="S1120" s="35"/>
      <c r="T1120" s="35"/>
      <c r="U1120" s="35"/>
      <c r="V1120" s="35"/>
      <c r="W1120" s="35"/>
      <c r="X1120" s="35"/>
      <c r="Y1120" s="35"/>
      <c r="Z1120" s="35"/>
      <c r="AA1120" s="35"/>
      <c r="AB1120" s="35"/>
      <c r="AC1120" s="35"/>
      <c r="AD1120" s="35"/>
      <c r="AE1120" s="35"/>
      <c r="AG1120" s="216" t="s">
        <v>153</v>
      </c>
      <c r="AH1120" s="907" t="s">
        <v>3052</v>
      </c>
      <c r="AI1120" s="906" t="s">
        <v>3053</v>
      </c>
      <c r="AJ1120" s="905">
        <v>1410022</v>
      </c>
      <c r="AK1120" s="451" t="s">
        <v>139</v>
      </c>
      <c r="AL1120" s="451">
        <v>1</v>
      </c>
      <c r="AM1120" s="449" t="s">
        <v>3041</v>
      </c>
      <c r="AN1120" s="450"/>
      <c r="AP1120" s="77"/>
      <c r="AQ1120" s="77"/>
      <c r="AR1120" s="35"/>
      <c r="AS1120" s="35"/>
      <c r="AT1120" s="35"/>
      <c r="AU1120" s="35"/>
      <c r="AV1120" s="35"/>
      <c r="AW1120" s="35"/>
      <c r="AX1120" s="35"/>
      <c r="AY1120" s="35"/>
      <c r="AZ1120" s="35"/>
      <c r="BA1120" s="35"/>
      <c r="BB1120" s="35"/>
      <c r="BC1120" s="35"/>
      <c r="BD1120" s="35"/>
      <c r="BE1120" s="35"/>
      <c r="BF1120" s="35"/>
      <c r="BG1120" s="35"/>
      <c r="BH1120" s="35"/>
      <c r="BI1120" s="35"/>
      <c r="BJ1120" s="35"/>
      <c r="BK1120" s="35"/>
      <c r="BL1120" s="35"/>
      <c r="BM1120" s="35"/>
      <c r="BN1120" s="35"/>
      <c r="BO1120" s="35"/>
      <c r="BP1120" s="35"/>
      <c r="BQ1120" s="35"/>
      <c r="BR1120" s="35"/>
      <c r="BS1120" s="35"/>
      <c r="BT1120" s="35"/>
      <c r="BU1120" s="35"/>
      <c r="BV1120" s="35"/>
    </row>
    <row r="1121" spans="1:74" s="54" customFormat="1" ht="15" customHeight="1" x14ac:dyDescent="0.15">
      <c r="A1121" s="35"/>
      <c r="B1121" s="35"/>
      <c r="C1121" s="35"/>
      <c r="D1121" s="35"/>
      <c r="E1121" s="35"/>
      <c r="F1121" s="35"/>
      <c r="G1121" s="35"/>
      <c r="H1121" s="35"/>
      <c r="I1121" s="35"/>
      <c r="J1121" s="35"/>
      <c r="K1121" s="35"/>
      <c r="L1121" s="35"/>
      <c r="M1121" s="35"/>
      <c r="N1121" s="35"/>
      <c r="O1121" s="35"/>
      <c r="P1121" s="35"/>
      <c r="Q1121" s="35"/>
      <c r="R1121" s="35"/>
      <c r="S1121" s="35"/>
      <c r="T1121" s="35"/>
      <c r="U1121" s="35"/>
      <c r="V1121" s="35"/>
      <c r="W1121" s="35"/>
      <c r="X1121" s="35"/>
      <c r="Y1121" s="35"/>
      <c r="Z1121" s="35"/>
      <c r="AA1121" s="35"/>
      <c r="AB1121" s="35"/>
      <c r="AC1121" s="35"/>
      <c r="AD1121" s="35"/>
      <c r="AE1121" s="35"/>
      <c r="AG1121" s="216" t="s">
        <v>153</v>
      </c>
      <c r="AH1121" s="907" t="s">
        <v>1377</v>
      </c>
      <c r="AI1121" s="906" t="s">
        <v>1378</v>
      </c>
      <c r="AJ1121" s="905">
        <v>1410023</v>
      </c>
      <c r="AK1121" s="451" t="s">
        <v>139</v>
      </c>
      <c r="AL1121" s="451">
        <v>1</v>
      </c>
      <c r="AM1121" s="449" t="s">
        <v>3041</v>
      </c>
      <c r="AN1121" s="450"/>
      <c r="AP1121" s="77"/>
      <c r="AQ1121" s="77"/>
      <c r="AR1121" s="35"/>
      <c r="AS1121" s="35"/>
      <c r="AT1121" s="35"/>
      <c r="AU1121" s="35"/>
      <c r="AV1121" s="35"/>
      <c r="AW1121" s="35"/>
      <c r="AX1121" s="35"/>
      <c r="AY1121" s="35"/>
      <c r="AZ1121" s="35"/>
      <c r="BA1121" s="35"/>
      <c r="BB1121" s="35"/>
      <c r="BC1121" s="35"/>
      <c r="BD1121" s="35"/>
      <c r="BE1121" s="35"/>
      <c r="BF1121" s="35"/>
      <c r="BG1121" s="35"/>
      <c r="BH1121" s="35"/>
      <c r="BI1121" s="35"/>
      <c r="BJ1121" s="35"/>
      <c r="BK1121" s="35"/>
      <c r="BL1121" s="35"/>
      <c r="BM1121" s="35"/>
      <c r="BN1121" s="35"/>
      <c r="BO1121" s="35"/>
      <c r="BP1121" s="35"/>
      <c r="BQ1121" s="35"/>
      <c r="BR1121" s="35"/>
      <c r="BS1121" s="35"/>
      <c r="BT1121" s="35"/>
      <c r="BU1121" s="35"/>
      <c r="BV1121" s="35"/>
    </row>
    <row r="1122" spans="1:74" s="54" customFormat="1" ht="15" customHeight="1" x14ac:dyDescent="0.15">
      <c r="A1122" s="35"/>
      <c r="B1122" s="35"/>
      <c r="C1122" s="35"/>
      <c r="D1122" s="35"/>
      <c r="E1122" s="35"/>
      <c r="F1122" s="35"/>
      <c r="G1122" s="35"/>
      <c r="H1122" s="35"/>
      <c r="I1122" s="35"/>
      <c r="J1122" s="35"/>
      <c r="K1122" s="35"/>
      <c r="L1122" s="35"/>
      <c r="M1122" s="35"/>
      <c r="N1122" s="35"/>
      <c r="O1122" s="35"/>
      <c r="P1122" s="35"/>
      <c r="Q1122" s="35"/>
      <c r="R1122" s="35"/>
      <c r="S1122" s="35"/>
      <c r="T1122" s="35"/>
      <c r="U1122" s="35"/>
      <c r="V1122" s="35"/>
      <c r="W1122" s="35"/>
      <c r="X1122" s="35"/>
      <c r="Y1122" s="35"/>
      <c r="Z1122" s="35"/>
      <c r="AA1122" s="35"/>
      <c r="AB1122" s="35"/>
      <c r="AC1122" s="35"/>
      <c r="AD1122" s="35"/>
      <c r="AE1122" s="35"/>
      <c r="AG1122" s="216" t="s">
        <v>153</v>
      </c>
      <c r="AH1122" s="907" t="s">
        <v>1413</v>
      </c>
      <c r="AI1122" s="906" t="s">
        <v>1414</v>
      </c>
      <c r="AJ1122" s="905">
        <v>1410024</v>
      </c>
      <c r="AK1122" s="451">
        <v>1</v>
      </c>
      <c r="AL1122" s="451" t="s">
        <v>139</v>
      </c>
      <c r="AM1122" s="449" t="s">
        <v>3041</v>
      </c>
      <c r="AN1122" s="450"/>
      <c r="AP1122" s="77"/>
      <c r="AQ1122" s="77"/>
      <c r="AR1122" s="35"/>
      <c r="AS1122" s="35"/>
      <c r="AT1122" s="35"/>
      <c r="AU1122" s="35"/>
      <c r="AV1122" s="35"/>
      <c r="AW1122" s="35"/>
      <c r="AX1122" s="35"/>
      <c r="AY1122" s="35"/>
      <c r="AZ1122" s="35"/>
      <c r="BA1122" s="35"/>
      <c r="BB1122" s="35"/>
      <c r="BC1122" s="35"/>
      <c r="BD1122" s="35"/>
      <c r="BE1122" s="35"/>
      <c r="BF1122" s="35"/>
      <c r="BG1122" s="35"/>
      <c r="BH1122" s="35"/>
      <c r="BI1122" s="35"/>
      <c r="BJ1122" s="35"/>
      <c r="BK1122" s="35"/>
      <c r="BL1122" s="35"/>
      <c r="BM1122" s="35"/>
      <c r="BN1122" s="35"/>
      <c r="BO1122" s="35"/>
      <c r="BP1122" s="35"/>
      <c r="BQ1122" s="35"/>
      <c r="BR1122" s="35"/>
      <c r="BS1122" s="35"/>
      <c r="BT1122" s="35"/>
      <c r="BU1122" s="35"/>
      <c r="BV1122" s="35"/>
    </row>
    <row r="1123" spans="1:74" s="54" customFormat="1" ht="15" customHeight="1" x14ac:dyDescent="0.15">
      <c r="A1123" s="35"/>
      <c r="B1123" s="35"/>
      <c r="C1123" s="35"/>
      <c r="D1123" s="35"/>
      <c r="E1123" s="35"/>
      <c r="F1123" s="35"/>
      <c r="G1123" s="35"/>
      <c r="H1123" s="35"/>
      <c r="I1123" s="35"/>
      <c r="J1123" s="35"/>
      <c r="K1123" s="35"/>
      <c r="L1123" s="35"/>
      <c r="M1123" s="35"/>
      <c r="N1123" s="35"/>
      <c r="O1123" s="35"/>
      <c r="P1123" s="35"/>
      <c r="Q1123" s="35"/>
      <c r="R1123" s="35"/>
      <c r="S1123" s="35"/>
      <c r="T1123" s="35"/>
      <c r="U1123" s="35"/>
      <c r="V1123" s="35"/>
      <c r="W1123" s="35"/>
      <c r="X1123" s="35"/>
      <c r="Y1123" s="35"/>
      <c r="Z1123" s="35"/>
      <c r="AA1123" s="35"/>
      <c r="AB1123" s="35"/>
      <c r="AC1123" s="35"/>
      <c r="AD1123" s="35"/>
      <c r="AE1123" s="35"/>
      <c r="AG1123" s="216" t="s">
        <v>153</v>
      </c>
      <c r="AH1123" s="907" t="s">
        <v>1161</v>
      </c>
      <c r="AI1123" s="906" t="s">
        <v>1162</v>
      </c>
      <c r="AJ1123" s="905">
        <v>1410025</v>
      </c>
      <c r="AK1123" s="451" t="s">
        <v>139</v>
      </c>
      <c r="AL1123" s="451">
        <v>1</v>
      </c>
      <c r="AM1123" s="449" t="s">
        <v>3041</v>
      </c>
      <c r="AN1123" s="450"/>
      <c r="AP1123" s="77"/>
      <c r="AQ1123" s="77"/>
      <c r="AR1123" s="35"/>
      <c r="AS1123" s="35"/>
      <c r="AT1123" s="35"/>
      <c r="AU1123" s="35"/>
      <c r="AV1123" s="35"/>
      <c r="AW1123" s="35"/>
      <c r="AX1123" s="35"/>
      <c r="AY1123" s="35"/>
      <c r="AZ1123" s="35"/>
      <c r="BA1123" s="35"/>
      <c r="BB1123" s="35"/>
      <c r="BC1123" s="35"/>
      <c r="BD1123" s="35"/>
      <c r="BE1123" s="35"/>
      <c r="BF1123" s="35"/>
      <c r="BG1123" s="35"/>
      <c r="BH1123" s="35"/>
      <c r="BI1123" s="35"/>
      <c r="BJ1123" s="35"/>
      <c r="BK1123" s="35"/>
      <c r="BL1123" s="35"/>
      <c r="BM1123" s="35"/>
      <c r="BN1123" s="35"/>
      <c r="BO1123" s="35"/>
      <c r="BP1123" s="35"/>
      <c r="BQ1123" s="35"/>
      <c r="BR1123" s="35"/>
      <c r="BS1123" s="35"/>
      <c r="BT1123" s="35"/>
      <c r="BU1123" s="35"/>
      <c r="BV1123" s="35"/>
    </row>
    <row r="1124" spans="1:74" s="54" customFormat="1" ht="15" customHeight="1" x14ac:dyDescent="0.15">
      <c r="A1124" s="35"/>
      <c r="B1124" s="35"/>
      <c r="C1124" s="35"/>
      <c r="D1124" s="35"/>
      <c r="E1124" s="35"/>
      <c r="F1124" s="35"/>
      <c r="G1124" s="35"/>
      <c r="H1124" s="35"/>
      <c r="I1124" s="35"/>
      <c r="J1124" s="35"/>
      <c r="K1124" s="35"/>
      <c r="L1124" s="35"/>
      <c r="M1124" s="35"/>
      <c r="N1124" s="35"/>
      <c r="O1124" s="35"/>
      <c r="P1124" s="35"/>
      <c r="Q1124" s="35"/>
      <c r="R1124" s="35"/>
      <c r="S1124" s="35"/>
      <c r="T1124" s="35"/>
      <c r="U1124" s="35"/>
      <c r="V1124" s="35"/>
      <c r="W1124" s="35"/>
      <c r="X1124" s="35"/>
      <c r="Y1124" s="35"/>
      <c r="Z1124" s="35"/>
      <c r="AA1124" s="35"/>
      <c r="AB1124" s="35"/>
      <c r="AC1124" s="35"/>
      <c r="AD1124" s="35"/>
      <c r="AE1124" s="35"/>
      <c r="AG1124" s="216" t="s">
        <v>153</v>
      </c>
      <c r="AH1124" s="907" t="s">
        <v>1310</v>
      </c>
      <c r="AI1124" s="906" t="s">
        <v>1311</v>
      </c>
      <c r="AJ1124" s="905">
        <v>1410026</v>
      </c>
      <c r="AK1124" s="451" t="s">
        <v>139</v>
      </c>
      <c r="AL1124" s="451">
        <v>1</v>
      </c>
      <c r="AM1124" s="449" t="s">
        <v>3041</v>
      </c>
      <c r="AN1124" s="450"/>
      <c r="AP1124" s="77"/>
      <c r="AQ1124" s="77"/>
      <c r="AR1124" s="35"/>
      <c r="AS1124" s="35"/>
      <c r="AT1124" s="35"/>
      <c r="AU1124" s="35"/>
      <c r="AV1124" s="35"/>
      <c r="AW1124" s="35"/>
      <c r="AX1124" s="35"/>
      <c r="AY1124" s="35"/>
      <c r="AZ1124" s="35"/>
      <c r="BA1124" s="35"/>
      <c r="BB1124" s="35"/>
      <c r="BC1124" s="35"/>
      <c r="BD1124" s="35"/>
      <c r="BE1124" s="35"/>
      <c r="BF1124" s="35"/>
      <c r="BG1124" s="35"/>
      <c r="BH1124" s="35"/>
      <c r="BI1124" s="35"/>
      <c r="BJ1124" s="35"/>
      <c r="BK1124" s="35"/>
      <c r="BL1124" s="35"/>
      <c r="BM1124" s="35"/>
      <c r="BN1124" s="35"/>
      <c r="BO1124" s="35"/>
      <c r="BP1124" s="35"/>
      <c r="BQ1124" s="35"/>
      <c r="BR1124" s="35"/>
      <c r="BS1124" s="35"/>
      <c r="BT1124" s="35"/>
      <c r="BU1124" s="35"/>
      <c r="BV1124" s="35"/>
    </row>
    <row r="1125" spans="1:74" s="54" customFormat="1" ht="15" customHeight="1" x14ac:dyDescent="0.15">
      <c r="A1125" s="35"/>
      <c r="B1125" s="35"/>
      <c r="C1125" s="35"/>
      <c r="D1125" s="35"/>
      <c r="E1125" s="35"/>
      <c r="F1125" s="35"/>
      <c r="G1125" s="35"/>
      <c r="H1125" s="35"/>
      <c r="I1125" s="35"/>
      <c r="J1125" s="35"/>
      <c r="K1125" s="35"/>
      <c r="L1125" s="35"/>
      <c r="M1125" s="35"/>
      <c r="N1125" s="35"/>
      <c r="O1125" s="35"/>
      <c r="P1125" s="35"/>
      <c r="Q1125" s="35"/>
      <c r="R1125" s="35"/>
      <c r="S1125" s="35"/>
      <c r="T1125" s="35"/>
      <c r="U1125" s="35"/>
      <c r="V1125" s="35"/>
      <c r="W1125" s="35"/>
      <c r="X1125" s="35"/>
      <c r="Y1125" s="35"/>
      <c r="Z1125" s="35"/>
      <c r="AA1125" s="35"/>
      <c r="AB1125" s="35"/>
      <c r="AC1125" s="35"/>
      <c r="AD1125" s="35"/>
      <c r="AE1125" s="35"/>
      <c r="AG1125" s="216" t="s">
        <v>153</v>
      </c>
      <c r="AH1125" s="907" t="s">
        <v>1073</v>
      </c>
      <c r="AI1125" s="906" t="s">
        <v>1074</v>
      </c>
      <c r="AJ1125" s="905">
        <v>1411001</v>
      </c>
      <c r="AK1125" s="451">
        <v>1</v>
      </c>
      <c r="AL1125" s="451" t="s">
        <v>139</v>
      </c>
      <c r="AM1125" s="451" t="s">
        <v>140</v>
      </c>
      <c r="AN1125" s="450"/>
      <c r="AP1125" s="77"/>
      <c r="AQ1125" s="77"/>
      <c r="AR1125" s="35"/>
      <c r="AS1125" s="35"/>
      <c r="AT1125" s="35"/>
      <c r="AU1125" s="35"/>
      <c r="AV1125" s="35"/>
      <c r="AW1125" s="35"/>
      <c r="AX1125" s="35"/>
      <c r="AY1125" s="35"/>
      <c r="AZ1125" s="35"/>
      <c r="BA1125" s="35"/>
      <c r="BB1125" s="35"/>
      <c r="BC1125" s="35"/>
      <c r="BD1125" s="35"/>
      <c r="BE1125" s="35"/>
      <c r="BF1125" s="35"/>
      <c r="BG1125" s="35"/>
      <c r="BH1125" s="35"/>
      <c r="BI1125" s="35"/>
      <c r="BJ1125" s="35"/>
      <c r="BK1125" s="35"/>
      <c r="BL1125" s="35"/>
      <c r="BM1125" s="35"/>
      <c r="BN1125" s="35"/>
      <c r="BO1125" s="35"/>
      <c r="BP1125" s="35"/>
      <c r="BQ1125" s="35"/>
      <c r="BR1125" s="35"/>
      <c r="BS1125" s="35"/>
      <c r="BT1125" s="35"/>
      <c r="BU1125" s="35"/>
      <c r="BV1125" s="35"/>
    </row>
    <row r="1126" spans="1:74" s="54" customFormat="1" ht="15" customHeight="1" x14ac:dyDescent="0.15">
      <c r="A1126" s="35"/>
      <c r="B1126" s="35"/>
      <c r="C1126" s="35"/>
      <c r="D1126" s="35"/>
      <c r="E1126" s="35"/>
      <c r="F1126" s="35"/>
      <c r="G1126" s="35"/>
      <c r="H1126" s="35"/>
      <c r="I1126" s="35"/>
      <c r="J1126" s="35"/>
      <c r="K1126" s="35"/>
      <c r="L1126" s="35"/>
      <c r="M1126" s="35"/>
      <c r="N1126" s="35"/>
      <c r="O1126" s="35"/>
      <c r="P1126" s="35"/>
      <c r="Q1126" s="35"/>
      <c r="R1126" s="35"/>
      <c r="S1126" s="35"/>
      <c r="T1126" s="35"/>
      <c r="U1126" s="35"/>
      <c r="V1126" s="35"/>
      <c r="W1126" s="35"/>
      <c r="X1126" s="35"/>
      <c r="Y1126" s="35"/>
      <c r="Z1126" s="35"/>
      <c r="AA1126" s="35"/>
      <c r="AB1126" s="35"/>
      <c r="AC1126" s="35"/>
      <c r="AD1126" s="35"/>
      <c r="AE1126" s="35"/>
      <c r="AG1126" s="216" t="s">
        <v>153</v>
      </c>
      <c r="AH1126" s="907" t="s">
        <v>1101</v>
      </c>
      <c r="AI1126" s="906" t="s">
        <v>1102</v>
      </c>
      <c r="AJ1126" s="905">
        <v>1411002</v>
      </c>
      <c r="AK1126" s="451">
        <v>1</v>
      </c>
      <c r="AL1126" s="451" t="s">
        <v>139</v>
      </c>
      <c r="AM1126" s="449" t="s">
        <v>3041</v>
      </c>
      <c r="AN1126" s="450"/>
      <c r="AP1126" s="77"/>
      <c r="AQ1126" s="77"/>
      <c r="AR1126" s="35"/>
      <c r="AS1126" s="35"/>
      <c r="AT1126" s="35"/>
      <c r="AU1126" s="35"/>
      <c r="AV1126" s="35"/>
      <c r="AW1126" s="35"/>
      <c r="AX1126" s="35"/>
      <c r="AY1126" s="35"/>
      <c r="AZ1126" s="35"/>
      <c r="BA1126" s="35"/>
      <c r="BB1126" s="35"/>
      <c r="BC1126" s="35"/>
      <c r="BD1126" s="35"/>
      <c r="BE1126" s="35"/>
      <c r="BF1126" s="35"/>
      <c r="BG1126" s="35"/>
      <c r="BH1126" s="35"/>
      <c r="BI1126" s="35"/>
      <c r="BJ1126" s="35"/>
      <c r="BK1126" s="35"/>
      <c r="BL1126" s="35"/>
      <c r="BM1126" s="35"/>
      <c r="BN1126" s="35"/>
      <c r="BO1126" s="35"/>
      <c r="BP1126" s="35"/>
      <c r="BQ1126" s="35"/>
      <c r="BR1126" s="35"/>
      <c r="BS1126" s="35"/>
      <c r="BT1126" s="35"/>
      <c r="BU1126" s="35"/>
      <c r="BV1126" s="35"/>
    </row>
    <row r="1127" spans="1:74" s="54" customFormat="1" ht="15" customHeight="1" x14ac:dyDescent="0.15">
      <c r="A1127" s="35"/>
      <c r="B1127" s="35"/>
      <c r="C1127" s="35"/>
      <c r="D1127" s="35"/>
      <c r="E1127" s="35"/>
      <c r="F1127" s="35"/>
      <c r="G1127" s="35"/>
      <c r="H1127" s="35"/>
      <c r="I1127" s="35"/>
      <c r="J1127" s="35"/>
      <c r="K1127" s="35"/>
      <c r="L1127" s="35"/>
      <c r="M1127" s="35"/>
      <c r="N1127" s="35"/>
      <c r="O1127" s="35"/>
      <c r="P1127" s="35"/>
      <c r="Q1127" s="35"/>
      <c r="R1127" s="35"/>
      <c r="S1127" s="35"/>
      <c r="T1127" s="35"/>
      <c r="U1127" s="35"/>
      <c r="V1127" s="35"/>
      <c r="W1127" s="35"/>
      <c r="X1127" s="35"/>
      <c r="Y1127" s="35"/>
      <c r="Z1127" s="35"/>
      <c r="AA1127" s="35"/>
      <c r="AB1127" s="35"/>
      <c r="AC1127" s="35"/>
      <c r="AD1127" s="35"/>
      <c r="AE1127" s="35"/>
      <c r="AG1127" s="216" t="s">
        <v>153</v>
      </c>
      <c r="AH1127" s="907" t="s">
        <v>1226</v>
      </c>
      <c r="AI1127" s="906" t="s">
        <v>1227</v>
      </c>
      <c r="AJ1127" s="905">
        <v>1411003</v>
      </c>
      <c r="AK1127" s="451" t="s">
        <v>139</v>
      </c>
      <c r="AL1127" s="451">
        <v>1</v>
      </c>
      <c r="AM1127" s="449" t="s">
        <v>3041</v>
      </c>
      <c r="AN1127" s="450"/>
      <c r="AP1127" s="77"/>
      <c r="AQ1127" s="77"/>
      <c r="AR1127" s="35"/>
      <c r="AS1127" s="35"/>
      <c r="AT1127" s="35"/>
      <c r="AU1127" s="35"/>
      <c r="AV1127" s="35"/>
      <c r="AW1127" s="35"/>
      <c r="AX1127" s="35"/>
      <c r="AY1127" s="35"/>
      <c r="AZ1127" s="35"/>
      <c r="BA1127" s="35"/>
      <c r="BB1127" s="35"/>
      <c r="BC1127" s="35"/>
      <c r="BD1127" s="35"/>
      <c r="BE1127" s="35"/>
      <c r="BF1127" s="35"/>
      <c r="BG1127" s="35"/>
      <c r="BH1127" s="35"/>
      <c r="BI1127" s="35"/>
      <c r="BJ1127" s="35"/>
      <c r="BK1127" s="35"/>
      <c r="BL1127" s="35"/>
      <c r="BM1127" s="35"/>
      <c r="BN1127" s="35"/>
      <c r="BO1127" s="35"/>
      <c r="BP1127" s="35"/>
      <c r="BQ1127" s="35"/>
      <c r="BR1127" s="35"/>
      <c r="BS1127" s="35"/>
      <c r="BT1127" s="35"/>
      <c r="BU1127" s="35"/>
      <c r="BV1127" s="35"/>
    </row>
    <row r="1128" spans="1:74" s="54" customFormat="1" ht="15" customHeight="1" x14ac:dyDescent="0.15">
      <c r="A1128" s="35"/>
      <c r="B1128" s="35"/>
      <c r="C1128" s="35"/>
      <c r="D1128" s="35"/>
      <c r="E1128" s="35"/>
      <c r="F1128" s="35"/>
      <c r="G1128" s="35"/>
      <c r="H1128" s="35"/>
      <c r="I1128" s="35"/>
      <c r="J1128" s="35"/>
      <c r="K1128" s="35"/>
      <c r="L1128" s="35"/>
      <c r="M1128" s="35"/>
      <c r="N1128" s="35"/>
      <c r="O1128" s="35"/>
      <c r="P1128" s="35"/>
      <c r="Q1128" s="35"/>
      <c r="R1128" s="35"/>
      <c r="S1128" s="35"/>
      <c r="T1128" s="35"/>
      <c r="U1128" s="35"/>
      <c r="V1128" s="35"/>
      <c r="W1128" s="35"/>
      <c r="X1128" s="35"/>
      <c r="Y1128" s="35"/>
      <c r="Z1128" s="35"/>
      <c r="AA1128" s="35"/>
      <c r="AB1128" s="35"/>
      <c r="AC1128" s="35"/>
      <c r="AD1128" s="35"/>
      <c r="AE1128" s="35"/>
      <c r="AG1128" s="216" t="s">
        <v>153</v>
      </c>
      <c r="AH1128" s="907" t="s">
        <v>1268</v>
      </c>
      <c r="AI1128" s="906" t="s">
        <v>1269</v>
      </c>
      <c r="AJ1128" s="905">
        <v>1411004</v>
      </c>
      <c r="AK1128" s="451">
        <v>1</v>
      </c>
      <c r="AL1128" s="451" t="s">
        <v>139</v>
      </c>
      <c r="AM1128" s="449" t="s">
        <v>3041</v>
      </c>
      <c r="AN1128" s="450"/>
      <c r="AP1128" s="77"/>
      <c r="AQ1128" s="77"/>
      <c r="AR1128" s="35"/>
      <c r="AS1128" s="35"/>
      <c r="AT1128" s="35"/>
      <c r="AU1128" s="35"/>
      <c r="AV1128" s="35"/>
      <c r="AW1128" s="35"/>
      <c r="AX1128" s="35"/>
      <c r="AY1128" s="35"/>
      <c r="AZ1128" s="35"/>
      <c r="BA1128" s="35"/>
      <c r="BB1128" s="35"/>
      <c r="BC1128" s="35"/>
      <c r="BD1128" s="35"/>
      <c r="BE1128" s="35"/>
      <c r="BF1128" s="35"/>
      <c r="BG1128" s="35"/>
      <c r="BH1128" s="35"/>
      <c r="BI1128" s="35"/>
      <c r="BJ1128" s="35"/>
      <c r="BK1128" s="35"/>
      <c r="BL1128" s="35"/>
      <c r="BM1128" s="35"/>
      <c r="BN1128" s="35"/>
      <c r="BO1128" s="35"/>
      <c r="BP1128" s="35"/>
      <c r="BQ1128" s="35"/>
      <c r="BR1128" s="35"/>
      <c r="BS1128" s="35"/>
      <c r="BT1128" s="35"/>
      <c r="BU1128" s="35"/>
      <c r="BV1128" s="35"/>
    </row>
    <row r="1129" spans="1:74" s="54" customFormat="1" ht="15" customHeight="1" x14ac:dyDescent="0.15">
      <c r="A1129" s="35"/>
      <c r="B1129" s="35"/>
      <c r="C1129" s="35"/>
      <c r="D1129" s="35"/>
      <c r="E1129" s="35"/>
      <c r="F1129" s="35"/>
      <c r="G1129" s="35"/>
      <c r="H1129" s="35"/>
      <c r="I1129" s="35"/>
      <c r="J1129" s="35"/>
      <c r="K1129" s="35"/>
      <c r="L1129" s="35"/>
      <c r="M1129" s="35"/>
      <c r="N1129" s="35"/>
      <c r="O1129" s="35"/>
      <c r="P1129" s="35"/>
      <c r="Q1129" s="35"/>
      <c r="R1129" s="35"/>
      <c r="S1129" s="35"/>
      <c r="T1129" s="35"/>
      <c r="U1129" s="35"/>
      <c r="V1129" s="35"/>
      <c r="W1129" s="35"/>
      <c r="X1129" s="35"/>
      <c r="Y1129" s="35"/>
      <c r="Z1129" s="35"/>
      <c r="AA1129" s="35"/>
      <c r="AB1129" s="35"/>
      <c r="AC1129" s="35"/>
      <c r="AD1129" s="35"/>
      <c r="AE1129" s="35"/>
      <c r="AG1129" s="216" t="s">
        <v>153</v>
      </c>
      <c r="AH1129" s="907" t="s">
        <v>1294</v>
      </c>
      <c r="AI1129" s="906" t="s">
        <v>1295</v>
      </c>
      <c r="AJ1129" s="905">
        <v>1411005</v>
      </c>
      <c r="AK1129" s="451">
        <v>1</v>
      </c>
      <c r="AL1129" s="451" t="s">
        <v>139</v>
      </c>
      <c r="AM1129" s="449" t="s">
        <v>3041</v>
      </c>
      <c r="AN1129" s="450"/>
      <c r="AP1129" s="77"/>
      <c r="AQ1129" s="77"/>
      <c r="AR1129" s="35"/>
      <c r="AS1129" s="35"/>
      <c r="AT1129" s="35"/>
      <c r="AU1129" s="35"/>
      <c r="AV1129" s="35"/>
      <c r="AW1129" s="35"/>
      <c r="AX1129" s="35"/>
      <c r="AY1129" s="35"/>
      <c r="AZ1129" s="35"/>
      <c r="BA1129" s="35"/>
      <c r="BB1129" s="35"/>
      <c r="BC1129" s="35"/>
      <c r="BD1129" s="35"/>
      <c r="BE1129" s="35"/>
      <c r="BF1129" s="35"/>
      <c r="BG1129" s="35"/>
      <c r="BH1129" s="35"/>
      <c r="BI1129" s="35"/>
      <c r="BJ1129" s="35"/>
      <c r="BK1129" s="35"/>
      <c r="BL1129" s="35"/>
      <c r="BM1129" s="35"/>
      <c r="BN1129" s="35"/>
      <c r="BO1129" s="35"/>
      <c r="BP1129" s="35"/>
      <c r="BQ1129" s="35"/>
      <c r="BR1129" s="35"/>
      <c r="BS1129" s="35"/>
      <c r="BT1129" s="35"/>
      <c r="BU1129" s="35"/>
      <c r="BV1129" s="35"/>
    </row>
    <row r="1130" spans="1:74" s="54" customFormat="1" ht="15" customHeight="1" x14ac:dyDescent="0.15">
      <c r="A1130" s="35"/>
      <c r="B1130" s="35"/>
      <c r="C1130" s="35"/>
      <c r="D1130" s="35"/>
      <c r="E1130" s="35"/>
      <c r="F1130" s="35"/>
      <c r="G1130" s="35"/>
      <c r="H1130" s="35"/>
      <c r="I1130" s="35"/>
      <c r="J1130" s="35"/>
      <c r="K1130" s="35"/>
      <c r="L1130" s="35"/>
      <c r="M1130" s="35"/>
      <c r="N1130" s="35"/>
      <c r="O1130" s="35"/>
      <c r="P1130" s="35"/>
      <c r="Q1130" s="35"/>
      <c r="R1130" s="35"/>
      <c r="S1130" s="35"/>
      <c r="T1130" s="35"/>
      <c r="U1130" s="35"/>
      <c r="V1130" s="35"/>
      <c r="W1130" s="35"/>
      <c r="X1130" s="35"/>
      <c r="Y1130" s="35"/>
      <c r="Z1130" s="35"/>
      <c r="AA1130" s="35"/>
      <c r="AB1130" s="35"/>
      <c r="AC1130" s="35"/>
      <c r="AD1130" s="35"/>
      <c r="AE1130" s="35"/>
      <c r="AG1130" s="216" t="s">
        <v>153</v>
      </c>
      <c r="AH1130" s="907" t="s">
        <v>1365</v>
      </c>
      <c r="AI1130" s="906" t="s">
        <v>1366</v>
      </c>
      <c r="AJ1130" s="905">
        <v>1411006</v>
      </c>
      <c r="AK1130" s="451" t="s">
        <v>139</v>
      </c>
      <c r="AL1130" s="451">
        <v>1</v>
      </c>
      <c r="AM1130" s="449" t="s">
        <v>3041</v>
      </c>
      <c r="AN1130" s="450"/>
      <c r="AP1130" s="77"/>
      <c r="AQ1130" s="77"/>
      <c r="AR1130" s="35"/>
      <c r="AS1130" s="35"/>
      <c r="AT1130" s="35"/>
      <c r="AU1130" s="35"/>
      <c r="AV1130" s="35"/>
      <c r="AW1130" s="35"/>
      <c r="AX1130" s="35"/>
      <c r="AY1130" s="35"/>
      <c r="AZ1130" s="35"/>
      <c r="BA1130" s="35"/>
      <c r="BB1130" s="35"/>
      <c r="BC1130" s="35"/>
      <c r="BD1130" s="35"/>
      <c r="BE1130" s="35"/>
      <c r="BF1130" s="35"/>
      <c r="BG1130" s="35"/>
      <c r="BH1130" s="35"/>
      <c r="BI1130" s="35"/>
      <c r="BJ1130" s="35"/>
      <c r="BK1130" s="35"/>
      <c r="BL1130" s="35"/>
      <c r="BM1130" s="35"/>
      <c r="BN1130" s="35"/>
      <c r="BO1130" s="35"/>
      <c r="BP1130" s="35"/>
      <c r="BQ1130" s="35"/>
      <c r="BR1130" s="35"/>
      <c r="BS1130" s="35"/>
      <c r="BT1130" s="35"/>
      <c r="BU1130" s="35"/>
      <c r="BV1130" s="35"/>
    </row>
    <row r="1131" spans="1:74" s="54" customFormat="1" ht="15" customHeight="1" x14ac:dyDescent="0.15">
      <c r="A1131" s="35"/>
      <c r="B1131" s="35"/>
      <c r="C1131" s="35"/>
      <c r="D1131" s="35"/>
      <c r="E1131" s="35"/>
      <c r="F1131" s="35"/>
      <c r="G1131" s="35"/>
      <c r="H1131" s="35"/>
      <c r="I1131" s="35"/>
      <c r="J1131" s="35"/>
      <c r="K1131" s="35"/>
      <c r="L1131" s="35"/>
      <c r="M1131" s="35"/>
      <c r="N1131" s="35"/>
      <c r="O1131" s="35"/>
      <c r="P1131" s="35"/>
      <c r="Q1131" s="35"/>
      <c r="R1131" s="35"/>
      <c r="S1131" s="35"/>
      <c r="T1131" s="35"/>
      <c r="U1131" s="35"/>
      <c r="V1131" s="35"/>
      <c r="W1131" s="35"/>
      <c r="X1131" s="35"/>
      <c r="Y1131" s="35"/>
      <c r="Z1131" s="35"/>
      <c r="AA1131" s="35"/>
      <c r="AB1131" s="35"/>
      <c r="AC1131" s="35"/>
      <c r="AD1131" s="35"/>
      <c r="AE1131" s="35"/>
      <c r="AG1131" s="216" t="s">
        <v>153</v>
      </c>
      <c r="AH1131" s="907" t="s">
        <v>1367</v>
      </c>
      <c r="AI1131" s="906" t="s">
        <v>1368</v>
      </c>
      <c r="AJ1131" s="905">
        <v>1411007</v>
      </c>
      <c r="AK1131" s="451" t="s">
        <v>139</v>
      </c>
      <c r="AL1131" s="451">
        <v>1</v>
      </c>
      <c r="AM1131" s="449" t="s">
        <v>3041</v>
      </c>
      <c r="AN1131" s="450"/>
      <c r="AP1131" s="77"/>
      <c r="AQ1131" s="77"/>
      <c r="AR1131" s="35"/>
      <c r="AS1131" s="35"/>
      <c r="AT1131" s="35"/>
      <c r="AU1131" s="35"/>
      <c r="AV1131" s="35"/>
      <c r="AW1131" s="35"/>
      <c r="AX1131" s="35"/>
      <c r="AY1131" s="35"/>
      <c r="AZ1131" s="35"/>
      <c r="BA1131" s="35"/>
      <c r="BB1131" s="35"/>
      <c r="BC1131" s="35"/>
      <c r="BD1131" s="35"/>
      <c r="BE1131" s="35"/>
      <c r="BF1131" s="35"/>
      <c r="BG1131" s="35"/>
      <c r="BH1131" s="35"/>
      <c r="BI1131" s="35"/>
      <c r="BJ1131" s="35"/>
      <c r="BK1131" s="35"/>
      <c r="BL1131" s="35"/>
      <c r="BM1131" s="35"/>
      <c r="BN1131" s="35"/>
      <c r="BO1131" s="35"/>
      <c r="BP1131" s="35"/>
      <c r="BQ1131" s="35"/>
      <c r="BR1131" s="35"/>
      <c r="BS1131" s="35"/>
      <c r="BT1131" s="35"/>
      <c r="BU1131" s="35"/>
      <c r="BV1131" s="35"/>
    </row>
    <row r="1132" spans="1:74" s="54" customFormat="1" ht="15" customHeight="1" x14ac:dyDescent="0.15">
      <c r="A1132" s="35"/>
      <c r="B1132" s="35"/>
      <c r="C1132" s="35"/>
      <c r="D1132" s="35"/>
      <c r="E1132" s="35"/>
      <c r="F1132" s="35"/>
      <c r="G1132" s="35"/>
      <c r="H1132" s="35"/>
      <c r="I1132" s="35"/>
      <c r="J1132" s="35"/>
      <c r="K1132" s="35"/>
      <c r="L1132" s="35"/>
      <c r="M1132" s="35"/>
      <c r="N1132" s="35"/>
      <c r="O1132" s="35"/>
      <c r="P1132" s="35"/>
      <c r="Q1132" s="35"/>
      <c r="R1132" s="35"/>
      <c r="S1132" s="35"/>
      <c r="T1132" s="35"/>
      <c r="U1132" s="35"/>
      <c r="V1132" s="35"/>
      <c r="W1132" s="35"/>
      <c r="X1132" s="35"/>
      <c r="Y1132" s="35"/>
      <c r="Z1132" s="35"/>
      <c r="AA1132" s="35"/>
      <c r="AB1132" s="35"/>
      <c r="AC1132" s="35"/>
      <c r="AD1132" s="35"/>
      <c r="AE1132" s="35"/>
      <c r="AG1132" s="216" t="s">
        <v>153</v>
      </c>
      <c r="AH1132" s="907" t="s">
        <v>1189</v>
      </c>
      <c r="AI1132" s="906" t="s">
        <v>1190</v>
      </c>
      <c r="AJ1132" s="905">
        <v>1411008</v>
      </c>
      <c r="AK1132" s="451" t="s">
        <v>139</v>
      </c>
      <c r="AL1132" s="451">
        <v>1</v>
      </c>
      <c r="AM1132" s="449" t="s">
        <v>3041</v>
      </c>
      <c r="AN1132" s="450"/>
      <c r="AP1132" s="77"/>
      <c r="AQ1132" s="77"/>
      <c r="AR1132" s="35"/>
      <c r="AS1132" s="35"/>
      <c r="AT1132" s="35"/>
      <c r="AU1132" s="35"/>
      <c r="AV1132" s="35"/>
      <c r="AW1132" s="35"/>
      <c r="AX1132" s="35"/>
      <c r="AY1132" s="35"/>
      <c r="AZ1132" s="35"/>
      <c r="BA1132" s="35"/>
      <c r="BB1132" s="35"/>
      <c r="BC1132" s="35"/>
      <c r="BD1132" s="35"/>
      <c r="BE1132" s="35"/>
      <c r="BF1132" s="35"/>
      <c r="BG1132" s="35"/>
      <c r="BH1132" s="35"/>
      <c r="BI1132" s="35"/>
      <c r="BJ1132" s="35"/>
      <c r="BK1132" s="35"/>
      <c r="BL1132" s="35"/>
      <c r="BM1132" s="35"/>
      <c r="BN1132" s="35"/>
      <c r="BO1132" s="35"/>
      <c r="BP1132" s="35"/>
      <c r="BQ1132" s="35"/>
      <c r="BR1132" s="35"/>
      <c r="BS1132" s="35"/>
      <c r="BT1132" s="35"/>
      <c r="BU1132" s="35"/>
      <c r="BV1132" s="35"/>
    </row>
    <row r="1133" spans="1:74" s="54" customFormat="1" ht="15" customHeight="1" x14ac:dyDescent="0.15">
      <c r="A1133" s="35"/>
      <c r="B1133" s="35"/>
      <c r="C1133" s="35"/>
      <c r="D1133" s="35"/>
      <c r="E1133" s="35"/>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35"/>
      <c r="AC1133" s="35"/>
      <c r="AD1133" s="35"/>
      <c r="AE1133" s="35"/>
      <c r="AG1133" s="216" t="s">
        <v>153</v>
      </c>
      <c r="AH1133" s="907" t="s">
        <v>1250</v>
      </c>
      <c r="AI1133" s="906" t="s">
        <v>1251</v>
      </c>
      <c r="AJ1133" s="905">
        <v>1411009</v>
      </c>
      <c r="AK1133" s="451" t="s">
        <v>139</v>
      </c>
      <c r="AL1133" s="451">
        <v>1</v>
      </c>
      <c r="AM1133" s="449" t="s">
        <v>3041</v>
      </c>
      <c r="AN1133" s="450"/>
      <c r="AP1133" s="77"/>
      <c r="AQ1133" s="77"/>
      <c r="AR1133" s="35"/>
      <c r="AS1133" s="35"/>
      <c r="AT1133" s="35"/>
      <c r="AU1133" s="35"/>
      <c r="AV1133" s="35"/>
      <c r="AW1133" s="35"/>
      <c r="AX1133" s="35"/>
      <c r="AY1133" s="35"/>
      <c r="AZ1133" s="35"/>
      <c r="BA1133" s="35"/>
      <c r="BB1133" s="35"/>
      <c r="BC1133" s="35"/>
      <c r="BD1133" s="35"/>
      <c r="BE1133" s="35"/>
      <c r="BF1133" s="35"/>
      <c r="BG1133" s="35"/>
      <c r="BH1133" s="35"/>
      <c r="BI1133" s="35"/>
      <c r="BJ1133" s="35"/>
      <c r="BK1133" s="35"/>
      <c r="BL1133" s="35"/>
      <c r="BM1133" s="35"/>
      <c r="BN1133" s="35"/>
      <c r="BO1133" s="35"/>
      <c r="BP1133" s="35"/>
      <c r="BQ1133" s="35"/>
      <c r="BR1133" s="35"/>
      <c r="BS1133" s="35"/>
      <c r="BT1133" s="35"/>
      <c r="BU1133" s="35"/>
      <c r="BV1133" s="35"/>
    </row>
    <row r="1134" spans="1:74" s="54" customFormat="1" ht="15" customHeight="1" x14ac:dyDescent="0.15">
      <c r="A1134" s="35"/>
      <c r="B1134" s="35"/>
      <c r="C1134" s="35"/>
      <c r="D1134" s="35"/>
      <c r="E1134" s="35"/>
      <c r="F1134" s="35"/>
      <c r="G1134" s="35"/>
      <c r="H1134" s="35"/>
      <c r="I1134" s="35"/>
      <c r="J1134" s="35"/>
      <c r="K1134" s="35"/>
      <c r="L1134" s="35"/>
      <c r="M1134" s="35"/>
      <c r="N1134" s="35"/>
      <c r="O1134" s="35"/>
      <c r="P1134" s="35"/>
      <c r="Q1134" s="35"/>
      <c r="R1134" s="35"/>
      <c r="S1134" s="35"/>
      <c r="T1134" s="35"/>
      <c r="U1134" s="35"/>
      <c r="V1134" s="35"/>
      <c r="W1134" s="35"/>
      <c r="X1134" s="35"/>
      <c r="Y1134" s="35"/>
      <c r="Z1134" s="35"/>
      <c r="AA1134" s="35"/>
      <c r="AB1134" s="35"/>
      <c r="AC1134" s="35"/>
      <c r="AD1134" s="35"/>
      <c r="AE1134" s="35"/>
      <c r="AG1134" s="216" t="s">
        <v>153</v>
      </c>
      <c r="AH1134" s="907" t="s">
        <v>1429</v>
      </c>
      <c r="AI1134" s="906" t="s">
        <v>1430</v>
      </c>
      <c r="AJ1134" s="905">
        <v>1411010</v>
      </c>
      <c r="AK1134" s="451">
        <v>1</v>
      </c>
      <c r="AL1134" s="451" t="s">
        <v>139</v>
      </c>
      <c r="AM1134" s="449" t="s">
        <v>3041</v>
      </c>
      <c r="AN1134" s="450"/>
      <c r="AP1134" s="77"/>
      <c r="AQ1134" s="77"/>
      <c r="AR1134" s="35"/>
      <c r="AS1134" s="35"/>
      <c r="AT1134" s="35"/>
      <c r="AU1134" s="35"/>
      <c r="AV1134" s="35"/>
      <c r="AW1134" s="35"/>
      <c r="AX1134" s="35"/>
      <c r="AY1134" s="35"/>
      <c r="AZ1134" s="35"/>
      <c r="BA1134" s="35"/>
      <c r="BB1134" s="35"/>
      <c r="BC1134" s="35"/>
      <c r="BD1134" s="35"/>
      <c r="BE1134" s="35"/>
      <c r="BF1134" s="35"/>
      <c r="BG1134" s="35"/>
      <c r="BH1134" s="35"/>
      <c r="BI1134" s="35"/>
      <c r="BJ1134" s="35"/>
      <c r="BK1134" s="35"/>
      <c r="BL1134" s="35"/>
      <c r="BM1134" s="35"/>
      <c r="BN1134" s="35"/>
      <c r="BO1134" s="35"/>
      <c r="BP1134" s="35"/>
      <c r="BQ1134" s="35"/>
      <c r="BR1134" s="35"/>
      <c r="BS1134" s="35"/>
      <c r="BT1134" s="35"/>
      <c r="BU1134" s="35"/>
      <c r="BV1134" s="35"/>
    </row>
    <row r="1135" spans="1:74" s="54" customFormat="1" ht="15" customHeight="1" x14ac:dyDescent="0.15">
      <c r="A1135" s="35"/>
      <c r="B1135" s="35"/>
      <c r="C1135" s="35"/>
      <c r="D1135" s="35"/>
      <c r="E1135" s="35"/>
      <c r="F1135" s="35"/>
      <c r="G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35"/>
      <c r="AC1135" s="35"/>
      <c r="AD1135" s="35"/>
      <c r="AE1135" s="35"/>
      <c r="AG1135" s="216" t="s">
        <v>153</v>
      </c>
      <c r="AH1135" s="907" t="s">
        <v>1093</v>
      </c>
      <c r="AI1135" s="906" t="s">
        <v>1094</v>
      </c>
      <c r="AJ1135" s="905">
        <v>1411011</v>
      </c>
      <c r="AK1135" s="451" t="s">
        <v>139</v>
      </c>
      <c r="AL1135" s="451">
        <v>1</v>
      </c>
      <c r="AM1135" s="449" t="s">
        <v>3041</v>
      </c>
      <c r="AN1135" s="450"/>
      <c r="AP1135" s="77"/>
      <c r="AQ1135" s="77"/>
      <c r="AR1135" s="35"/>
      <c r="AS1135" s="35"/>
      <c r="AT1135" s="35"/>
      <c r="AU1135" s="35"/>
      <c r="AV1135" s="35"/>
      <c r="AW1135" s="35"/>
      <c r="AX1135" s="35"/>
      <c r="AY1135" s="35"/>
      <c r="AZ1135" s="35"/>
      <c r="BA1135" s="35"/>
      <c r="BB1135" s="35"/>
      <c r="BC1135" s="35"/>
      <c r="BD1135" s="35"/>
      <c r="BE1135" s="35"/>
      <c r="BF1135" s="35"/>
      <c r="BG1135" s="35"/>
      <c r="BH1135" s="35"/>
      <c r="BI1135" s="35"/>
      <c r="BJ1135" s="35"/>
      <c r="BK1135" s="35"/>
      <c r="BL1135" s="35"/>
      <c r="BM1135" s="35"/>
      <c r="BN1135" s="35"/>
      <c r="BO1135" s="35"/>
      <c r="BP1135" s="35"/>
      <c r="BQ1135" s="35"/>
      <c r="BR1135" s="35"/>
      <c r="BS1135" s="35"/>
      <c r="BT1135" s="35"/>
      <c r="BU1135" s="35"/>
      <c r="BV1135" s="35"/>
    </row>
    <row r="1136" spans="1:74" s="54" customFormat="1" ht="15" customHeight="1" x14ac:dyDescent="0.15">
      <c r="A1136" s="35"/>
      <c r="B1136" s="35"/>
      <c r="C1136" s="35"/>
      <c r="D1136" s="35"/>
      <c r="E1136" s="35"/>
      <c r="F1136" s="35"/>
      <c r="G1136" s="35"/>
      <c r="H1136" s="35"/>
      <c r="I1136" s="35"/>
      <c r="J1136" s="35"/>
      <c r="K1136" s="35"/>
      <c r="L1136" s="35"/>
      <c r="M1136" s="35"/>
      <c r="N1136" s="35"/>
      <c r="O1136" s="35"/>
      <c r="P1136" s="35"/>
      <c r="Q1136" s="35"/>
      <c r="R1136" s="35"/>
      <c r="S1136" s="35"/>
      <c r="T1136" s="35"/>
      <c r="U1136" s="35"/>
      <c r="V1136" s="35"/>
      <c r="W1136" s="35"/>
      <c r="X1136" s="35"/>
      <c r="Y1136" s="35"/>
      <c r="Z1136" s="35"/>
      <c r="AA1136" s="35"/>
      <c r="AB1136" s="35"/>
      <c r="AC1136" s="35"/>
      <c r="AD1136" s="35"/>
      <c r="AE1136" s="35"/>
      <c r="AG1136" s="216" t="s">
        <v>153</v>
      </c>
      <c r="AH1136" s="907" t="s">
        <v>1029</v>
      </c>
      <c r="AI1136" s="906" t="s">
        <v>1030</v>
      </c>
      <c r="AJ1136" s="905">
        <v>1411012</v>
      </c>
      <c r="AK1136" s="451">
        <v>1</v>
      </c>
      <c r="AL1136" s="451" t="s">
        <v>139</v>
      </c>
      <c r="AM1136" s="449" t="s">
        <v>3041</v>
      </c>
      <c r="AN1136" s="450"/>
      <c r="AP1136" s="77"/>
      <c r="AQ1136" s="77"/>
      <c r="AR1136" s="35"/>
      <c r="AS1136" s="35"/>
      <c r="AT1136" s="35"/>
      <c r="AU1136" s="35"/>
      <c r="AV1136" s="35"/>
      <c r="AW1136" s="35"/>
      <c r="AX1136" s="35"/>
      <c r="AY1136" s="35"/>
      <c r="AZ1136" s="35"/>
      <c r="BA1136" s="35"/>
      <c r="BB1136" s="35"/>
      <c r="BC1136" s="35"/>
      <c r="BD1136" s="35"/>
      <c r="BE1136" s="35"/>
      <c r="BF1136" s="35"/>
      <c r="BG1136" s="35"/>
      <c r="BH1136" s="35"/>
      <c r="BI1136" s="35"/>
      <c r="BJ1136" s="35"/>
      <c r="BK1136" s="35"/>
      <c r="BL1136" s="35"/>
      <c r="BM1136" s="35"/>
      <c r="BN1136" s="35"/>
      <c r="BO1136" s="35"/>
      <c r="BP1136" s="35"/>
      <c r="BQ1136" s="35"/>
      <c r="BR1136" s="35"/>
      <c r="BS1136" s="35"/>
      <c r="BT1136" s="35"/>
      <c r="BU1136" s="35"/>
      <c r="BV1136" s="35"/>
    </row>
    <row r="1137" spans="1:74" s="54" customFormat="1" ht="15" customHeight="1" x14ac:dyDescent="0.15">
      <c r="A1137" s="35"/>
      <c r="B1137" s="35"/>
      <c r="C1137" s="35"/>
      <c r="D1137" s="35"/>
      <c r="E1137" s="35"/>
      <c r="F1137" s="35"/>
      <c r="G1137" s="35"/>
      <c r="H1137" s="35"/>
      <c r="I1137" s="35"/>
      <c r="J1137" s="35"/>
      <c r="K1137" s="35"/>
      <c r="L1137" s="35"/>
      <c r="M1137" s="35"/>
      <c r="N1137" s="35"/>
      <c r="O1137" s="35"/>
      <c r="P1137" s="35"/>
      <c r="Q1137" s="35"/>
      <c r="R1137" s="35"/>
      <c r="S1137" s="35"/>
      <c r="T1137" s="35"/>
      <c r="U1137" s="35"/>
      <c r="V1137" s="35"/>
      <c r="W1137" s="35"/>
      <c r="X1137" s="35"/>
      <c r="Y1137" s="35"/>
      <c r="Z1137" s="35"/>
      <c r="AA1137" s="35"/>
      <c r="AB1137" s="35"/>
      <c r="AC1137" s="35"/>
      <c r="AD1137" s="35"/>
      <c r="AE1137" s="35"/>
      <c r="AG1137" s="216" t="s">
        <v>153</v>
      </c>
      <c r="AH1137" s="907" t="s">
        <v>1075</v>
      </c>
      <c r="AI1137" s="906" t="s">
        <v>1076</v>
      </c>
      <c r="AJ1137" s="905">
        <v>1411014</v>
      </c>
      <c r="AK1137" s="451" t="s">
        <v>139</v>
      </c>
      <c r="AL1137" s="451">
        <v>1</v>
      </c>
      <c r="AM1137" s="451" t="s">
        <v>140</v>
      </c>
      <c r="AN1137" s="450"/>
      <c r="AP1137" s="77"/>
      <c r="AQ1137" s="77"/>
      <c r="AR1137" s="35"/>
      <c r="AS1137" s="35"/>
      <c r="AT1137" s="35"/>
      <c r="AU1137" s="35"/>
      <c r="AV1137" s="35"/>
      <c r="AW1137" s="35"/>
      <c r="AX1137" s="35"/>
      <c r="AY1137" s="35"/>
      <c r="AZ1137" s="35"/>
      <c r="BA1137" s="35"/>
      <c r="BB1137" s="35"/>
      <c r="BC1137" s="35"/>
      <c r="BD1137" s="35"/>
      <c r="BE1137" s="35"/>
      <c r="BF1137" s="35"/>
      <c r="BG1137" s="35"/>
      <c r="BH1137" s="35"/>
      <c r="BI1137" s="35"/>
      <c r="BJ1137" s="35"/>
      <c r="BK1137" s="35"/>
      <c r="BL1137" s="35"/>
      <c r="BM1137" s="35"/>
      <c r="BN1137" s="35"/>
      <c r="BO1137" s="35"/>
      <c r="BP1137" s="35"/>
      <c r="BQ1137" s="35"/>
      <c r="BR1137" s="35"/>
      <c r="BS1137" s="35"/>
      <c r="BT1137" s="35"/>
      <c r="BU1137" s="35"/>
      <c r="BV1137" s="35"/>
    </row>
    <row r="1138" spans="1:74" s="54" customFormat="1" ht="15" customHeight="1" x14ac:dyDescent="0.15">
      <c r="A1138" s="35"/>
      <c r="B1138" s="35"/>
      <c r="C1138" s="35"/>
      <c r="D1138" s="35"/>
      <c r="E1138" s="35"/>
      <c r="F1138" s="35"/>
      <c r="G1138" s="35"/>
      <c r="H1138" s="35"/>
      <c r="I1138" s="35"/>
      <c r="J1138" s="35"/>
      <c r="K1138" s="35"/>
      <c r="L1138" s="35"/>
      <c r="M1138" s="35"/>
      <c r="N1138" s="35"/>
      <c r="O1138" s="35"/>
      <c r="P1138" s="35"/>
      <c r="Q1138" s="35"/>
      <c r="R1138" s="35"/>
      <c r="S1138" s="35"/>
      <c r="T1138" s="35"/>
      <c r="U1138" s="35"/>
      <c r="V1138" s="35"/>
      <c r="W1138" s="35"/>
      <c r="X1138" s="35"/>
      <c r="Y1138" s="35"/>
      <c r="Z1138" s="35"/>
      <c r="AA1138" s="35"/>
      <c r="AB1138" s="35"/>
      <c r="AC1138" s="35"/>
      <c r="AD1138" s="35"/>
      <c r="AE1138" s="35"/>
      <c r="AG1138" s="216" t="s">
        <v>153</v>
      </c>
      <c r="AH1138" s="907" t="s">
        <v>1199</v>
      </c>
      <c r="AI1138" s="906" t="s">
        <v>1200</v>
      </c>
      <c r="AJ1138" s="905">
        <v>1411015</v>
      </c>
      <c r="AK1138" s="451">
        <v>1</v>
      </c>
      <c r="AL1138" s="451" t="s">
        <v>139</v>
      </c>
      <c r="AM1138" s="449" t="s">
        <v>3041</v>
      </c>
      <c r="AN1138" s="450"/>
      <c r="AP1138" s="77"/>
      <c r="AQ1138" s="77"/>
      <c r="AR1138" s="35"/>
      <c r="AS1138" s="35"/>
      <c r="AT1138" s="35"/>
      <c r="AU1138" s="35"/>
      <c r="AV1138" s="35"/>
      <c r="AW1138" s="35"/>
      <c r="AX1138" s="35"/>
      <c r="AY1138" s="35"/>
      <c r="AZ1138" s="35"/>
      <c r="BA1138" s="35"/>
      <c r="BB1138" s="35"/>
      <c r="BC1138" s="35"/>
      <c r="BD1138" s="35"/>
      <c r="BE1138" s="35"/>
      <c r="BF1138" s="35"/>
      <c r="BG1138" s="35"/>
      <c r="BH1138" s="35"/>
      <c r="BI1138" s="35"/>
      <c r="BJ1138" s="35"/>
      <c r="BK1138" s="35"/>
      <c r="BL1138" s="35"/>
      <c r="BM1138" s="35"/>
      <c r="BN1138" s="35"/>
      <c r="BO1138" s="35"/>
      <c r="BP1138" s="35"/>
      <c r="BQ1138" s="35"/>
      <c r="BR1138" s="35"/>
      <c r="BS1138" s="35"/>
      <c r="BT1138" s="35"/>
      <c r="BU1138" s="35"/>
      <c r="BV1138" s="35"/>
    </row>
    <row r="1139" spans="1:74" s="54" customFormat="1" ht="15" customHeight="1" x14ac:dyDescent="0.15">
      <c r="A1139" s="35"/>
      <c r="B1139" s="35"/>
      <c r="C1139" s="35"/>
      <c r="D1139" s="35"/>
      <c r="E1139" s="35"/>
      <c r="F1139" s="35"/>
      <c r="G1139" s="35"/>
      <c r="H1139" s="35"/>
      <c r="I1139" s="35"/>
      <c r="J1139" s="35"/>
      <c r="K1139" s="35"/>
      <c r="L1139" s="35"/>
      <c r="M1139" s="35"/>
      <c r="N1139" s="35"/>
      <c r="O1139" s="35"/>
      <c r="P1139" s="35"/>
      <c r="Q1139" s="35"/>
      <c r="R1139" s="35"/>
      <c r="S1139" s="35"/>
      <c r="T1139" s="35"/>
      <c r="U1139" s="35"/>
      <c r="V1139" s="35"/>
      <c r="W1139" s="35"/>
      <c r="X1139" s="35"/>
      <c r="Y1139" s="35"/>
      <c r="Z1139" s="35"/>
      <c r="AA1139" s="35"/>
      <c r="AB1139" s="35"/>
      <c r="AC1139" s="35"/>
      <c r="AD1139" s="35"/>
      <c r="AE1139" s="35"/>
      <c r="AG1139" s="216" t="s">
        <v>153</v>
      </c>
      <c r="AH1139" s="907" t="s">
        <v>1236</v>
      </c>
      <c r="AI1139" s="906" t="s">
        <v>1237</v>
      </c>
      <c r="AJ1139" s="905">
        <v>1411016</v>
      </c>
      <c r="AK1139" s="451" t="s">
        <v>139</v>
      </c>
      <c r="AL1139" s="451">
        <v>1</v>
      </c>
      <c r="AM1139" s="449" t="s">
        <v>3041</v>
      </c>
      <c r="AN1139" s="450"/>
      <c r="AP1139" s="77"/>
      <c r="AQ1139" s="77"/>
      <c r="AR1139" s="35"/>
      <c r="AS1139" s="35"/>
      <c r="AT1139" s="35"/>
      <c r="AU1139" s="35"/>
      <c r="AV1139" s="35"/>
      <c r="AW1139" s="35"/>
      <c r="AX1139" s="35"/>
      <c r="AY1139" s="35"/>
      <c r="AZ1139" s="35"/>
      <c r="BA1139" s="35"/>
      <c r="BB1139" s="35"/>
      <c r="BC1139" s="35"/>
      <c r="BD1139" s="35"/>
      <c r="BE1139" s="35"/>
      <c r="BF1139" s="35"/>
      <c r="BG1139" s="35"/>
      <c r="BH1139" s="35"/>
      <c r="BI1139" s="35"/>
      <c r="BJ1139" s="35"/>
      <c r="BK1139" s="35"/>
      <c r="BL1139" s="35"/>
      <c r="BM1139" s="35"/>
      <c r="BN1139" s="35"/>
      <c r="BO1139" s="35"/>
      <c r="BP1139" s="35"/>
      <c r="BQ1139" s="35"/>
      <c r="BR1139" s="35"/>
      <c r="BS1139" s="35"/>
      <c r="BT1139" s="35"/>
      <c r="BU1139" s="35"/>
      <c r="BV1139" s="35"/>
    </row>
    <row r="1140" spans="1:74" s="54" customFormat="1" ht="15" customHeight="1" x14ac:dyDescent="0.15">
      <c r="A1140" s="35"/>
      <c r="B1140" s="35"/>
      <c r="C1140" s="35"/>
      <c r="D1140" s="35"/>
      <c r="E1140" s="35"/>
      <c r="F1140" s="35"/>
      <c r="G1140" s="35"/>
      <c r="H1140" s="35"/>
      <c r="I1140" s="35"/>
      <c r="J1140" s="35"/>
      <c r="K1140" s="35"/>
      <c r="L1140" s="35"/>
      <c r="M1140" s="35"/>
      <c r="N1140" s="35"/>
      <c r="O1140" s="35"/>
      <c r="P1140" s="35"/>
      <c r="Q1140" s="35"/>
      <c r="R1140" s="35"/>
      <c r="S1140" s="35"/>
      <c r="T1140" s="35"/>
      <c r="U1140" s="35"/>
      <c r="V1140" s="35"/>
      <c r="W1140" s="35"/>
      <c r="X1140" s="35"/>
      <c r="Y1140" s="35"/>
      <c r="Z1140" s="35"/>
      <c r="AA1140" s="35"/>
      <c r="AB1140" s="35"/>
      <c r="AC1140" s="35"/>
      <c r="AD1140" s="35"/>
      <c r="AE1140" s="35"/>
      <c r="AG1140" s="216" t="s">
        <v>153</v>
      </c>
      <c r="AH1140" s="907" t="s">
        <v>1248</v>
      </c>
      <c r="AI1140" s="906" t="s">
        <v>1249</v>
      </c>
      <c r="AJ1140" s="905">
        <v>1411017</v>
      </c>
      <c r="AK1140" s="451">
        <v>1</v>
      </c>
      <c r="AL1140" s="451" t="s">
        <v>139</v>
      </c>
      <c r="AM1140" s="449" t="s">
        <v>3041</v>
      </c>
      <c r="AN1140" s="450"/>
      <c r="AP1140" s="77"/>
      <c r="AQ1140" s="77"/>
      <c r="AR1140" s="35"/>
      <c r="AS1140" s="35"/>
      <c r="AT1140" s="35"/>
      <c r="AU1140" s="35"/>
      <c r="AV1140" s="35"/>
      <c r="AW1140" s="35"/>
      <c r="AX1140" s="35"/>
      <c r="AY1140" s="35"/>
      <c r="AZ1140" s="35"/>
      <c r="BA1140" s="35"/>
      <c r="BB1140" s="35"/>
      <c r="BC1140" s="35"/>
      <c r="BD1140" s="35"/>
      <c r="BE1140" s="35"/>
      <c r="BF1140" s="35"/>
      <c r="BG1140" s="35"/>
      <c r="BH1140" s="35"/>
      <c r="BI1140" s="35"/>
      <c r="BJ1140" s="35"/>
      <c r="BK1140" s="35"/>
      <c r="BL1140" s="35"/>
      <c r="BM1140" s="35"/>
      <c r="BN1140" s="35"/>
      <c r="BO1140" s="35"/>
      <c r="BP1140" s="35"/>
      <c r="BQ1140" s="35"/>
      <c r="BR1140" s="35"/>
      <c r="BS1140" s="35"/>
      <c r="BT1140" s="35"/>
      <c r="BU1140" s="35"/>
      <c r="BV1140" s="35"/>
    </row>
    <row r="1141" spans="1:74" s="54" customFormat="1" ht="15" customHeight="1" x14ac:dyDescent="0.15">
      <c r="A1141" s="35"/>
      <c r="B1141" s="35"/>
      <c r="C1141" s="35"/>
      <c r="D1141" s="35"/>
      <c r="E1141" s="35"/>
      <c r="F1141" s="35"/>
      <c r="G1141" s="35"/>
      <c r="H1141" s="35"/>
      <c r="I1141" s="35"/>
      <c r="J1141" s="35"/>
      <c r="K1141" s="35"/>
      <c r="L1141" s="35"/>
      <c r="M1141" s="35"/>
      <c r="N1141" s="35"/>
      <c r="O1141" s="35"/>
      <c r="P1141" s="35"/>
      <c r="Q1141" s="35"/>
      <c r="R1141" s="35"/>
      <c r="S1141" s="35"/>
      <c r="T1141" s="35"/>
      <c r="U1141" s="35"/>
      <c r="V1141" s="35"/>
      <c r="W1141" s="35"/>
      <c r="X1141" s="35"/>
      <c r="Y1141" s="35"/>
      <c r="Z1141" s="35"/>
      <c r="AA1141" s="35"/>
      <c r="AB1141" s="35"/>
      <c r="AC1141" s="35"/>
      <c r="AD1141" s="35"/>
      <c r="AE1141" s="35"/>
      <c r="AG1141" s="216" t="s">
        <v>153</v>
      </c>
      <c r="AH1141" s="907" t="s">
        <v>1349</v>
      </c>
      <c r="AI1141" s="906" t="s">
        <v>1350</v>
      </c>
      <c r="AJ1141" s="905">
        <v>1411018</v>
      </c>
      <c r="AK1141" s="451">
        <v>1</v>
      </c>
      <c r="AL1141" s="451" t="s">
        <v>139</v>
      </c>
      <c r="AM1141" s="451" t="s">
        <v>140</v>
      </c>
      <c r="AN1141" s="450"/>
      <c r="AP1141" s="77"/>
      <c r="AQ1141" s="77"/>
      <c r="AR1141" s="35"/>
      <c r="AS1141" s="35"/>
      <c r="AT1141" s="35"/>
      <c r="AU1141" s="35"/>
      <c r="AV1141" s="35"/>
      <c r="AW1141" s="35"/>
      <c r="AX1141" s="35"/>
      <c r="AY1141" s="35"/>
      <c r="AZ1141" s="35"/>
      <c r="BA1141" s="35"/>
      <c r="BB1141" s="35"/>
      <c r="BC1141" s="35"/>
      <c r="BD1141" s="35"/>
      <c r="BE1141" s="35"/>
      <c r="BF1141" s="35"/>
      <c r="BG1141" s="35"/>
      <c r="BH1141" s="35"/>
      <c r="BI1141" s="35"/>
      <c r="BJ1141" s="35"/>
      <c r="BK1141" s="35"/>
      <c r="BL1141" s="35"/>
      <c r="BM1141" s="35"/>
      <c r="BN1141" s="35"/>
      <c r="BO1141" s="35"/>
      <c r="BP1141" s="35"/>
      <c r="BQ1141" s="35"/>
      <c r="BR1141" s="35"/>
      <c r="BS1141" s="35"/>
      <c r="BT1141" s="35"/>
      <c r="BU1141" s="35"/>
      <c r="BV1141" s="35"/>
    </row>
    <row r="1142" spans="1:74" s="54" customFormat="1" ht="15" customHeight="1" x14ac:dyDescent="0.15">
      <c r="A1142" s="35"/>
      <c r="B1142" s="35"/>
      <c r="C1142" s="35"/>
      <c r="D1142" s="35"/>
      <c r="E1142" s="35"/>
      <c r="F1142" s="35"/>
      <c r="G1142" s="35"/>
      <c r="H1142" s="35"/>
      <c r="I1142" s="35"/>
      <c r="J1142" s="35"/>
      <c r="K1142" s="35"/>
      <c r="L1142" s="35"/>
      <c r="M1142" s="35"/>
      <c r="N1142" s="35"/>
      <c r="O1142" s="35"/>
      <c r="P1142" s="35"/>
      <c r="Q1142" s="35"/>
      <c r="R1142" s="35"/>
      <c r="S1142" s="35"/>
      <c r="T1142" s="35"/>
      <c r="U1142" s="35"/>
      <c r="V1142" s="35"/>
      <c r="W1142" s="35"/>
      <c r="X1142" s="35"/>
      <c r="Y1142" s="35"/>
      <c r="Z1142" s="35"/>
      <c r="AA1142" s="35"/>
      <c r="AB1142" s="35"/>
      <c r="AC1142" s="35"/>
      <c r="AD1142" s="35"/>
      <c r="AE1142" s="35"/>
      <c r="AG1142" s="216" t="s">
        <v>153</v>
      </c>
      <c r="AH1142" s="907" t="s">
        <v>1421</v>
      </c>
      <c r="AI1142" s="906" t="s">
        <v>1422</v>
      </c>
      <c r="AJ1142" s="905">
        <v>1411019</v>
      </c>
      <c r="AK1142" s="451">
        <v>1</v>
      </c>
      <c r="AL1142" s="451" t="s">
        <v>139</v>
      </c>
      <c r="AM1142" s="451" t="s">
        <v>140</v>
      </c>
      <c r="AN1142" s="450"/>
      <c r="AP1142" s="77"/>
      <c r="AQ1142" s="77"/>
      <c r="AR1142" s="35"/>
      <c r="AS1142" s="35"/>
      <c r="AT1142" s="35"/>
      <c r="AU1142" s="35"/>
      <c r="AV1142" s="35"/>
      <c r="AW1142" s="35"/>
      <c r="AX1142" s="35"/>
      <c r="AY1142" s="35"/>
      <c r="AZ1142" s="35"/>
      <c r="BA1142" s="35"/>
      <c r="BB1142" s="35"/>
      <c r="BC1142" s="35"/>
      <c r="BD1142" s="35"/>
      <c r="BE1142" s="35"/>
      <c r="BF1142" s="35"/>
      <c r="BG1142" s="35"/>
      <c r="BH1142" s="35"/>
      <c r="BI1142" s="35"/>
      <c r="BJ1142" s="35"/>
      <c r="BK1142" s="35"/>
      <c r="BL1142" s="35"/>
      <c r="BM1142" s="35"/>
      <c r="BN1142" s="35"/>
      <c r="BO1142" s="35"/>
      <c r="BP1142" s="35"/>
      <c r="BQ1142" s="35"/>
      <c r="BR1142" s="35"/>
      <c r="BS1142" s="35"/>
      <c r="BT1142" s="35"/>
      <c r="BU1142" s="35"/>
      <c r="BV1142" s="35"/>
    </row>
    <row r="1143" spans="1:74" s="54" customFormat="1" ht="15" customHeight="1" x14ac:dyDescent="0.15">
      <c r="A1143" s="35"/>
      <c r="B1143" s="35"/>
      <c r="C1143" s="35"/>
      <c r="D1143" s="35"/>
      <c r="E1143" s="35"/>
      <c r="F1143" s="35"/>
      <c r="G1143" s="35"/>
      <c r="H1143" s="35"/>
      <c r="I1143" s="35"/>
      <c r="J1143" s="35"/>
      <c r="K1143" s="35"/>
      <c r="L1143" s="35"/>
      <c r="M1143" s="35"/>
      <c r="N1143" s="35"/>
      <c r="O1143" s="35"/>
      <c r="P1143" s="35"/>
      <c r="Q1143" s="35"/>
      <c r="R1143" s="35"/>
      <c r="S1143" s="35"/>
      <c r="T1143" s="35"/>
      <c r="U1143" s="35"/>
      <c r="V1143" s="35"/>
      <c r="W1143" s="35"/>
      <c r="X1143" s="35"/>
      <c r="Y1143" s="35"/>
      <c r="Z1143" s="35"/>
      <c r="AA1143" s="35"/>
      <c r="AB1143" s="35"/>
      <c r="AC1143" s="35"/>
      <c r="AD1143" s="35"/>
      <c r="AE1143" s="35"/>
      <c r="AG1143" s="216" t="s">
        <v>153</v>
      </c>
      <c r="AH1143" s="907" t="s">
        <v>1431</v>
      </c>
      <c r="AI1143" s="906" t="s">
        <v>1432</v>
      </c>
      <c r="AJ1143" s="905">
        <v>1411020</v>
      </c>
      <c r="AK1143" s="451" t="s">
        <v>139</v>
      </c>
      <c r="AL1143" s="451">
        <v>1</v>
      </c>
      <c r="AM1143" s="449" t="s">
        <v>3041</v>
      </c>
      <c r="AN1143" s="450"/>
      <c r="AP1143" s="77"/>
      <c r="AQ1143" s="77"/>
      <c r="AR1143" s="35"/>
      <c r="AS1143" s="35"/>
      <c r="AT1143" s="35"/>
      <c r="AU1143" s="35"/>
      <c r="AV1143" s="35"/>
      <c r="AW1143" s="35"/>
      <c r="AX1143" s="35"/>
      <c r="AY1143" s="35"/>
      <c r="AZ1143" s="35"/>
      <c r="BA1143" s="35"/>
      <c r="BB1143" s="35"/>
      <c r="BC1143" s="35"/>
      <c r="BD1143" s="35"/>
      <c r="BE1143" s="35"/>
      <c r="BF1143" s="35"/>
      <c r="BG1143" s="35"/>
      <c r="BH1143" s="35"/>
      <c r="BI1143" s="35"/>
      <c r="BJ1143" s="35"/>
      <c r="BK1143" s="35"/>
      <c r="BL1143" s="35"/>
      <c r="BM1143" s="35"/>
      <c r="BN1143" s="35"/>
      <c r="BO1143" s="35"/>
      <c r="BP1143" s="35"/>
      <c r="BQ1143" s="35"/>
      <c r="BR1143" s="35"/>
      <c r="BS1143" s="35"/>
      <c r="BT1143" s="35"/>
      <c r="BU1143" s="35"/>
      <c r="BV1143" s="35"/>
    </row>
    <row r="1144" spans="1:74" s="54" customFormat="1" ht="15" customHeight="1" x14ac:dyDescent="0.15">
      <c r="A1144" s="35"/>
      <c r="B1144" s="35"/>
      <c r="C1144" s="35"/>
      <c r="D1144" s="35"/>
      <c r="E1144" s="35"/>
      <c r="F1144" s="35"/>
      <c r="G1144" s="35"/>
      <c r="H1144" s="35"/>
      <c r="I1144" s="35"/>
      <c r="J1144" s="35"/>
      <c r="K1144" s="35"/>
      <c r="L1144" s="35"/>
      <c r="M1144" s="35"/>
      <c r="N1144" s="35"/>
      <c r="O1144" s="35"/>
      <c r="P1144" s="35"/>
      <c r="Q1144" s="35"/>
      <c r="R1144" s="35"/>
      <c r="S1144" s="35"/>
      <c r="T1144" s="35"/>
      <c r="U1144" s="35"/>
      <c r="V1144" s="35"/>
      <c r="W1144" s="35"/>
      <c r="X1144" s="35"/>
      <c r="Y1144" s="35"/>
      <c r="Z1144" s="35"/>
      <c r="AA1144" s="35"/>
      <c r="AB1144" s="35"/>
      <c r="AC1144" s="35"/>
      <c r="AD1144" s="35"/>
      <c r="AE1144" s="35"/>
      <c r="AG1144" s="216" t="s">
        <v>153</v>
      </c>
      <c r="AH1144" s="907" t="s">
        <v>1079</v>
      </c>
      <c r="AI1144" s="906" t="s">
        <v>1080</v>
      </c>
      <c r="AJ1144" s="905">
        <v>1411021</v>
      </c>
      <c r="AK1144" s="451">
        <v>1</v>
      </c>
      <c r="AL1144" s="451" t="s">
        <v>139</v>
      </c>
      <c r="AM1144" s="449" t="s">
        <v>3041</v>
      </c>
      <c r="AN1144" s="450"/>
      <c r="AP1144" s="77"/>
      <c r="AQ1144" s="77"/>
      <c r="AR1144" s="35"/>
      <c r="AS1144" s="35"/>
      <c r="AT1144" s="35"/>
      <c r="AU1144" s="35"/>
      <c r="AV1144" s="35"/>
      <c r="AW1144" s="35"/>
      <c r="AX1144" s="35"/>
      <c r="AY1144" s="35"/>
      <c r="AZ1144" s="35"/>
      <c r="BA1144" s="35"/>
      <c r="BB1144" s="35"/>
      <c r="BC1144" s="35"/>
      <c r="BD1144" s="35"/>
      <c r="BE1144" s="35"/>
      <c r="BF1144" s="35"/>
      <c r="BG1144" s="35"/>
      <c r="BH1144" s="35"/>
      <c r="BI1144" s="35"/>
      <c r="BJ1144" s="35"/>
      <c r="BK1144" s="35"/>
      <c r="BL1144" s="35"/>
      <c r="BM1144" s="35"/>
      <c r="BN1144" s="35"/>
      <c r="BO1144" s="35"/>
      <c r="BP1144" s="35"/>
      <c r="BQ1144" s="35"/>
      <c r="BR1144" s="35"/>
      <c r="BS1144" s="35"/>
      <c r="BT1144" s="35"/>
      <c r="BU1144" s="35"/>
      <c r="BV1144" s="35"/>
    </row>
    <row r="1145" spans="1:74" s="54" customFormat="1" ht="15" customHeight="1" x14ac:dyDescent="0.15">
      <c r="A1145" s="35"/>
      <c r="B1145" s="35"/>
      <c r="C1145" s="35"/>
      <c r="D1145" s="35"/>
      <c r="E1145" s="35"/>
      <c r="F1145" s="35"/>
      <c r="G1145" s="35"/>
      <c r="H1145" s="35"/>
      <c r="I1145" s="35"/>
      <c r="J1145" s="35"/>
      <c r="K1145" s="35"/>
      <c r="L1145" s="35"/>
      <c r="M1145" s="35"/>
      <c r="N1145" s="35"/>
      <c r="O1145" s="35"/>
      <c r="P1145" s="35"/>
      <c r="Q1145" s="35"/>
      <c r="R1145" s="35"/>
      <c r="S1145" s="35"/>
      <c r="T1145" s="35"/>
      <c r="U1145" s="35"/>
      <c r="V1145" s="35"/>
      <c r="W1145" s="35"/>
      <c r="X1145" s="35"/>
      <c r="Y1145" s="35"/>
      <c r="Z1145" s="35"/>
      <c r="AA1145" s="35"/>
      <c r="AB1145" s="35"/>
      <c r="AC1145" s="35"/>
      <c r="AD1145" s="35"/>
      <c r="AE1145" s="35"/>
      <c r="AG1145" s="216" t="s">
        <v>153</v>
      </c>
      <c r="AH1145" s="907" t="s">
        <v>1312</v>
      </c>
      <c r="AI1145" s="906" t="s">
        <v>1313</v>
      </c>
      <c r="AJ1145" s="905">
        <v>1411022</v>
      </c>
      <c r="AK1145" s="451">
        <v>1</v>
      </c>
      <c r="AL1145" s="451" t="s">
        <v>139</v>
      </c>
      <c r="AM1145" s="451" t="s">
        <v>140</v>
      </c>
      <c r="AN1145" s="450"/>
      <c r="AP1145" s="77"/>
      <c r="AQ1145" s="77"/>
      <c r="AR1145" s="35"/>
      <c r="AS1145" s="35"/>
      <c r="AT1145" s="35"/>
      <c r="AU1145" s="35"/>
      <c r="AV1145" s="35"/>
      <c r="AW1145" s="35"/>
      <c r="AX1145" s="35"/>
      <c r="AY1145" s="35"/>
      <c r="AZ1145" s="35"/>
      <c r="BA1145" s="35"/>
      <c r="BB1145" s="35"/>
      <c r="BC1145" s="35"/>
      <c r="BD1145" s="35"/>
      <c r="BE1145" s="35"/>
      <c r="BF1145" s="35"/>
      <c r="BG1145" s="35"/>
      <c r="BH1145" s="35"/>
      <c r="BI1145" s="35"/>
      <c r="BJ1145" s="35"/>
      <c r="BK1145" s="35"/>
      <c r="BL1145" s="35"/>
      <c r="BM1145" s="35"/>
      <c r="BN1145" s="35"/>
      <c r="BO1145" s="35"/>
      <c r="BP1145" s="35"/>
      <c r="BQ1145" s="35"/>
      <c r="BR1145" s="35"/>
      <c r="BS1145" s="35"/>
      <c r="BT1145" s="35"/>
      <c r="BU1145" s="35"/>
      <c r="BV1145" s="35"/>
    </row>
    <row r="1146" spans="1:74" s="54" customFormat="1" ht="15" customHeight="1" x14ac:dyDescent="0.15">
      <c r="A1146" s="35"/>
      <c r="B1146" s="35"/>
      <c r="C1146" s="35"/>
      <c r="D1146" s="35"/>
      <c r="E1146" s="35"/>
      <c r="F1146" s="35"/>
      <c r="G1146" s="35"/>
      <c r="H1146" s="35"/>
      <c r="I1146" s="35"/>
      <c r="J1146" s="35"/>
      <c r="K1146" s="35"/>
      <c r="L1146" s="35"/>
      <c r="M1146" s="35"/>
      <c r="N1146" s="35"/>
      <c r="O1146" s="35"/>
      <c r="P1146" s="35"/>
      <c r="Q1146" s="35"/>
      <c r="R1146" s="35"/>
      <c r="S1146" s="35"/>
      <c r="T1146" s="35"/>
      <c r="U1146" s="35"/>
      <c r="V1146" s="35"/>
      <c r="W1146" s="35"/>
      <c r="X1146" s="35"/>
      <c r="Y1146" s="35"/>
      <c r="Z1146" s="35"/>
      <c r="AA1146" s="35"/>
      <c r="AB1146" s="35"/>
      <c r="AC1146" s="35"/>
      <c r="AD1146" s="35"/>
      <c r="AE1146" s="35"/>
      <c r="AG1146" s="216" t="s">
        <v>153</v>
      </c>
      <c r="AH1146" s="907" t="s">
        <v>1270</v>
      </c>
      <c r="AI1146" s="906" t="s">
        <v>1271</v>
      </c>
      <c r="AJ1146" s="905">
        <v>1411024</v>
      </c>
      <c r="AK1146" s="451">
        <v>1</v>
      </c>
      <c r="AL1146" s="451" t="s">
        <v>139</v>
      </c>
      <c r="AM1146" s="449" t="s">
        <v>3041</v>
      </c>
      <c r="AN1146" s="450"/>
      <c r="AP1146" s="77"/>
      <c r="AQ1146" s="77"/>
      <c r="AR1146" s="35"/>
      <c r="AS1146" s="35"/>
      <c r="AT1146" s="35"/>
      <c r="AU1146" s="35"/>
      <c r="AV1146" s="35"/>
      <c r="AW1146" s="35"/>
      <c r="AX1146" s="35"/>
      <c r="AY1146" s="35"/>
      <c r="AZ1146" s="35"/>
      <c r="BA1146" s="35"/>
      <c r="BB1146" s="35"/>
      <c r="BC1146" s="35"/>
      <c r="BD1146" s="35"/>
      <c r="BE1146" s="35"/>
      <c r="BF1146" s="35"/>
      <c r="BG1146" s="35"/>
      <c r="BH1146" s="35"/>
      <c r="BI1146" s="35"/>
      <c r="BJ1146" s="35"/>
      <c r="BK1146" s="35"/>
      <c r="BL1146" s="35"/>
      <c r="BM1146" s="35"/>
      <c r="BN1146" s="35"/>
      <c r="BO1146" s="35"/>
      <c r="BP1146" s="35"/>
      <c r="BQ1146" s="35"/>
      <c r="BR1146" s="35"/>
      <c r="BS1146" s="35"/>
      <c r="BT1146" s="35"/>
      <c r="BU1146" s="35"/>
      <c r="BV1146" s="35"/>
    </row>
    <row r="1147" spans="1:74" s="54" customFormat="1" ht="15" customHeight="1" x14ac:dyDescent="0.15">
      <c r="A1147" s="35"/>
      <c r="B1147" s="35"/>
      <c r="C1147" s="35"/>
      <c r="D1147" s="35"/>
      <c r="E1147" s="35"/>
      <c r="F1147" s="35"/>
      <c r="G1147" s="35"/>
      <c r="H1147" s="35"/>
      <c r="I1147" s="35"/>
      <c r="J1147" s="35"/>
      <c r="K1147" s="35"/>
      <c r="L1147" s="35"/>
      <c r="M1147" s="35"/>
      <c r="N1147" s="35"/>
      <c r="O1147" s="35"/>
      <c r="P1147" s="35"/>
      <c r="Q1147" s="35"/>
      <c r="R1147" s="35"/>
      <c r="S1147" s="35"/>
      <c r="T1147" s="35"/>
      <c r="U1147" s="35"/>
      <c r="V1147" s="35"/>
      <c r="W1147" s="35"/>
      <c r="X1147" s="35"/>
      <c r="Y1147" s="35"/>
      <c r="Z1147" s="35"/>
      <c r="AA1147" s="35"/>
      <c r="AB1147" s="35"/>
      <c r="AC1147" s="35"/>
      <c r="AD1147" s="35"/>
      <c r="AE1147" s="35"/>
      <c r="AG1147" s="216" t="s">
        <v>153</v>
      </c>
      <c r="AH1147" s="907" t="s">
        <v>1280</v>
      </c>
      <c r="AI1147" s="906" t="s">
        <v>1281</v>
      </c>
      <c r="AJ1147" s="905">
        <v>1411025</v>
      </c>
      <c r="AK1147" s="451" t="s">
        <v>139</v>
      </c>
      <c r="AL1147" s="451">
        <v>1</v>
      </c>
      <c r="AM1147" s="449" t="s">
        <v>3041</v>
      </c>
      <c r="AN1147" s="450"/>
      <c r="AP1147" s="77"/>
      <c r="AQ1147" s="77"/>
      <c r="AR1147" s="35"/>
      <c r="AS1147" s="35"/>
      <c r="AT1147" s="35"/>
      <c r="AU1147" s="35"/>
      <c r="AV1147" s="35"/>
      <c r="AW1147" s="35"/>
      <c r="AX1147" s="35"/>
      <c r="AY1147" s="35"/>
      <c r="AZ1147" s="35"/>
      <c r="BA1147" s="35"/>
      <c r="BB1147" s="35"/>
      <c r="BC1147" s="35"/>
      <c r="BD1147" s="35"/>
      <c r="BE1147" s="35"/>
      <c r="BF1147" s="35"/>
      <c r="BG1147" s="35"/>
      <c r="BH1147" s="35"/>
      <c r="BI1147" s="35"/>
      <c r="BJ1147" s="35"/>
      <c r="BK1147" s="35"/>
      <c r="BL1147" s="35"/>
      <c r="BM1147" s="35"/>
      <c r="BN1147" s="35"/>
      <c r="BO1147" s="35"/>
      <c r="BP1147" s="35"/>
      <c r="BQ1147" s="35"/>
      <c r="BR1147" s="35"/>
      <c r="BS1147" s="35"/>
      <c r="BT1147" s="35"/>
      <c r="BU1147" s="35"/>
      <c r="BV1147" s="35"/>
    </row>
    <row r="1148" spans="1:74" s="54" customFormat="1" ht="15" customHeight="1" x14ac:dyDescent="0.15">
      <c r="A1148" s="35"/>
      <c r="B1148" s="35"/>
      <c r="C1148" s="35"/>
      <c r="D1148" s="35"/>
      <c r="E1148" s="35"/>
      <c r="F1148" s="35"/>
      <c r="G1148" s="35"/>
      <c r="H1148" s="35"/>
      <c r="I1148" s="35"/>
      <c r="J1148" s="35"/>
      <c r="K1148" s="35"/>
      <c r="L1148" s="35"/>
      <c r="M1148" s="35"/>
      <c r="N1148" s="35"/>
      <c r="O1148" s="35"/>
      <c r="P1148" s="35"/>
      <c r="Q1148" s="35"/>
      <c r="R1148" s="35"/>
      <c r="S1148" s="35"/>
      <c r="T1148" s="35"/>
      <c r="U1148" s="35"/>
      <c r="V1148" s="35"/>
      <c r="W1148" s="35"/>
      <c r="X1148" s="35"/>
      <c r="Y1148" s="35"/>
      <c r="Z1148" s="35"/>
      <c r="AA1148" s="35"/>
      <c r="AB1148" s="35"/>
      <c r="AC1148" s="35"/>
      <c r="AD1148" s="35"/>
      <c r="AE1148" s="35"/>
      <c r="AG1148" s="216" t="s">
        <v>153</v>
      </c>
      <c r="AH1148" s="907" t="s">
        <v>1425</v>
      </c>
      <c r="AI1148" s="906" t="s">
        <v>1426</v>
      </c>
      <c r="AJ1148" s="905">
        <v>1411026</v>
      </c>
      <c r="AK1148" s="451" t="s">
        <v>139</v>
      </c>
      <c r="AL1148" s="451">
        <v>1</v>
      </c>
      <c r="AM1148" s="451" t="s">
        <v>140</v>
      </c>
      <c r="AN1148" s="450"/>
      <c r="AP1148" s="77"/>
      <c r="AQ1148" s="77"/>
      <c r="AR1148" s="35"/>
      <c r="AS1148" s="35"/>
      <c r="AT1148" s="35"/>
      <c r="AU1148" s="35"/>
      <c r="AV1148" s="35"/>
      <c r="AW1148" s="35"/>
      <c r="AX1148" s="35"/>
      <c r="AY1148" s="35"/>
      <c r="AZ1148" s="35"/>
      <c r="BA1148" s="35"/>
      <c r="BB1148" s="35"/>
      <c r="BC1148" s="35"/>
      <c r="BD1148" s="35"/>
      <c r="BE1148" s="35"/>
      <c r="BF1148" s="35"/>
      <c r="BG1148" s="35"/>
      <c r="BH1148" s="35"/>
      <c r="BI1148" s="35"/>
      <c r="BJ1148" s="35"/>
      <c r="BK1148" s="35"/>
      <c r="BL1148" s="35"/>
      <c r="BM1148" s="35"/>
      <c r="BN1148" s="35"/>
      <c r="BO1148" s="35"/>
      <c r="BP1148" s="35"/>
      <c r="BQ1148" s="35"/>
      <c r="BR1148" s="35"/>
      <c r="BS1148" s="35"/>
      <c r="BT1148" s="35"/>
      <c r="BU1148" s="35"/>
      <c r="BV1148" s="35"/>
    </row>
    <row r="1149" spans="1:74" s="54" customFormat="1" ht="15" customHeight="1" x14ac:dyDescent="0.15">
      <c r="A1149" s="35"/>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AA1149" s="35"/>
      <c r="AB1149" s="35"/>
      <c r="AC1149" s="35"/>
      <c r="AD1149" s="35"/>
      <c r="AE1149" s="35"/>
      <c r="AG1149" s="216" t="s">
        <v>153</v>
      </c>
      <c r="AH1149" s="907" t="s">
        <v>1023</v>
      </c>
      <c r="AI1149" s="906" t="s">
        <v>1024</v>
      </c>
      <c r="AJ1149" s="905">
        <v>1411027</v>
      </c>
      <c r="AK1149" s="451" t="s">
        <v>139</v>
      </c>
      <c r="AL1149" s="451">
        <v>1</v>
      </c>
      <c r="AM1149" s="451" t="s">
        <v>140</v>
      </c>
      <c r="AN1149" s="450"/>
      <c r="AP1149" s="77"/>
      <c r="AQ1149" s="77"/>
      <c r="AR1149" s="35"/>
      <c r="AS1149" s="35"/>
      <c r="AT1149" s="35"/>
      <c r="AU1149" s="35"/>
      <c r="AV1149" s="35"/>
      <c r="AW1149" s="35"/>
      <c r="AX1149" s="35"/>
      <c r="AY1149" s="35"/>
      <c r="AZ1149" s="35"/>
      <c r="BA1149" s="35"/>
      <c r="BB1149" s="35"/>
      <c r="BC1149" s="35"/>
      <c r="BD1149" s="35"/>
      <c r="BE1149" s="35"/>
      <c r="BF1149" s="35"/>
      <c r="BG1149" s="35"/>
      <c r="BH1149" s="35"/>
      <c r="BI1149" s="35"/>
      <c r="BJ1149" s="35"/>
      <c r="BK1149" s="35"/>
      <c r="BL1149" s="35"/>
      <c r="BM1149" s="35"/>
      <c r="BN1149" s="35"/>
      <c r="BO1149" s="35"/>
      <c r="BP1149" s="35"/>
      <c r="BQ1149" s="35"/>
      <c r="BR1149" s="35"/>
      <c r="BS1149" s="35"/>
      <c r="BT1149" s="35"/>
      <c r="BU1149" s="35"/>
      <c r="BV1149" s="35"/>
    </row>
    <row r="1150" spans="1:74" s="54" customFormat="1" ht="15" customHeight="1" x14ac:dyDescent="0.15">
      <c r="A1150" s="35"/>
      <c r="B1150" s="35"/>
      <c r="C1150" s="35"/>
      <c r="D1150" s="35"/>
      <c r="E1150" s="35"/>
      <c r="F1150" s="35"/>
      <c r="G1150" s="35"/>
      <c r="H1150" s="35"/>
      <c r="I1150" s="35"/>
      <c r="J1150" s="35"/>
      <c r="K1150" s="35"/>
      <c r="L1150" s="35"/>
      <c r="M1150" s="35"/>
      <c r="N1150" s="35"/>
      <c r="O1150" s="35"/>
      <c r="P1150" s="35"/>
      <c r="Q1150" s="35"/>
      <c r="R1150" s="35"/>
      <c r="S1150" s="35"/>
      <c r="T1150" s="35"/>
      <c r="U1150" s="35"/>
      <c r="V1150" s="35"/>
      <c r="W1150" s="35"/>
      <c r="X1150" s="35"/>
      <c r="Y1150" s="35"/>
      <c r="Z1150" s="35"/>
      <c r="AA1150" s="35"/>
      <c r="AB1150" s="35"/>
      <c r="AC1150" s="35"/>
      <c r="AD1150" s="35"/>
      <c r="AE1150" s="35"/>
      <c r="AG1150" s="216" t="s">
        <v>153</v>
      </c>
      <c r="AH1150" s="907" t="s">
        <v>1256</v>
      </c>
      <c r="AI1150" s="906" t="s">
        <v>1257</v>
      </c>
      <c r="AJ1150" s="905">
        <v>1411028</v>
      </c>
      <c r="AK1150" s="451">
        <v>1</v>
      </c>
      <c r="AL1150" s="451" t="s">
        <v>139</v>
      </c>
      <c r="AM1150" s="451" t="s">
        <v>140</v>
      </c>
      <c r="AN1150" s="450"/>
      <c r="AP1150" s="77"/>
      <c r="AQ1150" s="77"/>
      <c r="AR1150" s="35"/>
      <c r="AS1150" s="35"/>
      <c r="AT1150" s="35"/>
      <c r="AU1150" s="35"/>
      <c r="AV1150" s="35"/>
      <c r="AW1150" s="35"/>
      <c r="AX1150" s="35"/>
      <c r="AY1150" s="35"/>
      <c r="AZ1150" s="35"/>
      <c r="BA1150" s="35"/>
      <c r="BB1150" s="35"/>
      <c r="BC1150" s="35"/>
      <c r="BD1150" s="35"/>
      <c r="BE1150" s="35"/>
      <c r="BF1150" s="35"/>
      <c r="BG1150" s="35"/>
      <c r="BH1150" s="35"/>
      <c r="BI1150" s="35"/>
      <c r="BJ1150" s="35"/>
      <c r="BK1150" s="35"/>
      <c r="BL1150" s="35"/>
      <c r="BM1150" s="35"/>
      <c r="BN1150" s="35"/>
      <c r="BO1150" s="35"/>
      <c r="BP1150" s="35"/>
      <c r="BQ1150" s="35"/>
      <c r="BR1150" s="35"/>
      <c r="BS1150" s="35"/>
      <c r="BT1150" s="35"/>
      <c r="BU1150" s="35"/>
      <c r="BV1150" s="35"/>
    </row>
    <row r="1151" spans="1:74" s="54" customFormat="1" ht="15" customHeight="1" x14ac:dyDescent="0.15">
      <c r="A1151" s="35"/>
      <c r="B1151" s="35"/>
      <c r="C1151" s="35"/>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AA1151" s="35"/>
      <c r="AB1151" s="35"/>
      <c r="AC1151" s="35"/>
      <c r="AD1151" s="35"/>
      <c r="AE1151" s="35"/>
      <c r="AG1151" s="216" t="s">
        <v>153</v>
      </c>
      <c r="AH1151" s="907" t="s">
        <v>1035</v>
      </c>
      <c r="AI1151" s="906" t="s">
        <v>1036</v>
      </c>
      <c r="AJ1151" s="905">
        <v>1411029</v>
      </c>
      <c r="AK1151" s="451">
        <v>1</v>
      </c>
      <c r="AL1151" s="451" t="s">
        <v>139</v>
      </c>
      <c r="AM1151" s="451" t="s">
        <v>140</v>
      </c>
      <c r="AN1151" s="450"/>
      <c r="AP1151" s="77"/>
      <c r="AQ1151" s="77"/>
      <c r="AR1151" s="35"/>
      <c r="AS1151" s="35"/>
      <c r="AT1151" s="35"/>
      <c r="AU1151" s="35"/>
      <c r="AV1151" s="35"/>
      <c r="AW1151" s="35"/>
      <c r="AX1151" s="35"/>
      <c r="AY1151" s="35"/>
      <c r="AZ1151" s="35"/>
      <c r="BA1151" s="35"/>
      <c r="BB1151" s="35"/>
      <c r="BC1151" s="35"/>
      <c r="BD1151" s="35"/>
      <c r="BE1151" s="35"/>
      <c r="BF1151" s="35"/>
      <c r="BG1151" s="35"/>
      <c r="BH1151" s="35"/>
      <c r="BI1151" s="35"/>
      <c r="BJ1151" s="35"/>
      <c r="BK1151" s="35"/>
      <c r="BL1151" s="35"/>
      <c r="BM1151" s="35"/>
      <c r="BN1151" s="35"/>
      <c r="BO1151" s="35"/>
      <c r="BP1151" s="35"/>
      <c r="BQ1151" s="35"/>
      <c r="BR1151" s="35"/>
      <c r="BS1151" s="35"/>
      <c r="BT1151" s="35"/>
      <c r="BU1151" s="35"/>
      <c r="BV1151" s="35"/>
    </row>
    <row r="1152" spans="1:74" s="54" customFormat="1" ht="15" customHeight="1" x14ac:dyDescent="0.15">
      <c r="A1152" s="35"/>
      <c r="B1152" s="35"/>
      <c r="C1152" s="35"/>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AA1152" s="35"/>
      <c r="AB1152" s="35"/>
      <c r="AC1152" s="35"/>
      <c r="AD1152" s="35"/>
      <c r="AE1152" s="35"/>
      <c r="AG1152" s="216" t="s">
        <v>153</v>
      </c>
      <c r="AH1152" s="907" t="s">
        <v>1123</v>
      </c>
      <c r="AI1152" s="906" t="s">
        <v>1124</v>
      </c>
      <c r="AJ1152" s="905">
        <v>1411030</v>
      </c>
      <c r="AK1152" s="451">
        <v>1</v>
      </c>
      <c r="AL1152" s="451" t="s">
        <v>139</v>
      </c>
      <c r="AM1152" s="449" t="s">
        <v>3041</v>
      </c>
      <c r="AN1152" s="450"/>
      <c r="AP1152" s="77"/>
      <c r="AQ1152" s="77"/>
      <c r="AR1152" s="35"/>
      <c r="AS1152" s="35"/>
      <c r="AT1152" s="35"/>
      <c r="AU1152" s="35"/>
      <c r="AV1152" s="35"/>
      <c r="AW1152" s="35"/>
      <c r="AX1152" s="35"/>
      <c r="AY1152" s="35"/>
      <c r="AZ1152" s="35"/>
      <c r="BA1152" s="35"/>
      <c r="BB1152" s="35"/>
      <c r="BC1152" s="35"/>
      <c r="BD1152" s="35"/>
      <c r="BE1152" s="35"/>
      <c r="BF1152" s="35"/>
      <c r="BG1152" s="35"/>
      <c r="BH1152" s="35"/>
      <c r="BI1152" s="35"/>
      <c r="BJ1152" s="35"/>
      <c r="BK1152" s="35"/>
      <c r="BL1152" s="35"/>
      <c r="BM1152" s="35"/>
      <c r="BN1152" s="35"/>
      <c r="BO1152" s="35"/>
      <c r="BP1152" s="35"/>
      <c r="BQ1152" s="35"/>
      <c r="BR1152" s="35"/>
      <c r="BS1152" s="35"/>
      <c r="BT1152" s="35"/>
      <c r="BU1152" s="35"/>
      <c r="BV1152" s="35"/>
    </row>
    <row r="1153" spans="1:74" s="54" customFormat="1" ht="15" customHeight="1" x14ac:dyDescent="0.15">
      <c r="A1153" s="3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AA1153" s="35"/>
      <c r="AB1153" s="35"/>
      <c r="AC1153" s="35"/>
      <c r="AD1153" s="35"/>
      <c r="AE1153" s="35"/>
      <c r="AG1153" s="216" t="s">
        <v>153</v>
      </c>
      <c r="AH1153" s="907" t="s">
        <v>1181</v>
      </c>
      <c r="AI1153" s="906" t="s">
        <v>1182</v>
      </c>
      <c r="AJ1153" s="905">
        <v>1412002</v>
      </c>
      <c r="AK1153" s="451" t="s">
        <v>139</v>
      </c>
      <c r="AL1153" s="451">
        <v>1</v>
      </c>
      <c r="AM1153" s="449" t="s">
        <v>3041</v>
      </c>
      <c r="AN1153" s="450"/>
      <c r="AP1153" s="77"/>
      <c r="AQ1153" s="77"/>
      <c r="AR1153" s="35"/>
      <c r="AS1153" s="35"/>
      <c r="AT1153" s="35"/>
      <c r="AU1153" s="35"/>
      <c r="AV1153" s="35"/>
      <c r="AW1153" s="35"/>
      <c r="AX1153" s="35"/>
      <c r="AY1153" s="35"/>
      <c r="AZ1153" s="35"/>
      <c r="BA1153" s="35"/>
      <c r="BB1153" s="35"/>
      <c r="BC1153" s="35"/>
      <c r="BD1153" s="35"/>
      <c r="BE1153" s="35"/>
      <c r="BF1153" s="35"/>
      <c r="BG1153" s="35"/>
      <c r="BH1153" s="35"/>
      <c r="BI1153" s="35"/>
      <c r="BJ1153" s="35"/>
      <c r="BK1153" s="35"/>
      <c r="BL1153" s="35"/>
      <c r="BM1153" s="35"/>
      <c r="BN1153" s="35"/>
      <c r="BO1153" s="35"/>
      <c r="BP1153" s="35"/>
      <c r="BQ1153" s="35"/>
      <c r="BR1153" s="35"/>
      <c r="BS1153" s="35"/>
      <c r="BT1153" s="35"/>
      <c r="BU1153" s="35"/>
      <c r="BV1153" s="35"/>
    </row>
    <row r="1154" spans="1:74" s="54" customFormat="1" ht="15" customHeight="1" x14ac:dyDescent="0.15">
      <c r="A1154" s="35"/>
      <c r="B1154" s="35"/>
      <c r="C1154" s="35"/>
      <c r="D1154" s="35"/>
      <c r="E1154" s="35"/>
      <c r="F1154" s="35"/>
      <c r="G1154" s="35"/>
      <c r="H1154" s="35"/>
      <c r="I1154" s="35"/>
      <c r="J1154" s="35"/>
      <c r="K1154" s="35"/>
      <c r="L1154" s="35"/>
      <c r="M1154" s="35"/>
      <c r="N1154" s="35"/>
      <c r="O1154" s="35"/>
      <c r="P1154" s="35"/>
      <c r="Q1154" s="35"/>
      <c r="R1154" s="35"/>
      <c r="S1154" s="35"/>
      <c r="T1154" s="35"/>
      <c r="U1154" s="35"/>
      <c r="V1154" s="35"/>
      <c r="W1154" s="35"/>
      <c r="X1154" s="35"/>
      <c r="Y1154" s="35"/>
      <c r="Z1154" s="35"/>
      <c r="AA1154" s="35"/>
      <c r="AB1154" s="35"/>
      <c r="AC1154" s="35"/>
      <c r="AD1154" s="35"/>
      <c r="AE1154" s="35"/>
      <c r="AG1154" s="216" t="s">
        <v>153</v>
      </c>
      <c r="AH1154" s="907" t="s">
        <v>1065</v>
      </c>
      <c r="AI1154" s="906" t="s">
        <v>1066</v>
      </c>
      <c r="AJ1154" s="905">
        <v>1412003</v>
      </c>
      <c r="AK1154" s="451" t="s">
        <v>139</v>
      </c>
      <c r="AL1154" s="451">
        <v>1</v>
      </c>
      <c r="AM1154" s="449" t="s">
        <v>3041</v>
      </c>
      <c r="AN1154" s="450"/>
      <c r="AP1154" s="77"/>
      <c r="AQ1154" s="77"/>
      <c r="AR1154" s="35"/>
      <c r="AS1154" s="35"/>
      <c r="AT1154" s="35"/>
      <c r="AU1154" s="35"/>
      <c r="AV1154" s="35"/>
      <c r="AW1154" s="35"/>
      <c r="AX1154" s="35"/>
      <c r="AY1154" s="35"/>
      <c r="AZ1154" s="35"/>
      <c r="BA1154" s="35"/>
      <c r="BB1154" s="35"/>
      <c r="BC1154" s="35"/>
      <c r="BD1154" s="35"/>
      <c r="BE1154" s="35"/>
      <c r="BF1154" s="35"/>
      <c r="BG1154" s="35"/>
      <c r="BH1154" s="35"/>
      <c r="BI1154" s="35"/>
      <c r="BJ1154" s="35"/>
      <c r="BK1154" s="35"/>
      <c r="BL1154" s="35"/>
      <c r="BM1154" s="35"/>
      <c r="BN1154" s="35"/>
      <c r="BO1154" s="35"/>
      <c r="BP1154" s="35"/>
      <c r="BQ1154" s="35"/>
      <c r="BR1154" s="35"/>
      <c r="BS1154" s="35"/>
      <c r="BT1154" s="35"/>
      <c r="BU1154" s="35"/>
      <c r="BV1154" s="35"/>
    </row>
    <row r="1155" spans="1:74" s="54" customFormat="1" ht="15" customHeight="1" x14ac:dyDescent="0.15">
      <c r="A1155" s="35"/>
      <c r="B1155" s="35"/>
      <c r="C1155" s="35"/>
      <c r="D1155" s="35"/>
      <c r="E1155" s="35"/>
      <c r="F1155" s="35"/>
      <c r="G1155" s="35"/>
      <c r="H1155" s="35"/>
      <c r="I1155" s="35"/>
      <c r="J1155" s="35"/>
      <c r="K1155" s="35"/>
      <c r="L1155" s="35"/>
      <c r="M1155" s="35"/>
      <c r="N1155" s="35"/>
      <c r="O1155" s="35"/>
      <c r="P1155" s="35"/>
      <c r="Q1155" s="35"/>
      <c r="R1155" s="35"/>
      <c r="S1155" s="35"/>
      <c r="T1155" s="35"/>
      <c r="U1155" s="35"/>
      <c r="V1155" s="35"/>
      <c r="W1155" s="35"/>
      <c r="X1155" s="35"/>
      <c r="Y1155" s="35"/>
      <c r="Z1155" s="35"/>
      <c r="AA1155" s="35"/>
      <c r="AB1155" s="35"/>
      <c r="AC1155" s="35"/>
      <c r="AD1155" s="35"/>
      <c r="AE1155" s="35"/>
      <c r="AG1155" s="216" t="s">
        <v>153</v>
      </c>
      <c r="AH1155" s="907" t="s">
        <v>1211</v>
      </c>
      <c r="AI1155" s="906" t="s">
        <v>1212</v>
      </c>
      <c r="AJ1155" s="905">
        <v>1412004</v>
      </c>
      <c r="AK1155" s="451">
        <v>1</v>
      </c>
      <c r="AL1155" s="451" t="s">
        <v>139</v>
      </c>
      <c r="AM1155" s="449" t="s">
        <v>3041</v>
      </c>
      <c r="AN1155" s="450"/>
      <c r="AP1155" s="77"/>
      <c r="AQ1155" s="77"/>
      <c r="AR1155" s="35"/>
      <c r="AS1155" s="35"/>
      <c r="AT1155" s="35"/>
      <c r="AU1155" s="35"/>
      <c r="AV1155" s="35"/>
      <c r="AW1155" s="35"/>
      <c r="AX1155" s="35"/>
      <c r="AY1155" s="35"/>
      <c r="AZ1155" s="35"/>
      <c r="BA1155" s="35"/>
      <c r="BB1155" s="35"/>
      <c r="BC1155" s="35"/>
      <c r="BD1155" s="35"/>
      <c r="BE1155" s="35"/>
      <c r="BF1155" s="35"/>
      <c r="BG1155" s="35"/>
      <c r="BH1155" s="35"/>
      <c r="BI1155" s="35"/>
      <c r="BJ1155" s="35"/>
      <c r="BK1155" s="35"/>
      <c r="BL1155" s="35"/>
      <c r="BM1155" s="35"/>
      <c r="BN1155" s="35"/>
      <c r="BO1155" s="35"/>
      <c r="BP1155" s="35"/>
      <c r="BQ1155" s="35"/>
      <c r="BR1155" s="35"/>
      <c r="BS1155" s="35"/>
      <c r="BT1155" s="35"/>
      <c r="BU1155" s="35"/>
      <c r="BV1155" s="35"/>
    </row>
    <row r="1156" spans="1:74" s="54" customFormat="1" ht="15" customHeight="1" x14ac:dyDescent="0.15">
      <c r="A1156" s="35"/>
      <c r="B1156" s="35"/>
      <c r="C1156" s="35"/>
      <c r="D1156" s="35"/>
      <c r="E1156" s="35"/>
      <c r="F1156" s="35"/>
      <c r="G1156" s="35"/>
      <c r="H1156" s="35"/>
      <c r="I1156" s="35"/>
      <c r="J1156" s="35"/>
      <c r="K1156" s="35"/>
      <c r="L1156" s="35"/>
      <c r="M1156" s="35"/>
      <c r="N1156" s="35"/>
      <c r="O1156" s="35"/>
      <c r="P1156" s="35"/>
      <c r="Q1156" s="35"/>
      <c r="R1156" s="35"/>
      <c r="S1156" s="35"/>
      <c r="T1156" s="35"/>
      <c r="U1156" s="35"/>
      <c r="V1156" s="35"/>
      <c r="W1156" s="35"/>
      <c r="X1156" s="35"/>
      <c r="Y1156" s="35"/>
      <c r="Z1156" s="35"/>
      <c r="AA1156" s="35"/>
      <c r="AB1156" s="35"/>
      <c r="AC1156" s="35"/>
      <c r="AD1156" s="35"/>
      <c r="AE1156" s="35"/>
      <c r="AG1156" s="216" t="s">
        <v>153</v>
      </c>
      <c r="AH1156" s="907" t="s">
        <v>1381</v>
      </c>
      <c r="AI1156" s="906" t="s">
        <v>1382</v>
      </c>
      <c r="AJ1156" s="905">
        <v>1412005</v>
      </c>
      <c r="AK1156" s="451" t="s">
        <v>139</v>
      </c>
      <c r="AL1156" s="451">
        <v>1</v>
      </c>
      <c r="AM1156" s="449" t="s">
        <v>3041</v>
      </c>
      <c r="AN1156" s="450"/>
      <c r="AP1156" s="77"/>
      <c r="AQ1156" s="77"/>
      <c r="AR1156" s="35"/>
      <c r="AS1156" s="35"/>
      <c r="AT1156" s="35"/>
      <c r="AU1156" s="35"/>
      <c r="AV1156" s="35"/>
      <c r="AW1156" s="35"/>
      <c r="AX1156" s="35"/>
      <c r="AY1156" s="35"/>
      <c r="AZ1156" s="35"/>
      <c r="BA1156" s="35"/>
      <c r="BB1156" s="35"/>
      <c r="BC1156" s="35"/>
      <c r="BD1156" s="35"/>
      <c r="BE1156" s="35"/>
      <c r="BF1156" s="35"/>
      <c r="BG1156" s="35"/>
      <c r="BH1156" s="35"/>
      <c r="BI1156" s="35"/>
      <c r="BJ1156" s="35"/>
      <c r="BK1156" s="35"/>
      <c r="BL1156" s="35"/>
      <c r="BM1156" s="35"/>
      <c r="BN1156" s="35"/>
      <c r="BO1156" s="35"/>
      <c r="BP1156" s="35"/>
      <c r="BQ1156" s="35"/>
      <c r="BR1156" s="35"/>
      <c r="BS1156" s="35"/>
      <c r="BT1156" s="35"/>
      <c r="BU1156" s="35"/>
      <c r="BV1156" s="35"/>
    </row>
    <row r="1157" spans="1:74" s="54" customFormat="1" ht="15" customHeight="1" x14ac:dyDescent="0.15">
      <c r="A1157" s="35"/>
      <c r="B1157" s="35"/>
      <c r="C1157" s="35"/>
      <c r="D1157" s="35"/>
      <c r="E1157" s="35"/>
      <c r="F1157" s="35"/>
      <c r="G1157" s="35"/>
      <c r="H1157" s="35"/>
      <c r="I1157" s="35"/>
      <c r="J1157" s="35"/>
      <c r="K1157" s="35"/>
      <c r="L1157" s="35"/>
      <c r="M1157" s="35"/>
      <c r="N1157" s="35"/>
      <c r="O1157" s="35"/>
      <c r="P1157" s="35"/>
      <c r="Q1157" s="35"/>
      <c r="R1157" s="35"/>
      <c r="S1157" s="35"/>
      <c r="T1157" s="35"/>
      <c r="U1157" s="35"/>
      <c r="V1157" s="35"/>
      <c r="W1157" s="35"/>
      <c r="X1157" s="35"/>
      <c r="Y1157" s="35"/>
      <c r="Z1157" s="35"/>
      <c r="AA1157" s="35"/>
      <c r="AB1157" s="35"/>
      <c r="AC1157" s="35"/>
      <c r="AD1157" s="35"/>
      <c r="AE1157" s="35"/>
      <c r="AG1157" s="216" t="s">
        <v>153</v>
      </c>
      <c r="AH1157" s="907" t="s">
        <v>1395</v>
      </c>
      <c r="AI1157" s="906" t="s">
        <v>1396</v>
      </c>
      <c r="AJ1157" s="905">
        <v>1412006</v>
      </c>
      <c r="AK1157" s="451">
        <v>1</v>
      </c>
      <c r="AL1157" s="451" t="s">
        <v>139</v>
      </c>
      <c r="AM1157" s="449" t="s">
        <v>3041</v>
      </c>
      <c r="AN1157" s="450"/>
      <c r="AP1157" s="77"/>
      <c r="AQ1157" s="77"/>
      <c r="AR1157" s="35"/>
      <c r="AS1157" s="35"/>
      <c r="AT1157" s="35"/>
      <c r="AU1157" s="35"/>
      <c r="AV1157" s="35"/>
      <c r="AW1157" s="35"/>
      <c r="AX1157" s="35"/>
      <c r="AY1157" s="35"/>
      <c r="AZ1157" s="35"/>
      <c r="BA1157" s="35"/>
      <c r="BB1157" s="35"/>
      <c r="BC1157" s="35"/>
      <c r="BD1157" s="35"/>
      <c r="BE1157" s="35"/>
      <c r="BF1157" s="35"/>
      <c r="BG1157" s="35"/>
      <c r="BH1157" s="35"/>
      <c r="BI1157" s="35"/>
      <c r="BJ1157" s="35"/>
      <c r="BK1157" s="35"/>
      <c r="BL1157" s="35"/>
      <c r="BM1157" s="35"/>
      <c r="BN1157" s="35"/>
      <c r="BO1157" s="35"/>
      <c r="BP1157" s="35"/>
      <c r="BQ1157" s="35"/>
      <c r="BR1157" s="35"/>
      <c r="BS1157" s="35"/>
      <c r="BT1157" s="35"/>
      <c r="BU1157" s="35"/>
      <c r="BV1157" s="35"/>
    </row>
    <row r="1158" spans="1:74" s="54" customFormat="1" ht="15" customHeight="1" x14ac:dyDescent="0.15">
      <c r="A1158" s="35"/>
      <c r="B1158" s="35"/>
      <c r="C1158" s="35"/>
      <c r="D1158" s="35"/>
      <c r="E1158" s="35"/>
      <c r="F1158" s="35"/>
      <c r="G1158" s="35"/>
      <c r="H1158" s="35"/>
      <c r="I1158" s="35"/>
      <c r="J1158" s="35"/>
      <c r="K1158" s="35"/>
      <c r="L1158" s="35"/>
      <c r="M1158" s="35"/>
      <c r="N1158" s="35"/>
      <c r="O1158" s="35"/>
      <c r="P1158" s="35"/>
      <c r="Q1158" s="35"/>
      <c r="R1158" s="35"/>
      <c r="S1158" s="35"/>
      <c r="T1158" s="35"/>
      <c r="U1158" s="35"/>
      <c r="V1158" s="35"/>
      <c r="W1158" s="35"/>
      <c r="X1158" s="35"/>
      <c r="Y1158" s="35"/>
      <c r="Z1158" s="35"/>
      <c r="AA1158" s="35"/>
      <c r="AB1158" s="35"/>
      <c r="AC1158" s="35"/>
      <c r="AD1158" s="35"/>
      <c r="AE1158" s="35"/>
      <c r="AG1158" s="216" t="s">
        <v>153</v>
      </c>
      <c r="AH1158" s="907" t="s">
        <v>1238</v>
      </c>
      <c r="AI1158" s="906" t="s">
        <v>1239</v>
      </c>
      <c r="AJ1158" s="905">
        <v>1412007</v>
      </c>
      <c r="AK1158" s="451" t="s">
        <v>139</v>
      </c>
      <c r="AL1158" s="451">
        <v>1</v>
      </c>
      <c r="AM1158" s="449" t="s">
        <v>3041</v>
      </c>
      <c r="AN1158" s="450"/>
      <c r="AP1158" s="77"/>
      <c r="AQ1158" s="77"/>
      <c r="AR1158" s="35"/>
      <c r="AS1158" s="35"/>
      <c r="AT1158" s="35"/>
      <c r="AU1158" s="35"/>
      <c r="AV1158" s="35"/>
      <c r="AW1158" s="35"/>
      <c r="AX1158" s="35"/>
      <c r="AY1158" s="35"/>
      <c r="AZ1158" s="35"/>
      <c r="BA1158" s="35"/>
      <c r="BB1158" s="35"/>
      <c r="BC1158" s="35"/>
      <c r="BD1158" s="35"/>
      <c r="BE1158" s="35"/>
      <c r="BF1158" s="35"/>
      <c r="BG1158" s="35"/>
      <c r="BH1158" s="35"/>
      <c r="BI1158" s="35"/>
      <c r="BJ1158" s="35"/>
      <c r="BK1158" s="35"/>
      <c r="BL1158" s="35"/>
      <c r="BM1158" s="35"/>
      <c r="BN1158" s="35"/>
      <c r="BO1158" s="35"/>
      <c r="BP1158" s="35"/>
      <c r="BQ1158" s="35"/>
      <c r="BR1158" s="35"/>
      <c r="BS1158" s="35"/>
      <c r="BT1158" s="35"/>
      <c r="BU1158" s="35"/>
      <c r="BV1158" s="35"/>
    </row>
    <row r="1159" spans="1:74" s="54" customFormat="1" ht="15" customHeight="1" x14ac:dyDescent="0.15">
      <c r="A1159" s="35"/>
      <c r="B1159" s="35"/>
      <c r="C1159" s="35"/>
      <c r="D1159" s="35"/>
      <c r="E1159" s="35"/>
      <c r="F1159" s="35"/>
      <c r="G1159" s="35"/>
      <c r="H1159" s="35"/>
      <c r="I1159" s="35"/>
      <c r="J1159" s="35"/>
      <c r="K1159" s="35"/>
      <c r="L1159" s="35"/>
      <c r="M1159" s="35"/>
      <c r="N1159" s="35"/>
      <c r="O1159" s="35"/>
      <c r="P1159" s="35"/>
      <c r="Q1159" s="35"/>
      <c r="R1159" s="35"/>
      <c r="S1159" s="35"/>
      <c r="T1159" s="35"/>
      <c r="U1159" s="35"/>
      <c r="V1159" s="35"/>
      <c r="W1159" s="35"/>
      <c r="X1159" s="35"/>
      <c r="Y1159" s="35"/>
      <c r="Z1159" s="35"/>
      <c r="AA1159" s="35"/>
      <c r="AB1159" s="35"/>
      <c r="AC1159" s="35"/>
      <c r="AD1159" s="35"/>
      <c r="AE1159" s="35"/>
      <c r="AG1159" s="216" t="s">
        <v>153</v>
      </c>
      <c r="AH1159" s="907" t="s">
        <v>1409</v>
      </c>
      <c r="AI1159" s="906" t="s">
        <v>1410</v>
      </c>
      <c r="AJ1159" s="905">
        <v>1412008</v>
      </c>
      <c r="AK1159" s="451" t="s">
        <v>139</v>
      </c>
      <c r="AL1159" s="451">
        <v>1</v>
      </c>
      <c r="AM1159" s="449" t="s">
        <v>3041</v>
      </c>
      <c r="AN1159" s="450"/>
      <c r="AP1159" s="77"/>
      <c r="AQ1159" s="77"/>
      <c r="AR1159" s="35"/>
      <c r="AS1159" s="35"/>
      <c r="AT1159" s="35"/>
      <c r="AU1159" s="35"/>
      <c r="AV1159" s="35"/>
      <c r="AW1159" s="35"/>
      <c r="AX1159" s="35"/>
      <c r="AY1159" s="35"/>
      <c r="AZ1159" s="35"/>
      <c r="BA1159" s="35"/>
      <c r="BB1159" s="35"/>
      <c r="BC1159" s="35"/>
      <c r="BD1159" s="35"/>
      <c r="BE1159" s="35"/>
      <c r="BF1159" s="35"/>
      <c r="BG1159" s="35"/>
      <c r="BH1159" s="35"/>
      <c r="BI1159" s="35"/>
      <c r="BJ1159" s="35"/>
      <c r="BK1159" s="35"/>
      <c r="BL1159" s="35"/>
      <c r="BM1159" s="35"/>
      <c r="BN1159" s="35"/>
      <c r="BO1159" s="35"/>
      <c r="BP1159" s="35"/>
      <c r="BQ1159" s="35"/>
      <c r="BR1159" s="35"/>
      <c r="BS1159" s="35"/>
      <c r="BT1159" s="35"/>
      <c r="BU1159" s="35"/>
      <c r="BV1159" s="35"/>
    </row>
    <row r="1160" spans="1:74" s="54" customFormat="1" ht="15" customHeight="1" x14ac:dyDescent="0.15">
      <c r="A1160" s="35"/>
      <c r="B1160" s="35"/>
      <c r="C1160" s="35"/>
      <c r="D1160" s="35"/>
      <c r="E1160" s="35"/>
      <c r="F1160" s="35"/>
      <c r="G1160" s="35"/>
      <c r="H1160" s="35"/>
      <c r="I1160" s="35"/>
      <c r="J1160" s="35"/>
      <c r="K1160" s="35"/>
      <c r="L1160" s="35"/>
      <c r="M1160" s="35"/>
      <c r="N1160" s="35"/>
      <c r="O1160" s="35"/>
      <c r="P1160" s="35"/>
      <c r="Q1160" s="35"/>
      <c r="R1160" s="35"/>
      <c r="S1160" s="35"/>
      <c r="T1160" s="35"/>
      <c r="U1160" s="35"/>
      <c r="V1160" s="35"/>
      <c r="W1160" s="35"/>
      <c r="X1160" s="35"/>
      <c r="Y1160" s="35"/>
      <c r="Z1160" s="35"/>
      <c r="AA1160" s="35"/>
      <c r="AB1160" s="35"/>
      <c r="AC1160" s="35"/>
      <c r="AD1160" s="35"/>
      <c r="AE1160" s="35"/>
      <c r="AG1160" s="216" t="s">
        <v>153</v>
      </c>
      <c r="AH1160" s="907" t="s">
        <v>1117</v>
      </c>
      <c r="AI1160" s="906" t="s">
        <v>1118</v>
      </c>
      <c r="AJ1160" s="905">
        <v>1412009</v>
      </c>
      <c r="AK1160" s="451">
        <v>1</v>
      </c>
      <c r="AL1160" s="451" t="s">
        <v>139</v>
      </c>
      <c r="AM1160" s="449" t="s">
        <v>3041</v>
      </c>
      <c r="AN1160" s="450"/>
      <c r="AP1160" s="77"/>
      <c r="AQ1160" s="77"/>
      <c r="AR1160" s="35"/>
      <c r="AS1160" s="35"/>
      <c r="AT1160" s="35"/>
      <c r="AU1160" s="35"/>
      <c r="AV1160" s="35"/>
      <c r="AW1160" s="35"/>
      <c r="AX1160" s="35"/>
      <c r="AY1160" s="35"/>
      <c r="AZ1160" s="35"/>
      <c r="BA1160" s="35"/>
      <c r="BB1160" s="35"/>
      <c r="BC1160" s="35"/>
      <c r="BD1160" s="35"/>
      <c r="BE1160" s="35"/>
      <c r="BF1160" s="35"/>
      <c r="BG1160" s="35"/>
      <c r="BH1160" s="35"/>
      <c r="BI1160" s="35"/>
      <c r="BJ1160" s="35"/>
      <c r="BK1160" s="35"/>
      <c r="BL1160" s="35"/>
      <c r="BM1160" s="35"/>
      <c r="BN1160" s="35"/>
      <c r="BO1160" s="35"/>
      <c r="BP1160" s="35"/>
      <c r="BQ1160" s="35"/>
      <c r="BR1160" s="35"/>
      <c r="BS1160" s="35"/>
      <c r="BT1160" s="35"/>
      <c r="BU1160" s="35"/>
      <c r="BV1160" s="35"/>
    </row>
    <row r="1161" spans="1:74" s="54" customFormat="1" ht="15" customHeight="1" x14ac:dyDescent="0.15">
      <c r="A1161" s="35"/>
      <c r="B1161" s="35"/>
      <c r="C1161" s="35"/>
      <c r="D1161" s="35"/>
      <c r="E1161" s="35"/>
      <c r="F1161" s="35"/>
      <c r="G1161" s="35"/>
      <c r="H1161" s="35"/>
      <c r="I1161" s="35"/>
      <c r="J1161" s="35"/>
      <c r="K1161" s="35"/>
      <c r="L1161" s="35"/>
      <c r="M1161" s="35"/>
      <c r="N1161" s="35"/>
      <c r="O1161" s="35"/>
      <c r="P1161" s="35"/>
      <c r="Q1161" s="35"/>
      <c r="R1161" s="35"/>
      <c r="S1161" s="35"/>
      <c r="T1161" s="35"/>
      <c r="U1161" s="35"/>
      <c r="V1161" s="35"/>
      <c r="W1161" s="35"/>
      <c r="X1161" s="35"/>
      <c r="Y1161" s="35"/>
      <c r="Z1161" s="35"/>
      <c r="AA1161" s="35"/>
      <c r="AB1161" s="35"/>
      <c r="AC1161" s="35"/>
      <c r="AD1161" s="35"/>
      <c r="AE1161" s="35"/>
      <c r="AG1161" s="216" t="s">
        <v>153</v>
      </c>
      <c r="AH1161" s="907" t="s">
        <v>1264</v>
      </c>
      <c r="AI1161" s="906" t="s">
        <v>1265</v>
      </c>
      <c r="AJ1161" s="905">
        <v>1412010</v>
      </c>
      <c r="AK1161" s="451">
        <v>1</v>
      </c>
      <c r="AL1161" s="451" t="s">
        <v>139</v>
      </c>
      <c r="AM1161" s="449" t="s">
        <v>3041</v>
      </c>
      <c r="AN1161" s="450"/>
      <c r="AP1161" s="77"/>
      <c r="AQ1161" s="77"/>
      <c r="AR1161" s="35"/>
      <c r="AS1161" s="35"/>
      <c r="AT1161" s="35"/>
      <c r="AU1161" s="35"/>
      <c r="AV1161" s="35"/>
      <c r="AW1161" s="35"/>
      <c r="AX1161" s="35"/>
      <c r="AY1161" s="35"/>
      <c r="AZ1161" s="35"/>
      <c r="BA1161" s="35"/>
      <c r="BB1161" s="35"/>
      <c r="BC1161" s="35"/>
      <c r="BD1161" s="35"/>
      <c r="BE1161" s="35"/>
      <c r="BF1161" s="35"/>
      <c r="BG1161" s="35"/>
      <c r="BH1161" s="35"/>
      <c r="BI1161" s="35"/>
      <c r="BJ1161" s="35"/>
      <c r="BK1161" s="35"/>
      <c r="BL1161" s="35"/>
      <c r="BM1161" s="35"/>
      <c r="BN1161" s="35"/>
      <c r="BO1161" s="35"/>
      <c r="BP1161" s="35"/>
      <c r="BQ1161" s="35"/>
      <c r="BR1161" s="35"/>
      <c r="BS1161" s="35"/>
      <c r="BT1161" s="35"/>
      <c r="BU1161" s="35"/>
      <c r="BV1161" s="35"/>
    </row>
    <row r="1162" spans="1:74" s="54" customFormat="1" ht="15" customHeight="1" x14ac:dyDescent="0.15">
      <c r="A1162" s="35"/>
      <c r="B1162" s="35"/>
      <c r="C1162" s="35"/>
      <c r="D1162" s="35"/>
      <c r="E1162" s="35"/>
      <c r="F1162" s="35"/>
      <c r="G1162" s="35"/>
      <c r="H1162" s="35"/>
      <c r="I1162" s="35"/>
      <c r="J1162" s="35"/>
      <c r="K1162" s="35"/>
      <c r="L1162" s="35"/>
      <c r="M1162" s="35"/>
      <c r="N1162" s="35"/>
      <c r="O1162" s="35"/>
      <c r="P1162" s="35"/>
      <c r="Q1162" s="35"/>
      <c r="R1162" s="35"/>
      <c r="S1162" s="35"/>
      <c r="T1162" s="35"/>
      <c r="U1162" s="35"/>
      <c r="V1162" s="35"/>
      <c r="W1162" s="35"/>
      <c r="X1162" s="35"/>
      <c r="Y1162" s="35"/>
      <c r="Z1162" s="35"/>
      <c r="AA1162" s="35"/>
      <c r="AB1162" s="35"/>
      <c r="AC1162" s="35"/>
      <c r="AD1162" s="35"/>
      <c r="AE1162" s="35"/>
      <c r="AG1162" s="216" t="s">
        <v>153</v>
      </c>
      <c r="AH1162" s="907" t="s">
        <v>1417</v>
      </c>
      <c r="AI1162" s="906" t="s">
        <v>1418</v>
      </c>
      <c r="AJ1162" s="905">
        <v>1412011</v>
      </c>
      <c r="AK1162" s="451">
        <v>1</v>
      </c>
      <c r="AL1162" s="451" t="s">
        <v>139</v>
      </c>
      <c r="AM1162" s="449" t="s">
        <v>3041</v>
      </c>
      <c r="AN1162" s="450"/>
      <c r="AP1162" s="77"/>
      <c r="AQ1162" s="77"/>
      <c r="AR1162" s="35"/>
      <c r="AS1162" s="35"/>
      <c r="AT1162" s="35"/>
      <c r="AU1162" s="35"/>
      <c r="AV1162" s="35"/>
      <c r="AW1162" s="35"/>
      <c r="AX1162" s="35"/>
      <c r="AY1162" s="35"/>
      <c r="AZ1162" s="35"/>
      <c r="BA1162" s="35"/>
      <c r="BB1162" s="35"/>
      <c r="BC1162" s="35"/>
      <c r="BD1162" s="35"/>
      <c r="BE1162" s="35"/>
      <c r="BF1162" s="35"/>
      <c r="BG1162" s="35"/>
      <c r="BH1162" s="35"/>
      <c r="BI1162" s="35"/>
      <c r="BJ1162" s="35"/>
      <c r="BK1162" s="35"/>
      <c r="BL1162" s="35"/>
      <c r="BM1162" s="35"/>
      <c r="BN1162" s="35"/>
      <c r="BO1162" s="35"/>
      <c r="BP1162" s="35"/>
      <c r="BQ1162" s="35"/>
      <c r="BR1162" s="35"/>
      <c r="BS1162" s="35"/>
      <c r="BT1162" s="35"/>
      <c r="BU1162" s="35"/>
      <c r="BV1162" s="35"/>
    </row>
    <row r="1163" spans="1:74" s="54" customFormat="1" ht="15" customHeight="1" x14ac:dyDescent="0.15">
      <c r="A1163" s="35"/>
      <c r="B1163" s="35"/>
      <c r="C1163" s="35"/>
      <c r="D1163" s="35"/>
      <c r="E1163" s="35"/>
      <c r="F1163" s="35"/>
      <c r="G1163" s="35"/>
      <c r="H1163" s="35"/>
      <c r="I1163" s="35"/>
      <c r="J1163" s="35"/>
      <c r="K1163" s="35"/>
      <c r="L1163" s="35"/>
      <c r="M1163" s="35"/>
      <c r="N1163" s="35"/>
      <c r="O1163" s="35"/>
      <c r="P1163" s="35"/>
      <c r="Q1163" s="35"/>
      <c r="R1163" s="35"/>
      <c r="S1163" s="35"/>
      <c r="T1163" s="35"/>
      <c r="U1163" s="35"/>
      <c r="V1163" s="35"/>
      <c r="W1163" s="35"/>
      <c r="X1163" s="35"/>
      <c r="Y1163" s="35"/>
      <c r="Z1163" s="35"/>
      <c r="AA1163" s="35"/>
      <c r="AB1163" s="35"/>
      <c r="AC1163" s="35"/>
      <c r="AD1163" s="35"/>
      <c r="AE1163" s="35"/>
      <c r="AG1163" s="216" t="s">
        <v>153</v>
      </c>
      <c r="AH1163" s="907" t="s">
        <v>1389</v>
      </c>
      <c r="AI1163" s="906" t="s">
        <v>1390</v>
      </c>
      <c r="AJ1163" s="905">
        <v>1412012</v>
      </c>
      <c r="AK1163" s="451" t="s">
        <v>139</v>
      </c>
      <c r="AL1163" s="451">
        <v>1</v>
      </c>
      <c r="AM1163" s="449" t="s">
        <v>3041</v>
      </c>
      <c r="AN1163" s="450"/>
      <c r="AP1163" s="77"/>
      <c r="AQ1163" s="77"/>
      <c r="AR1163" s="35"/>
      <c r="AS1163" s="35"/>
      <c r="AT1163" s="35"/>
      <c r="AU1163" s="35"/>
      <c r="AV1163" s="35"/>
      <c r="AW1163" s="35"/>
      <c r="AX1163" s="35"/>
      <c r="AY1163" s="35"/>
      <c r="AZ1163" s="35"/>
      <c r="BA1163" s="35"/>
      <c r="BB1163" s="35"/>
      <c r="BC1163" s="35"/>
      <c r="BD1163" s="35"/>
      <c r="BE1163" s="35"/>
      <c r="BF1163" s="35"/>
      <c r="BG1163" s="35"/>
      <c r="BH1163" s="35"/>
      <c r="BI1163" s="35"/>
      <c r="BJ1163" s="35"/>
      <c r="BK1163" s="35"/>
      <c r="BL1163" s="35"/>
      <c r="BM1163" s="35"/>
      <c r="BN1163" s="35"/>
      <c r="BO1163" s="35"/>
      <c r="BP1163" s="35"/>
      <c r="BQ1163" s="35"/>
      <c r="BR1163" s="35"/>
      <c r="BS1163" s="35"/>
      <c r="BT1163" s="35"/>
      <c r="BU1163" s="35"/>
      <c r="BV1163" s="35"/>
    </row>
    <row r="1164" spans="1:74" s="54" customFormat="1" ht="15" customHeight="1" x14ac:dyDescent="0.15">
      <c r="A1164" s="35"/>
      <c r="B1164" s="35"/>
      <c r="C1164" s="35"/>
      <c r="D1164" s="35"/>
      <c r="E1164" s="35"/>
      <c r="F1164" s="35"/>
      <c r="G1164" s="35"/>
      <c r="H1164" s="35"/>
      <c r="I1164" s="35"/>
      <c r="J1164" s="35"/>
      <c r="K1164" s="35"/>
      <c r="L1164" s="35"/>
      <c r="M1164" s="35"/>
      <c r="N1164" s="35"/>
      <c r="O1164" s="35"/>
      <c r="P1164" s="35"/>
      <c r="Q1164" s="35"/>
      <c r="R1164" s="35"/>
      <c r="S1164" s="35"/>
      <c r="T1164" s="35"/>
      <c r="U1164" s="35"/>
      <c r="V1164" s="35"/>
      <c r="W1164" s="35"/>
      <c r="X1164" s="35"/>
      <c r="Y1164" s="35"/>
      <c r="Z1164" s="35"/>
      <c r="AA1164" s="35"/>
      <c r="AB1164" s="35"/>
      <c r="AC1164" s="35"/>
      <c r="AD1164" s="35"/>
      <c r="AE1164" s="35"/>
      <c r="AG1164" s="216" t="s">
        <v>153</v>
      </c>
      <c r="AH1164" s="907" t="s">
        <v>1300</v>
      </c>
      <c r="AI1164" s="906" t="s">
        <v>1301</v>
      </c>
      <c r="AJ1164" s="905">
        <v>1412014</v>
      </c>
      <c r="AK1164" s="451">
        <v>1</v>
      </c>
      <c r="AL1164" s="451" t="s">
        <v>139</v>
      </c>
      <c r="AM1164" s="449" t="s">
        <v>3041</v>
      </c>
      <c r="AN1164" s="450"/>
      <c r="AP1164" s="77"/>
      <c r="AQ1164" s="77"/>
      <c r="AR1164" s="35"/>
      <c r="AS1164" s="35"/>
      <c r="AT1164" s="35"/>
      <c r="AU1164" s="35"/>
      <c r="AV1164" s="35"/>
      <c r="AW1164" s="35"/>
      <c r="AX1164" s="35"/>
      <c r="AY1164" s="35"/>
      <c r="AZ1164" s="35"/>
      <c r="BA1164" s="35"/>
      <c r="BB1164" s="35"/>
      <c r="BC1164" s="35"/>
      <c r="BD1164" s="35"/>
      <c r="BE1164" s="35"/>
      <c r="BF1164" s="35"/>
      <c r="BG1164" s="35"/>
      <c r="BH1164" s="35"/>
      <c r="BI1164" s="35"/>
      <c r="BJ1164" s="35"/>
      <c r="BK1164" s="35"/>
      <c r="BL1164" s="35"/>
      <c r="BM1164" s="35"/>
      <c r="BN1164" s="35"/>
      <c r="BO1164" s="35"/>
      <c r="BP1164" s="35"/>
      <c r="BQ1164" s="35"/>
      <c r="BR1164" s="35"/>
      <c r="BS1164" s="35"/>
      <c r="BT1164" s="35"/>
      <c r="BU1164" s="35"/>
      <c r="BV1164" s="35"/>
    </row>
    <row r="1165" spans="1:74" s="54" customFormat="1" ht="15" customHeight="1" x14ac:dyDescent="0.15">
      <c r="A1165" s="35"/>
      <c r="B1165" s="35"/>
      <c r="C1165" s="35"/>
      <c r="D1165" s="35"/>
      <c r="E1165" s="35"/>
      <c r="F1165" s="35"/>
      <c r="G1165" s="35"/>
      <c r="H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G1165" s="216" t="s">
        <v>153</v>
      </c>
      <c r="AH1165" s="907" t="s">
        <v>1457</v>
      </c>
      <c r="AI1165" s="906" t="s">
        <v>1458</v>
      </c>
      <c r="AJ1165" s="905">
        <v>1412015</v>
      </c>
      <c r="AK1165" s="451">
        <v>1</v>
      </c>
      <c r="AL1165" s="451" t="s">
        <v>139</v>
      </c>
      <c r="AM1165" s="449" t="s">
        <v>3041</v>
      </c>
      <c r="AN1165" s="450"/>
      <c r="AP1165" s="77"/>
      <c r="AQ1165" s="77"/>
      <c r="AR1165" s="35"/>
      <c r="AS1165" s="35"/>
      <c r="AT1165" s="35"/>
      <c r="AU1165" s="35"/>
      <c r="AV1165" s="35"/>
      <c r="AW1165" s="35"/>
      <c r="AX1165" s="35"/>
      <c r="AY1165" s="35"/>
      <c r="AZ1165" s="35"/>
      <c r="BA1165" s="35"/>
      <c r="BB1165" s="35"/>
      <c r="BC1165" s="35"/>
      <c r="BD1165" s="35"/>
      <c r="BE1165" s="35"/>
      <c r="BF1165" s="35"/>
      <c r="BG1165" s="35"/>
      <c r="BH1165" s="35"/>
      <c r="BI1165" s="35"/>
      <c r="BJ1165" s="35"/>
      <c r="BK1165" s="35"/>
      <c r="BL1165" s="35"/>
      <c r="BM1165" s="35"/>
      <c r="BN1165" s="35"/>
      <c r="BO1165" s="35"/>
      <c r="BP1165" s="35"/>
      <c r="BQ1165" s="35"/>
      <c r="BR1165" s="35"/>
      <c r="BS1165" s="35"/>
      <c r="BT1165" s="35"/>
      <c r="BU1165" s="35"/>
      <c r="BV1165" s="35"/>
    </row>
    <row r="1166" spans="1:74" s="54" customFormat="1" ht="15" customHeight="1" x14ac:dyDescent="0.15">
      <c r="A1166" s="35"/>
      <c r="B1166" s="35"/>
      <c r="C1166" s="35"/>
      <c r="D1166" s="35"/>
      <c r="E1166" s="35"/>
      <c r="F1166" s="35"/>
      <c r="G1166" s="35"/>
      <c r="H1166" s="35"/>
      <c r="I1166" s="35"/>
      <c r="J1166" s="35"/>
      <c r="K1166" s="35"/>
      <c r="L1166" s="35"/>
      <c r="M1166" s="35"/>
      <c r="N1166" s="35"/>
      <c r="O1166" s="35"/>
      <c r="P1166" s="35"/>
      <c r="Q1166" s="35"/>
      <c r="R1166" s="35"/>
      <c r="S1166" s="35"/>
      <c r="T1166" s="35"/>
      <c r="U1166" s="35"/>
      <c r="V1166" s="35"/>
      <c r="W1166" s="35"/>
      <c r="X1166" s="35"/>
      <c r="Y1166" s="35"/>
      <c r="Z1166" s="35"/>
      <c r="AA1166" s="35"/>
      <c r="AB1166" s="35"/>
      <c r="AC1166" s="35"/>
      <c r="AD1166" s="35"/>
      <c r="AE1166" s="35"/>
      <c r="AG1166" s="216" t="s">
        <v>153</v>
      </c>
      <c r="AH1166" s="907" t="s">
        <v>1427</v>
      </c>
      <c r="AI1166" s="906" t="s">
        <v>1428</v>
      </c>
      <c r="AJ1166" s="905">
        <v>1412016</v>
      </c>
      <c r="AK1166" s="451">
        <v>1</v>
      </c>
      <c r="AL1166" s="451" t="s">
        <v>139</v>
      </c>
      <c r="AM1166" s="449" t="s">
        <v>3041</v>
      </c>
      <c r="AN1166" s="450"/>
      <c r="AP1166" s="77"/>
      <c r="AQ1166" s="77"/>
      <c r="AR1166" s="35"/>
      <c r="AS1166" s="35"/>
      <c r="AT1166" s="35"/>
      <c r="AU1166" s="35"/>
      <c r="AV1166" s="35"/>
      <c r="AW1166" s="35"/>
      <c r="AX1166" s="35"/>
      <c r="AY1166" s="35"/>
      <c r="AZ1166" s="35"/>
      <c r="BA1166" s="35"/>
      <c r="BB1166" s="35"/>
      <c r="BC1166" s="35"/>
      <c r="BD1166" s="35"/>
      <c r="BE1166" s="35"/>
      <c r="BF1166" s="35"/>
      <c r="BG1166" s="35"/>
      <c r="BH1166" s="35"/>
      <c r="BI1166" s="35"/>
      <c r="BJ1166" s="35"/>
      <c r="BK1166" s="35"/>
      <c r="BL1166" s="35"/>
      <c r="BM1166" s="35"/>
      <c r="BN1166" s="35"/>
      <c r="BO1166" s="35"/>
      <c r="BP1166" s="35"/>
      <c r="BQ1166" s="35"/>
      <c r="BR1166" s="35"/>
      <c r="BS1166" s="35"/>
      <c r="BT1166" s="35"/>
      <c r="BU1166" s="35"/>
      <c r="BV1166" s="35"/>
    </row>
    <row r="1167" spans="1:74" s="54" customFormat="1" ht="15" customHeight="1" x14ac:dyDescent="0.15">
      <c r="A1167" s="35"/>
      <c r="B1167" s="35"/>
      <c r="C1167" s="35"/>
      <c r="D1167" s="35"/>
      <c r="E1167" s="35"/>
      <c r="F1167" s="35"/>
      <c r="G1167" s="35"/>
      <c r="H1167" s="35"/>
      <c r="I1167" s="35"/>
      <c r="J1167" s="35"/>
      <c r="K1167" s="35"/>
      <c r="L1167" s="35"/>
      <c r="M1167" s="35"/>
      <c r="N1167" s="35"/>
      <c r="O1167" s="35"/>
      <c r="P1167" s="35"/>
      <c r="Q1167" s="35"/>
      <c r="R1167" s="35"/>
      <c r="S1167" s="35"/>
      <c r="T1167" s="35"/>
      <c r="U1167" s="35"/>
      <c r="V1167" s="35"/>
      <c r="W1167" s="35"/>
      <c r="X1167" s="35"/>
      <c r="Y1167" s="35"/>
      <c r="Z1167" s="35"/>
      <c r="AA1167" s="35"/>
      <c r="AB1167" s="35"/>
      <c r="AC1167" s="35"/>
      <c r="AD1167" s="35"/>
      <c r="AE1167" s="35"/>
      <c r="AG1167" s="216" t="s">
        <v>153</v>
      </c>
      <c r="AH1167" s="907" t="s">
        <v>1333</v>
      </c>
      <c r="AI1167" s="906" t="s">
        <v>1334</v>
      </c>
      <c r="AJ1167" s="905">
        <v>1412017</v>
      </c>
      <c r="AK1167" s="451" t="s">
        <v>139</v>
      </c>
      <c r="AL1167" s="451">
        <v>1</v>
      </c>
      <c r="AM1167" s="449" t="s">
        <v>3041</v>
      </c>
      <c r="AN1167" s="450"/>
      <c r="AP1167" s="77"/>
      <c r="AQ1167" s="77"/>
      <c r="AR1167" s="35"/>
      <c r="AS1167" s="35"/>
      <c r="AT1167" s="35"/>
      <c r="AU1167" s="35"/>
      <c r="AV1167" s="35"/>
      <c r="AW1167" s="35"/>
      <c r="AX1167" s="35"/>
      <c r="AY1167" s="35"/>
      <c r="AZ1167" s="35"/>
      <c r="BA1167" s="35"/>
      <c r="BB1167" s="35"/>
      <c r="BC1167" s="35"/>
      <c r="BD1167" s="35"/>
      <c r="BE1167" s="35"/>
      <c r="BF1167" s="35"/>
      <c r="BG1167" s="35"/>
      <c r="BH1167" s="35"/>
      <c r="BI1167" s="35"/>
      <c r="BJ1167" s="35"/>
      <c r="BK1167" s="35"/>
      <c r="BL1167" s="35"/>
      <c r="BM1167" s="35"/>
      <c r="BN1167" s="35"/>
      <c r="BO1167" s="35"/>
      <c r="BP1167" s="35"/>
      <c r="BQ1167" s="35"/>
      <c r="BR1167" s="35"/>
      <c r="BS1167" s="35"/>
      <c r="BT1167" s="35"/>
      <c r="BU1167" s="35"/>
      <c r="BV1167" s="35"/>
    </row>
    <row r="1168" spans="1:74" s="54" customFormat="1" ht="15" customHeight="1" x14ac:dyDescent="0.15">
      <c r="A1168" s="35"/>
      <c r="B1168" s="35"/>
      <c r="C1168" s="35"/>
      <c r="D1168" s="35"/>
      <c r="E1168" s="35"/>
      <c r="F1168" s="35"/>
      <c r="G1168" s="35"/>
      <c r="H1168" s="35"/>
      <c r="I1168" s="35"/>
      <c r="J1168" s="35"/>
      <c r="K1168" s="35"/>
      <c r="L1168" s="35"/>
      <c r="M1168" s="35"/>
      <c r="N1168" s="35"/>
      <c r="O1168" s="35"/>
      <c r="P1168" s="35"/>
      <c r="Q1168" s="35"/>
      <c r="R1168" s="35"/>
      <c r="S1168" s="35"/>
      <c r="T1168" s="35"/>
      <c r="U1168" s="35"/>
      <c r="V1168" s="35"/>
      <c r="W1168" s="35"/>
      <c r="X1168" s="35"/>
      <c r="Y1168" s="35"/>
      <c r="Z1168" s="35"/>
      <c r="AA1168" s="35"/>
      <c r="AB1168" s="35"/>
      <c r="AC1168" s="35"/>
      <c r="AD1168" s="35"/>
      <c r="AE1168" s="35"/>
      <c r="AG1168" s="216" t="s">
        <v>154</v>
      </c>
      <c r="AH1168" s="907" t="s">
        <v>1479</v>
      </c>
      <c r="AI1168" s="906" t="s">
        <v>1480</v>
      </c>
      <c r="AJ1168" s="905">
        <v>1501001</v>
      </c>
      <c r="AK1168" s="451" t="s">
        <v>139</v>
      </c>
      <c r="AL1168" s="451">
        <v>1</v>
      </c>
      <c r="AM1168" s="449" t="s">
        <v>3041</v>
      </c>
      <c r="AN1168" s="450"/>
      <c r="AP1168" s="77"/>
      <c r="AQ1168" s="77"/>
      <c r="AR1168" s="35"/>
      <c r="AS1168" s="35"/>
      <c r="AT1168" s="35"/>
      <c r="AU1168" s="35"/>
      <c r="AV1168" s="35"/>
      <c r="AW1168" s="35"/>
      <c r="AX1168" s="35"/>
      <c r="AY1168" s="35"/>
      <c r="AZ1168" s="35"/>
      <c r="BA1168" s="35"/>
      <c r="BB1168" s="35"/>
      <c r="BC1168" s="35"/>
      <c r="BD1168" s="35"/>
      <c r="BE1168" s="35"/>
      <c r="BF1168" s="35"/>
      <c r="BG1168" s="35"/>
      <c r="BH1168" s="35"/>
      <c r="BI1168" s="35"/>
      <c r="BJ1168" s="35"/>
      <c r="BK1168" s="35"/>
      <c r="BL1168" s="35"/>
      <c r="BM1168" s="35"/>
      <c r="BN1168" s="35"/>
      <c r="BO1168" s="35"/>
      <c r="BP1168" s="35"/>
      <c r="BQ1168" s="35"/>
      <c r="BR1168" s="35"/>
      <c r="BS1168" s="35"/>
      <c r="BT1168" s="35"/>
      <c r="BU1168" s="35"/>
      <c r="BV1168" s="35"/>
    </row>
    <row r="1169" spans="1:74" s="54" customFormat="1" ht="15" customHeight="1" x14ac:dyDescent="0.15">
      <c r="A1169" s="35"/>
      <c r="B1169" s="35"/>
      <c r="C1169" s="35"/>
      <c r="D1169" s="35"/>
      <c r="E1169" s="35"/>
      <c r="F1169" s="35"/>
      <c r="G1169" s="35"/>
      <c r="H1169" s="35"/>
      <c r="I1169" s="35"/>
      <c r="J1169" s="35"/>
      <c r="K1169" s="35"/>
      <c r="L1169" s="35"/>
      <c r="M1169" s="35"/>
      <c r="N1169" s="35"/>
      <c r="O1169" s="35"/>
      <c r="P1169" s="35"/>
      <c r="Q1169" s="35"/>
      <c r="R1169" s="35"/>
      <c r="S1169" s="35"/>
      <c r="T1169" s="35"/>
      <c r="U1169" s="35"/>
      <c r="V1169" s="35"/>
      <c r="W1169" s="35"/>
      <c r="X1169" s="35"/>
      <c r="Y1169" s="35"/>
      <c r="Z1169" s="35"/>
      <c r="AA1169" s="35"/>
      <c r="AB1169" s="35"/>
      <c r="AC1169" s="35"/>
      <c r="AD1169" s="35"/>
      <c r="AE1169" s="35"/>
      <c r="AG1169" s="216" t="s">
        <v>154</v>
      </c>
      <c r="AH1169" s="907" t="s">
        <v>1473</v>
      </c>
      <c r="AI1169" s="906" t="s">
        <v>1474</v>
      </c>
      <c r="AJ1169" s="905">
        <v>1501002</v>
      </c>
      <c r="AK1169" s="451" t="s">
        <v>139</v>
      </c>
      <c r="AL1169" s="451">
        <v>1</v>
      </c>
      <c r="AM1169" s="449" t="s">
        <v>3041</v>
      </c>
      <c r="AN1169" s="450"/>
      <c r="AP1169" s="77"/>
      <c r="AQ1169" s="77"/>
      <c r="AR1169" s="35"/>
      <c r="AS1169" s="35"/>
      <c r="AT1169" s="35"/>
      <c r="AU1169" s="35"/>
      <c r="AV1169" s="35"/>
      <c r="AW1169" s="35"/>
      <c r="AX1169" s="35"/>
      <c r="AY1169" s="35"/>
      <c r="AZ1169" s="35"/>
      <c r="BA1169" s="35"/>
      <c r="BB1169" s="35"/>
      <c r="BC1169" s="35"/>
      <c r="BD1169" s="35"/>
      <c r="BE1169" s="35"/>
      <c r="BF1169" s="35"/>
      <c r="BG1169" s="35"/>
      <c r="BH1169" s="35"/>
      <c r="BI1169" s="35"/>
      <c r="BJ1169" s="35"/>
      <c r="BK1169" s="35"/>
      <c r="BL1169" s="35"/>
      <c r="BM1169" s="35"/>
      <c r="BN1169" s="35"/>
      <c r="BO1169" s="35"/>
      <c r="BP1169" s="35"/>
      <c r="BQ1169" s="35"/>
      <c r="BR1169" s="35"/>
      <c r="BS1169" s="35"/>
      <c r="BT1169" s="35"/>
      <c r="BU1169" s="35"/>
      <c r="BV1169" s="35"/>
    </row>
    <row r="1170" spans="1:74" s="54" customFormat="1" ht="15" customHeight="1" x14ac:dyDescent="0.15">
      <c r="A1170" s="35"/>
      <c r="B1170" s="35"/>
      <c r="C1170" s="35"/>
      <c r="D1170" s="35"/>
      <c r="E1170" s="35"/>
      <c r="F1170" s="35"/>
      <c r="G1170" s="35"/>
      <c r="H1170" s="35"/>
      <c r="I1170" s="35"/>
      <c r="J1170" s="35"/>
      <c r="K1170" s="35"/>
      <c r="L1170" s="35"/>
      <c r="M1170" s="35"/>
      <c r="N1170" s="35"/>
      <c r="O1170" s="35"/>
      <c r="P1170" s="35"/>
      <c r="Q1170" s="35"/>
      <c r="R1170" s="35"/>
      <c r="S1170" s="35"/>
      <c r="T1170" s="35"/>
      <c r="U1170" s="35"/>
      <c r="V1170" s="35"/>
      <c r="W1170" s="35"/>
      <c r="X1170" s="35"/>
      <c r="Y1170" s="35"/>
      <c r="Z1170" s="35"/>
      <c r="AA1170" s="35"/>
      <c r="AB1170" s="35"/>
      <c r="AC1170" s="35"/>
      <c r="AD1170" s="35"/>
      <c r="AE1170" s="35"/>
      <c r="AG1170" s="216" t="s">
        <v>154</v>
      </c>
      <c r="AH1170" s="907" t="s">
        <v>1477</v>
      </c>
      <c r="AI1170" s="906" t="s">
        <v>1478</v>
      </c>
      <c r="AJ1170" s="905">
        <v>1501003</v>
      </c>
      <c r="AK1170" s="451" t="s">
        <v>139</v>
      </c>
      <c r="AL1170" s="451">
        <v>1</v>
      </c>
      <c r="AM1170" s="449" t="s">
        <v>3041</v>
      </c>
      <c r="AN1170" s="450"/>
      <c r="AP1170" s="77"/>
      <c r="AQ1170" s="77"/>
      <c r="AR1170" s="35"/>
      <c r="AS1170" s="35"/>
      <c r="AT1170" s="35"/>
      <c r="AU1170" s="35"/>
      <c r="AV1170" s="35"/>
      <c r="AW1170" s="35"/>
      <c r="AX1170" s="35"/>
      <c r="AY1170" s="35"/>
      <c r="AZ1170" s="35"/>
      <c r="BA1170" s="35"/>
      <c r="BB1170" s="35"/>
      <c r="BC1170" s="35"/>
      <c r="BD1170" s="35"/>
      <c r="BE1170" s="35"/>
      <c r="BF1170" s="35"/>
      <c r="BG1170" s="35"/>
      <c r="BH1170" s="35"/>
      <c r="BI1170" s="35"/>
      <c r="BJ1170" s="35"/>
      <c r="BK1170" s="35"/>
      <c r="BL1170" s="35"/>
      <c r="BM1170" s="35"/>
      <c r="BN1170" s="35"/>
      <c r="BO1170" s="35"/>
      <c r="BP1170" s="35"/>
      <c r="BQ1170" s="35"/>
      <c r="BR1170" s="35"/>
      <c r="BS1170" s="35"/>
      <c r="BT1170" s="35"/>
      <c r="BU1170" s="35"/>
      <c r="BV1170" s="35"/>
    </row>
    <row r="1171" spans="1:74" s="54" customFormat="1" ht="15" customHeight="1" x14ac:dyDescent="0.15">
      <c r="A1171" s="35"/>
      <c r="B1171" s="35"/>
      <c r="C1171" s="35"/>
      <c r="D1171" s="35"/>
      <c r="E1171" s="35"/>
      <c r="F1171" s="35"/>
      <c r="G1171" s="35"/>
      <c r="H1171" s="35"/>
      <c r="I1171" s="35"/>
      <c r="J1171" s="35"/>
      <c r="K1171" s="35"/>
      <c r="L1171" s="35"/>
      <c r="M1171" s="35"/>
      <c r="N1171" s="35"/>
      <c r="O1171" s="35"/>
      <c r="P1171" s="35"/>
      <c r="Q1171" s="35"/>
      <c r="R1171" s="35"/>
      <c r="S1171" s="35"/>
      <c r="T1171" s="35"/>
      <c r="U1171" s="35"/>
      <c r="V1171" s="35"/>
      <c r="W1171" s="35"/>
      <c r="X1171" s="35"/>
      <c r="Y1171" s="35"/>
      <c r="Z1171" s="35"/>
      <c r="AA1171" s="35"/>
      <c r="AB1171" s="35"/>
      <c r="AC1171" s="35"/>
      <c r="AD1171" s="35"/>
      <c r="AE1171" s="35"/>
      <c r="AG1171" s="216" t="s">
        <v>154</v>
      </c>
      <c r="AH1171" s="907" t="s">
        <v>1463</v>
      </c>
      <c r="AI1171" s="906" t="s">
        <v>1464</v>
      </c>
      <c r="AJ1171" s="905">
        <v>1501004</v>
      </c>
      <c r="AK1171" s="451" t="s">
        <v>139</v>
      </c>
      <c r="AL1171" s="451">
        <v>1</v>
      </c>
      <c r="AM1171" s="449" t="s">
        <v>3041</v>
      </c>
      <c r="AN1171" s="450"/>
      <c r="AP1171" s="77"/>
      <c r="AQ1171" s="77"/>
      <c r="AR1171" s="35"/>
      <c r="AS1171" s="35"/>
      <c r="AT1171" s="35"/>
      <c r="AU1171" s="35"/>
      <c r="AV1171" s="35"/>
      <c r="AW1171" s="35"/>
      <c r="AX1171" s="35"/>
      <c r="AY1171" s="35"/>
      <c r="AZ1171" s="35"/>
      <c r="BA1171" s="35"/>
      <c r="BB1171" s="35"/>
      <c r="BC1171" s="35"/>
      <c r="BD1171" s="35"/>
      <c r="BE1171" s="35"/>
      <c r="BF1171" s="35"/>
      <c r="BG1171" s="35"/>
      <c r="BH1171" s="35"/>
      <c r="BI1171" s="35"/>
      <c r="BJ1171" s="35"/>
      <c r="BK1171" s="35"/>
      <c r="BL1171" s="35"/>
      <c r="BM1171" s="35"/>
      <c r="BN1171" s="35"/>
      <c r="BO1171" s="35"/>
      <c r="BP1171" s="35"/>
      <c r="BQ1171" s="35"/>
      <c r="BR1171" s="35"/>
      <c r="BS1171" s="35"/>
      <c r="BT1171" s="35"/>
      <c r="BU1171" s="35"/>
      <c r="BV1171" s="35"/>
    </row>
    <row r="1172" spans="1:74" s="54" customFormat="1" ht="15" customHeight="1" x14ac:dyDescent="0.15">
      <c r="A1172" s="35"/>
      <c r="B1172" s="35"/>
      <c r="C1172" s="35"/>
      <c r="D1172" s="35"/>
      <c r="E1172" s="35"/>
      <c r="F1172" s="35"/>
      <c r="G1172" s="35"/>
      <c r="H1172" s="35"/>
      <c r="I1172" s="35"/>
      <c r="J1172" s="35"/>
      <c r="K1172" s="35"/>
      <c r="L1172" s="35"/>
      <c r="M1172" s="35"/>
      <c r="N1172" s="35"/>
      <c r="O1172" s="35"/>
      <c r="P1172" s="35"/>
      <c r="Q1172" s="35"/>
      <c r="R1172" s="35"/>
      <c r="S1172" s="35"/>
      <c r="T1172" s="35"/>
      <c r="U1172" s="35"/>
      <c r="V1172" s="35"/>
      <c r="W1172" s="35"/>
      <c r="X1172" s="35"/>
      <c r="Y1172" s="35"/>
      <c r="Z1172" s="35"/>
      <c r="AA1172" s="35"/>
      <c r="AB1172" s="35"/>
      <c r="AC1172" s="35"/>
      <c r="AD1172" s="35"/>
      <c r="AE1172" s="35"/>
      <c r="AG1172" s="216" t="s">
        <v>154</v>
      </c>
      <c r="AH1172" s="907" t="s">
        <v>1467</v>
      </c>
      <c r="AI1172" s="906" t="s">
        <v>1468</v>
      </c>
      <c r="AJ1172" s="905">
        <v>1501005</v>
      </c>
      <c r="AK1172" s="451">
        <v>1</v>
      </c>
      <c r="AL1172" s="451" t="s">
        <v>139</v>
      </c>
      <c r="AM1172" s="449" t="s">
        <v>3041</v>
      </c>
      <c r="AN1172" s="450"/>
      <c r="AP1172" s="77"/>
      <c r="AQ1172" s="77"/>
      <c r="AR1172" s="35"/>
      <c r="AS1172" s="35"/>
      <c r="AT1172" s="35"/>
      <c r="AU1172" s="35"/>
      <c r="AV1172" s="35"/>
      <c r="AW1172" s="35"/>
      <c r="AX1172" s="35"/>
      <c r="AY1172" s="35"/>
      <c r="AZ1172" s="35"/>
      <c r="BA1172" s="35"/>
      <c r="BB1172" s="35"/>
      <c r="BC1172" s="35"/>
      <c r="BD1172" s="35"/>
      <c r="BE1172" s="35"/>
      <c r="BF1172" s="35"/>
      <c r="BG1172" s="35"/>
      <c r="BH1172" s="35"/>
      <c r="BI1172" s="35"/>
      <c r="BJ1172" s="35"/>
      <c r="BK1172" s="35"/>
      <c r="BL1172" s="35"/>
      <c r="BM1172" s="35"/>
      <c r="BN1172" s="35"/>
      <c r="BO1172" s="35"/>
      <c r="BP1172" s="35"/>
      <c r="BQ1172" s="35"/>
      <c r="BR1172" s="35"/>
      <c r="BS1172" s="35"/>
      <c r="BT1172" s="35"/>
      <c r="BU1172" s="35"/>
      <c r="BV1172" s="35"/>
    </row>
    <row r="1173" spans="1:74" s="54" customFormat="1" ht="15" customHeight="1" x14ac:dyDescent="0.15">
      <c r="A1173" s="35"/>
      <c r="B1173" s="35"/>
      <c r="C1173" s="35"/>
      <c r="D1173" s="35"/>
      <c r="E1173" s="35"/>
      <c r="F1173" s="35"/>
      <c r="G1173" s="35"/>
      <c r="H1173" s="35"/>
      <c r="I1173" s="35"/>
      <c r="J1173" s="35"/>
      <c r="K1173" s="35"/>
      <c r="L1173" s="35"/>
      <c r="M1173" s="35"/>
      <c r="N1173" s="35"/>
      <c r="O1173" s="35"/>
      <c r="P1173" s="35"/>
      <c r="Q1173" s="35"/>
      <c r="R1173" s="35"/>
      <c r="S1173" s="35"/>
      <c r="T1173" s="35"/>
      <c r="U1173" s="35"/>
      <c r="V1173" s="35"/>
      <c r="W1173" s="35"/>
      <c r="X1173" s="35"/>
      <c r="Y1173" s="35"/>
      <c r="Z1173" s="35"/>
      <c r="AA1173" s="35"/>
      <c r="AB1173" s="35"/>
      <c r="AC1173" s="35"/>
      <c r="AD1173" s="35"/>
      <c r="AE1173" s="35"/>
      <c r="AG1173" s="216" t="s">
        <v>154</v>
      </c>
      <c r="AH1173" s="907" t="s">
        <v>1465</v>
      </c>
      <c r="AI1173" s="906" t="s">
        <v>1466</v>
      </c>
      <c r="AJ1173" s="905">
        <v>1501006</v>
      </c>
      <c r="AK1173" s="451" t="s">
        <v>139</v>
      </c>
      <c r="AL1173" s="451">
        <v>1</v>
      </c>
      <c r="AM1173" s="449" t="s">
        <v>3041</v>
      </c>
      <c r="AN1173" s="450"/>
      <c r="AP1173" s="77"/>
      <c r="AQ1173" s="77"/>
      <c r="AR1173" s="35"/>
      <c r="AS1173" s="35"/>
      <c r="AT1173" s="35"/>
      <c r="AU1173" s="35"/>
      <c r="AV1173" s="35"/>
      <c r="AW1173" s="35"/>
      <c r="AX1173" s="35"/>
      <c r="AY1173" s="35"/>
      <c r="AZ1173" s="35"/>
      <c r="BA1173" s="35"/>
      <c r="BB1173" s="35"/>
      <c r="BC1173" s="35"/>
      <c r="BD1173" s="35"/>
      <c r="BE1173" s="35"/>
      <c r="BF1173" s="35"/>
      <c r="BG1173" s="35"/>
      <c r="BH1173" s="35"/>
      <c r="BI1173" s="35"/>
      <c r="BJ1173" s="35"/>
      <c r="BK1173" s="35"/>
      <c r="BL1173" s="35"/>
      <c r="BM1173" s="35"/>
      <c r="BN1173" s="35"/>
      <c r="BO1173" s="35"/>
      <c r="BP1173" s="35"/>
      <c r="BQ1173" s="35"/>
      <c r="BR1173" s="35"/>
      <c r="BS1173" s="35"/>
      <c r="BT1173" s="35"/>
      <c r="BU1173" s="35"/>
      <c r="BV1173" s="35"/>
    </row>
    <row r="1174" spans="1:74" s="54" customFormat="1" ht="15" customHeight="1" x14ac:dyDescent="0.15">
      <c r="A1174" s="35"/>
      <c r="B1174" s="35"/>
      <c r="C1174" s="35"/>
      <c r="D1174" s="35"/>
      <c r="E1174" s="35"/>
      <c r="F1174" s="35"/>
      <c r="G1174" s="35"/>
      <c r="H1174" s="35"/>
      <c r="I1174" s="35"/>
      <c r="J1174" s="35"/>
      <c r="K1174" s="35"/>
      <c r="L1174" s="35"/>
      <c r="M1174" s="35"/>
      <c r="N1174" s="35"/>
      <c r="O1174" s="35"/>
      <c r="P1174" s="35"/>
      <c r="Q1174" s="35"/>
      <c r="R1174" s="35"/>
      <c r="S1174" s="35"/>
      <c r="T1174" s="35"/>
      <c r="U1174" s="35"/>
      <c r="V1174" s="35"/>
      <c r="W1174" s="35"/>
      <c r="X1174" s="35"/>
      <c r="Y1174" s="35"/>
      <c r="Z1174" s="35"/>
      <c r="AA1174" s="35"/>
      <c r="AB1174" s="35"/>
      <c r="AC1174" s="35"/>
      <c r="AD1174" s="35"/>
      <c r="AE1174" s="35"/>
      <c r="AG1174" s="216" t="s">
        <v>154</v>
      </c>
      <c r="AH1174" s="907" t="s">
        <v>1469</v>
      </c>
      <c r="AI1174" s="906" t="s">
        <v>1470</v>
      </c>
      <c r="AJ1174" s="905">
        <v>1501007</v>
      </c>
      <c r="AK1174" s="451" t="s">
        <v>139</v>
      </c>
      <c r="AL1174" s="451">
        <v>1</v>
      </c>
      <c r="AM1174" s="449" t="s">
        <v>3041</v>
      </c>
      <c r="AN1174" s="450"/>
      <c r="AP1174" s="77"/>
      <c r="AQ1174" s="77"/>
      <c r="AR1174" s="35"/>
      <c r="AS1174" s="35"/>
      <c r="AT1174" s="35"/>
      <c r="AU1174" s="35"/>
      <c r="AV1174" s="35"/>
      <c r="AW1174" s="35"/>
      <c r="AX1174" s="35"/>
      <c r="AY1174" s="35"/>
      <c r="AZ1174" s="35"/>
      <c r="BA1174" s="35"/>
      <c r="BB1174" s="35"/>
      <c r="BC1174" s="35"/>
      <c r="BD1174" s="35"/>
      <c r="BE1174" s="35"/>
      <c r="BF1174" s="35"/>
      <c r="BG1174" s="35"/>
      <c r="BH1174" s="35"/>
      <c r="BI1174" s="35"/>
      <c r="BJ1174" s="35"/>
      <c r="BK1174" s="35"/>
      <c r="BL1174" s="35"/>
      <c r="BM1174" s="35"/>
      <c r="BN1174" s="35"/>
      <c r="BO1174" s="35"/>
      <c r="BP1174" s="35"/>
      <c r="BQ1174" s="35"/>
      <c r="BR1174" s="35"/>
      <c r="BS1174" s="35"/>
      <c r="BT1174" s="35"/>
      <c r="BU1174" s="35"/>
      <c r="BV1174" s="35"/>
    </row>
    <row r="1175" spans="1:74" s="54" customFormat="1" ht="15" customHeight="1" x14ac:dyDescent="0.15">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G1175" s="216" t="s">
        <v>154</v>
      </c>
      <c r="AH1175" s="907" t="s">
        <v>1471</v>
      </c>
      <c r="AI1175" s="906" t="s">
        <v>1472</v>
      </c>
      <c r="AJ1175" s="905">
        <v>1501008</v>
      </c>
      <c r="AK1175" s="451">
        <v>1</v>
      </c>
      <c r="AL1175" s="451" t="s">
        <v>139</v>
      </c>
      <c r="AM1175" s="449" t="s">
        <v>3041</v>
      </c>
      <c r="AN1175" s="450"/>
      <c r="AP1175" s="77"/>
      <c r="AQ1175" s="77"/>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row>
    <row r="1176" spans="1:74" s="54" customFormat="1" ht="15" customHeight="1" x14ac:dyDescent="0.15">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G1176" s="216" t="s">
        <v>154</v>
      </c>
      <c r="AH1176" s="907" t="s">
        <v>1475</v>
      </c>
      <c r="AI1176" s="906" t="s">
        <v>1476</v>
      </c>
      <c r="AJ1176" s="905">
        <v>1501009</v>
      </c>
      <c r="AK1176" s="451" t="s">
        <v>139</v>
      </c>
      <c r="AL1176" s="451">
        <v>1</v>
      </c>
      <c r="AM1176" s="451" t="s">
        <v>140</v>
      </c>
      <c r="AN1176" s="450"/>
      <c r="AP1176" s="77"/>
      <c r="AQ1176" s="77"/>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row>
    <row r="1177" spans="1:74" s="54" customFormat="1" ht="15" customHeight="1" x14ac:dyDescent="0.15">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G1177" s="216" t="s">
        <v>154</v>
      </c>
      <c r="AH1177" s="907" t="s">
        <v>1461</v>
      </c>
      <c r="AI1177" s="906" t="s">
        <v>1462</v>
      </c>
      <c r="AJ1177" s="905">
        <v>1501010</v>
      </c>
      <c r="AK1177" s="451" t="s">
        <v>139</v>
      </c>
      <c r="AL1177" s="451">
        <v>1</v>
      </c>
      <c r="AM1177" s="449" t="s">
        <v>3041</v>
      </c>
      <c r="AN1177" s="450"/>
      <c r="AP1177" s="77"/>
      <c r="AQ1177" s="77"/>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row>
    <row r="1178" spans="1:74" s="54" customFormat="1" ht="15" customHeight="1" x14ac:dyDescent="0.15">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G1178" s="216" t="s">
        <v>155</v>
      </c>
      <c r="AH1178" s="907" t="s">
        <v>1483</v>
      </c>
      <c r="AI1178" s="906" t="s">
        <v>1484</v>
      </c>
      <c r="AJ1178" s="905">
        <v>1502001</v>
      </c>
      <c r="AK1178" s="451" t="s">
        <v>139</v>
      </c>
      <c r="AL1178" s="451">
        <v>1</v>
      </c>
      <c r="AM1178" s="449" t="s">
        <v>3041</v>
      </c>
      <c r="AN1178" s="450"/>
      <c r="AP1178" s="77"/>
      <c r="AQ1178" s="77"/>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row>
    <row r="1179" spans="1:74" s="54" customFormat="1" ht="15" customHeight="1" x14ac:dyDescent="0.15">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G1179" s="216" t="s">
        <v>155</v>
      </c>
      <c r="AH1179" s="907" t="s">
        <v>1485</v>
      </c>
      <c r="AI1179" s="906" t="s">
        <v>1486</v>
      </c>
      <c r="AJ1179" s="905">
        <v>1502002</v>
      </c>
      <c r="AK1179" s="451">
        <v>1</v>
      </c>
      <c r="AL1179" s="451" t="s">
        <v>139</v>
      </c>
      <c r="AM1179" s="449" t="s">
        <v>3041</v>
      </c>
      <c r="AN1179" s="450"/>
      <c r="AP1179" s="77"/>
      <c r="AQ1179" s="77"/>
      <c r="AR1179" s="35"/>
      <c r="AS1179" s="35"/>
      <c r="AT1179" s="35"/>
      <c r="AU1179" s="35"/>
      <c r="AV1179" s="35"/>
      <c r="AW1179" s="35"/>
      <c r="AX1179" s="35"/>
      <c r="AY1179" s="35"/>
      <c r="AZ1179" s="35"/>
      <c r="BA1179" s="35"/>
      <c r="BB1179" s="35"/>
      <c r="BC1179" s="35"/>
      <c r="BD1179" s="35"/>
      <c r="BE1179" s="35"/>
      <c r="BF1179" s="35"/>
      <c r="BG1179" s="35"/>
      <c r="BH1179" s="35"/>
      <c r="BI1179" s="35"/>
      <c r="BJ1179" s="35"/>
      <c r="BK1179" s="35"/>
      <c r="BL1179" s="35"/>
      <c r="BM1179" s="35"/>
      <c r="BN1179" s="35"/>
      <c r="BO1179" s="35"/>
      <c r="BP1179" s="35"/>
      <c r="BQ1179" s="35"/>
      <c r="BR1179" s="35"/>
      <c r="BS1179" s="35"/>
      <c r="BT1179" s="35"/>
      <c r="BU1179" s="35"/>
      <c r="BV1179" s="35"/>
    </row>
    <row r="1180" spans="1:74" s="54" customFormat="1" ht="15" customHeight="1" x14ac:dyDescent="0.15">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G1180" s="216" t="s">
        <v>155</v>
      </c>
      <c r="AH1180" s="907" t="s">
        <v>1497</v>
      </c>
      <c r="AI1180" s="906" t="s">
        <v>1498</v>
      </c>
      <c r="AJ1180" s="905">
        <v>1502003</v>
      </c>
      <c r="AK1180" s="451">
        <v>1</v>
      </c>
      <c r="AL1180" s="451" t="s">
        <v>139</v>
      </c>
      <c r="AM1180" s="449" t="s">
        <v>3041</v>
      </c>
      <c r="AN1180" s="450"/>
      <c r="AP1180" s="77"/>
      <c r="AQ1180" s="77"/>
      <c r="AR1180" s="35"/>
      <c r="AS1180" s="35"/>
      <c r="AT1180" s="35"/>
      <c r="AU1180" s="35"/>
      <c r="AV1180" s="35"/>
      <c r="AW1180" s="35"/>
      <c r="AX1180" s="35"/>
      <c r="AY1180" s="35"/>
      <c r="AZ1180" s="35"/>
      <c r="BA1180" s="35"/>
      <c r="BB1180" s="35"/>
      <c r="BC1180" s="35"/>
      <c r="BD1180" s="35"/>
      <c r="BE1180" s="35"/>
      <c r="BF1180" s="35"/>
      <c r="BG1180" s="35"/>
      <c r="BH1180" s="35"/>
      <c r="BI1180" s="35"/>
      <c r="BJ1180" s="35"/>
      <c r="BK1180" s="35"/>
      <c r="BL1180" s="35"/>
      <c r="BM1180" s="35"/>
      <c r="BN1180" s="35"/>
      <c r="BO1180" s="35"/>
      <c r="BP1180" s="35"/>
      <c r="BQ1180" s="35"/>
      <c r="BR1180" s="35"/>
      <c r="BS1180" s="35"/>
      <c r="BT1180" s="35"/>
      <c r="BU1180" s="35"/>
      <c r="BV1180" s="35"/>
    </row>
    <row r="1181" spans="1:74" s="54" customFormat="1" ht="15" customHeight="1" x14ac:dyDescent="0.15">
      <c r="A1181" s="35"/>
      <c r="B1181" s="35"/>
      <c r="C1181" s="35"/>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35"/>
      <c r="AB1181" s="35"/>
      <c r="AC1181" s="35"/>
      <c r="AD1181" s="35"/>
      <c r="AE1181" s="35"/>
      <c r="AG1181" s="216" t="s">
        <v>155</v>
      </c>
      <c r="AH1181" s="907" t="s">
        <v>1487</v>
      </c>
      <c r="AI1181" s="906" t="s">
        <v>1488</v>
      </c>
      <c r="AJ1181" s="905">
        <v>1502004</v>
      </c>
      <c r="AK1181" s="451" t="s">
        <v>139</v>
      </c>
      <c r="AL1181" s="451">
        <v>1</v>
      </c>
      <c r="AM1181" s="449" t="s">
        <v>3041</v>
      </c>
      <c r="AN1181" s="450"/>
      <c r="AP1181" s="77"/>
      <c r="AQ1181" s="77"/>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35"/>
      <c r="BR1181" s="35"/>
      <c r="BS1181" s="35"/>
      <c r="BT1181" s="35"/>
      <c r="BU1181" s="35"/>
      <c r="BV1181" s="35"/>
    </row>
    <row r="1182" spans="1:74" s="54" customFormat="1" ht="15" customHeight="1" x14ac:dyDescent="0.15">
      <c r="A1182" s="35"/>
      <c r="B1182" s="35"/>
      <c r="C1182" s="35"/>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35"/>
      <c r="AB1182" s="35"/>
      <c r="AC1182" s="35"/>
      <c r="AD1182" s="35"/>
      <c r="AE1182" s="35"/>
      <c r="AG1182" s="216" t="s">
        <v>155</v>
      </c>
      <c r="AH1182" s="907" t="s">
        <v>1495</v>
      </c>
      <c r="AI1182" s="906" t="s">
        <v>1496</v>
      </c>
      <c r="AJ1182" s="905">
        <v>1502005</v>
      </c>
      <c r="AK1182" s="451">
        <v>1</v>
      </c>
      <c r="AL1182" s="451" t="s">
        <v>139</v>
      </c>
      <c r="AM1182" s="449" t="s">
        <v>3041</v>
      </c>
      <c r="AN1182" s="450"/>
      <c r="AP1182" s="77"/>
      <c r="AQ1182" s="77"/>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35"/>
      <c r="BR1182" s="35"/>
      <c r="BS1182" s="35"/>
      <c r="BT1182" s="35"/>
      <c r="BU1182" s="35"/>
      <c r="BV1182" s="35"/>
    </row>
    <row r="1183" spans="1:74" s="54" customFormat="1" ht="15" customHeight="1" x14ac:dyDescent="0.15">
      <c r="A1183" s="35"/>
      <c r="B1183" s="35"/>
      <c r="C1183" s="35"/>
      <c r="D1183" s="35"/>
      <c r="E1183" s="35"/>
      <c r="F1183" s="35"/>
      <c r="G1183" s="35"/>
      <c r="H1183" s="35"/>
      <c r="I1183" s="35"/>
      <c r="J1183" s="35"/>
      <c r="K1183" s="35"/>
      <c r="L1183" s="35"/>
      <c r="M1183" s="35"/>
      <c r="N1183" s="35"/>
      <c r="O1183" s="35"/>
      <c r="P1183" s="35"/>
      <c r="Q1183" s="35"/>
      <c r="R1183" s="35"/>
      <c r="S1183" s="35"/>
      <c r="T1183" s="35"/>
      <c r="U1183" s="35"/>
      <c r="V1183" s="35"/>
      <c r="W1183" s="35"/>
      <c r="X1183" s="35"/>
      <c r="Y1183" s="35"/>
      <c r="Z1183" s="35"/>
      <c r="AA1183" s="35"/>
      <c r="AB1183" s="35"/>
      <c r="AC1183" s="35"/>
      <c r="AD1183" s="35"/>
      <c r="AE1183" s="35"/>
      <c r="AG1183" s="216" t="s">
        <v>155</v>
      </c>
      <c r="AH1183" s="907" t="s">
        <v>1491</v>
      </c>
      <c r="AI1183" s="906" t="s">
        <v>1492</v>
      </c>
      <c r="AJ1183" s="905">
        <v>1502006</v>
      </c>
      <c r="AK1183" s="451">
        <v>1</v>
      </c>
      <c r="AL1183" s="451" t="s">
        <v>139</v>
      </c>
      <c r="AM1183" s="449" t="s">
        <v>3041</v>
      </c>
      <c r="AN1183" s="450"/>
      <c r="AP1183" s="77"/>
      <c r="AQ1183" s="77"/>
      <c r="AR1183" s="35"/>
      <c r="AS1183" s="35"/>
      <c r="AT1183" s="35"/>
      <c r="AU1183" s="35"/>
      <c r="AV1183" s="35"/>
      <c r="AW1183" s="35"/>
      <c r="AX1183" s="35"/>
      <c r="AY1183" s="35"/>
      <c r="AZ1183" s="35"/>
      <c r="BA1183" s="35"/>
      <c r="BB1183" s="35"/>
      <c r="BC1183" s="35"/>
      <c r="BD1183" s="35"/>
      <c r="BE1183" s="35"/>
      <c r="BF1183" s="35"/>
      <c r="BG1183" s="35"/>
      <c r="BH1183" s="35"/>
      <c r="BI1183" s="35"/>
      <c r="BJ1183" s="35"/>
      <c r="BK1183" s="35"/>
      <c r="BL1183" s="35"/>
      <c r="BM1183" s="35"/>
      <c r="BN1183" s="35"/>
      <c r="BO1183" s="35"/>
      <c r="BP1183" s="35"/>
      <c r="BQ1183" s="35"/>
      <c r="BR1183" s="35"/>
      <c r="BS1183" s="35"/>
      <c r="BT1183" s="35"/>
      <c r="BU1183" s="35"/>
      <c r="BV1183" s="35"/>
    </row>
    <row r="1184" spans="1:74" s="54" customFormat="1" ht="15" customHeight="1" x14ac:dyDescent="0.15">
      <c r="A1184" s="35"/>
      <c r="B1184" s="35"/>
      <c r="C1184" s="35"/>
      <c r="D1184" s="35"/>
      <c r="E1184" s="35"/>
      <c r="F1184" s="35"/>
      <c r="G1184" s="35"/>
      <c r="H1184" s="35"/>
      <c r="I1184" s="35"/>
      <c r="J1184" s="35"/>
      <c r="K1184" s="35"/>
      <c r="L1184" s="35"/>
      <c r="M1184" s="35"/>
      <c r="N1184" s="35"/>
      <c r="O1184" s="35"/>
      <c r="P1184" s="35"/>
      <c r="Q1184" s="35"/>
      <c r="R1184" s="35"/>
      <c r="S1184" s="35"/>
      <c r="T1184" s="35"/>
      <c r="U1184" s="35"/>
      <c r="V1184" s="35"/>
      <c r="W1184" s="35"/>
      <c r="X1184" s="35"/>
      <c r="Y1184" s="35"/>
      <c r="Z1184" s="35"/>
      <c r="AA1184" s="35"/>
      <c r="AB1184" s="35"/>
      <c r="AC1184" s="35"/>
      <c r="AD1184" s="35"/>
      <c r="AE1184" s="35"/>
      <c r="AG1184" s="216" t="s">
        <v>155</v>
      </c>
      <c r="AH1184" s="907" t="s">
        <v>1489</v>
      </c>
      <c r="AI1184" s="906" t="s">
        <v>1490</v>
      </c>
      <c r="AJ1184" s="905">
        <v>1502007</v>
      </c>
      <c r="AK1184" s="451" t="s">
        <v>139</v>
      </c>
      <c r="AL1184" s="451">
        <v>1</v>
      </c>
      <c r="AM1184" s="449" t="s">
        <v>3041</v>
      </c>
      <c r="AN1184" s="450"/>
      <c r="AP1184" s="77"/>
      <c r="AQ1184" s="77"/>
      <c r="AR1184" s="35"/>
      <c r="AS1184" s="35"/>
      <c r="AT1184" s="35"/>
      <c r="AU1184" s="35"/>
      <c r="AV1184" s="35"/>
      <c r="AW1184" s="35"/>
      <c r="AX1184" s="35"/>
      <c r="AY1184" s="35"/>
      <c r="AZ1184" s="35"/>
      <c r="BA1184" s="35"/>
      <c r="BB1184" s="35"/>
      <c r="BC1184" s="35"/>
      <c r="BD1184" s="35"/>
      <c r="BE1184" s="35"/>
      <c r="BF1184" s="35"/>
      <c r="BG1184" s="35"/>
      <c r="BH1184" s="35"/>
      <c r="BI1184" s="35"/>
      <c r="BJ1184" s="35"/>
      <c r="BK1184" s="35"/>
      <c r="BL1184" s="35"/>
      <c r="BM1184" s="35"/>
      <c r="BN1184" s="35"/>
      <c r="BO1184" s="35"/>
      <c r="BP1184" s="35"/>
      <c r="BQ1184" s="35"/>
      <c r="BR1184" s="35"/>
      <c r="BS1184" s="35"/>
      <c r="BT1184" s="35"/>
      <c r="BU1184" s="35"/>
      <c r="BV1184" s="35"/>
    </row>
    <row r="1185" spans="1:74" s="54" customFormat="1" ht="15" customHeight="1" x14ac:dyDescent="0.15">
      <c r="A1185" s="35"/>
      <c r="B1185" s="35"/>
      <c r="C1185" s="35"/>
      <c r="D1185" s="35"/>
      <c r="E1185" s="35"/>
      <c r="F1185" s="35"/>
      <c r="G1185" s="35"/>
      <c r="H1185" s="35"/>
      <c r="I1185" s="35"/>
      <c r="J1185" s="35"/>
      <c r="K1185" s="35"/>
      <c r="L1185" s="35"/>
      <c r="M1185" s="35"/>
      <c r="N1185" s="35"/>
      <c r="O1185" s="35"/>
      <c r="P1185" s="35"/>
      <c r="Q1185" s="35"/>
      <c r="R1185" s="35"/>
      <c r="S1185" s="35"/>
      <c r="T1185" s="35"/>
      <c r="U1185" s="35"/>
      <c r="V1185" s="35"/>
      <c r="W1185" s="35"/>
      <c r="X1185" s="35"/>
      <c r="Y1185" s="35"/>
      <c r="Z1185" s="35"/>
      <c r="AA1185" s="35"/>
      <c r="AB1185" s="35"/>
      <c r="AC1185" s="35"/>
      <c r="AD1185" s="35"/>
      <c r="AE1185" s="35"/>
      <c r="AG1185" s="216" t="s">
        <v>155</v>
      </c>
      <c r="AH1185" s="907" t="s">
        <v>1481</v>
      </c>
      <c r="AI1185" s="906" t="s">
        <v>1482</v>
      </c>
      <c r="AJ1185" s="905">
        <v>1502008</v>
      </c>
      <c r="AK1185" s="451" t="s">
        <v>139</v>
      </c>
      <c r="AL1185" s="451">
        <v>1</v>
      </c>
      <c r="AM1185" s="449" t="s">
        <v>3041</v>
      </c>
      <c r="AN1185" s="450"/>
      <c r="AP1185" s="77"/>
      <c r="AQ1185" s="77"/>
      <c r="AR1185" s="35"/>
      <c r="AS1185" s="35"/>
      <c r="AT1185" s="35"/>
      <c r="AU1185" s="35"/>
      <c r="AV1185" s="35"/>
      <c r="AW1185" s="35"/>
      <c r="AX1185" s="35"/>
      <c r="AY1185" s="35"/>
      <c r="AZ1185" s="35"/>
      <c r="BA1185" s="35"/>
      <c r="BB1185" s="35"/>
      <c r="BC1185" s="35"/>
      <c r="BD1185" s="35"/>
      <c r="BE1185" s="35"/>
      <c r="BF1185" s="35"/>
      <c r="BG1185" s="35"/>
      <c r="BH1185" s="35"/>
      <c r="BI1185" s="35"/>
      <c r="BJ1185" s="35"/>
      <c r="BK1185" s="35"/>
      <c r="BL1185" s="35"/>
      <c r="BM1185" s="35"/>
      <c r="BN1185" s="35"/>
      <c r="BO1185" s="35"/>
      <c r="BP1185" s="35"/>
      <c r="BQ1185" s="35"/>
      <c r="BR1185" s="35"/>
      <c r="BS1185" s="35"/>
      <c r="BT1185" s="35"/>
      <c r="BU1185" s="35"/>
      <c r="BV1185" s="35"/>
    </row>
    <row r="1186" spans="1:74" s="54" customFormat="1" ht="15" customHeight="1" x14ac:dyDescent="0.15">
      <c r="A1186" s="35"/>
      <c r="B1186" s="35"/>
      <c r="C1186" s="35"/>
      <c r="D1186" s="35"/>
      <c r="E1186" s="35"/>
      <c r="F1186" s="35"/>
      <c r="G1186" s="35"/>
      <c r="H1186" s="35"/>
      <c r="I1186" s="35"/>
      <c r="J1186" s="35"/>
      <c r="K1186" s="35"/>
      <c r="L1186" s="35"/>
      <c r="M1186" s="35"/>
      <c r="N1186" s="35"/>
      <c r="O1186" s="35"/>
      <c r="P1186" s="35"/>
      <c r="Q1186" s="35"/>
      <c r="R1186" s="35"/>
      <c r="S1186" s="35"/>
      <c r="T1186" s="35"/>
      <c r="U1186" s="35"/>
      <c r="V1186" s="35"/>
      <c r="W1186" s="35"/>
      <c r="X1186" s="35"/>
      <c r="Y1186" s="35"/>
      <c r="Z1186" s="35"/>
      <c r="AA1186" s="35"/>
      <c r="AB1186" s="35"/>
      <c r="AC1186" s="35"/>
      <c r="AD1186" s="35"/>
      <c r="AE1186" s="35"/>
      <c r="AG1186" s="216" t="s">
        <v>155</v>
      </c>
      <c r="AH1186" s="907" t="s">
        <v>1493</v>
      </c>
      <c r="AI1186" s="906" t="s">
        <v>1494</v>
      </c>
      <c r="AJ1186" s="905">
        <v>1502009</v>
      </c>
      <c r="AK1186" s="451" t="s">
        <v>139</v>
      </c>
      <c r="AL1186" s="451">
        <v>1</v>
      </c>
      <c r="AM1186" s="451" t="s">
        <v>140</v>
      </c>
      <c r="AN1186" s="450"/>
      <c r="AP1186" s="77"/>
      <c r="AQ1186" s="77"/>
      <c r="AR1186" s="35"/>
      <c r="AS1186" s="35"/>
      <c r="AT1186" s="35"/>
      <c r="AU1186" s="35"/>
      <c r="AV1186" s="35"/>
      <c r="AW1186" s="35"/>
      <c r="AX1186" s="35"/>
      <c r="AY1186" s="35"/>
      <c r="AZ1186" s="35"/>
      <c r="BA1186" s="35"/>
      <c r="BB1186" s="35"/>
      <c r="BC1186" s="35"/>
      <c r="BD1186" s="35"/>
      <c r="BE1186" s="35"/>
      <c r="BF1186" s="35"/>
      <c r="BG1186" s="35"/>
      <c r="BH1186" s="35"/>
      <c r="BI1186" s="35"/>
      <c r="BJ1186" s="35"/>
      <c r="BK1186" s="35"/>
      <c r="BL1186" s="35"/>
      <c r="BM1186" s="35"/>
      <c r="BN1186" s="35"/>
      <c r="BO1186" s="35"/>
      <c r="BP1186" s="35"/>
      <c r="BQ1186" s="35"/>
      <c r="BR1186" s="35"/>
      <c r="BS1186" s="35"/>
      <c r="BT1186" s="35"/>
      <c r="BU1186" s="35"/>
      <c r="BV1186" s="35"/>
    </row>
    <row r="1187" spans="1:74" s="54" customFormat="1" ht="15" customHeight="1" x14ac:dyDescent="0.15">
      <c r="A1187" s="35"/>
      <c r="B1187" s="35"/>
      <c r="C1187" s="35"/>
      <c r="D1187" s="35"/>
      <c r="E1187" s="35"/>
      <c r="F1187" s="35"/>
      <c r="G1187" s="35"/>
      <c r="H1187" s="35"/>
      <c r="I1187" s="35"/>
      <c r="J1187" s="35"/>
      <c r="K1187" s="35"/>
      <c r="L1187" s="35"/>
      <c r="M1187" s="35"/>
      <c r="N1187" s="35"/>
      <c r="O1187" s="35"/>
      <c r="P1187" s="35"/>
      <c r="Q1187" s="35"/>
      <c r="R1187" s="35"/>
      <c r="S1187" s="35"/>
      <c r="T1187" s="35"/>
      <c r="U1187" s="35"/>
      <c r="V1187" s="35"/>
      <c r="W1187" s="35"/>
      <c r="X1187" s="35"/>
      <c r="Y1187" s="35"/>
      <c r="Z1187" s="35"/>
      <c r="AA1187" s="35"/>
      <c r="AB1187" s="35"/>
      <c r="AC1187" s="35"/>
      <c r="AD1187" s="35"/>
      <c r="AE1187" s="35"/>
      <c r="AG1187" s="216" t="s">
        <v>156</v>
      </c>
      <c r="AH1187" s="907" t="s">
        <v>1507</v>
      </c>
      <c r="AI1187" s="906" t="s">
        <v>1508</v>
      </c>
      <c r="AJ1187" s="905">
        <v>1503001</v>
      </c>
      <c r="AK1187" s="451" t="s">
        <v>139</v>
      </c>
      <c r="AL1187" s="451">
        <v>1</v>
      </c>
      <c r="AM1187" s="449" t="s">
        <v>3041</v>
      </c>
      <c r="AN1187" s="450"/>
      <c r="AP1187" s="77"/>
      <c r="AQ1187" s="77"/>
      <c r="AR1187" s="35"/>
      <c r="AS1187" s="35"/>
      <c r="AT1187" s="35"/>
      <c r="AU1187" s="35"/>
      <c r="AV1187" s="35"/>
      <c r="AW1187" s="35"/>
      <c r="AX1187" s="35"/>
      <c r="AY1187" s="35"/>
      <c r="AZ1187" s="35"/>
      <c r="BA1187" s="35"/>
      <c r="BB1187" s="35"/>
      <c r="BC1187" s="35"/>
      <c r="BD1187" s="35"/>
      <c r="BE1187" s="35"/>
      <c r="BF1187" s="35"/>
      <c r="BG1187" s="35"/>
      <c r="BH1187" s="35"/>
      <c r="BI1187" s="35"/>
      <c r="BJ1187" s="35"/>
      <c r="BK1187" s="35"/>
      <c r="BL1187" s="35"/>
      <c r="BM1187" s="35"/>
      <c r="BN1187" s="35"/>
      <c r="BO1187" s="35"/>
      <c r="BP1187" s="35"/>
      <c r="BQ1187" s="35"/>
      <c r="BR1187" s="35"/>
      <c r="BS1187" s="35"/>
      <c r="BT1187" s="35"/>
      <c r="BU1187" s="35"/>
      <c r="BV1187" s="35"/>
    </row>
    <row r="1188" spans="1:74" s="54" customFormat="1" ht="15" customHeight="1" x14ac:dyDescent="0.15">
      <c r="A1188" s="35"/>
      <c r="B1188" s="35"/>
      <c r="C1188" s="35"/>
      <c r="D1188" s="35"/>
      <c r="E1188" s="35"/>
      <c r="F1188" s="35"/>
      <c r="G1188" s="35"/>
      <c r="H1188" s="35"/>
      <c r="I1188" s="35"/>
      <c r="J1188" s="35"/>
      <c r="K1188" s="35"/>
      <c r="L1188" s="35"/>
      <c r="M1188" s="35"/>
      <c r="N1188" s="35"/>
      <c r="O1188" s="35"/>
      <c r="P1188" s="35"/>
      <c r="Q1188" s="35"/>
      <c r="R1188" s="35"/>
      <c r="S1188" s="35"/>
      <c r="T1188" s="35"/>
      <c r="U1188" s="35"/>
      <c r="V1188" s="35"/>
      <c r="W1188" s="35"/>
      <c r="X1188" s="35"/>
      <c r="Y1188" s="35"/>
      <c r="Z1188" s="35"/>
      <c r="AA1188" s="35"/>
      <c r="AB1188" s="35"/>
      <c r="AC1188" s="35"/>
      <c r="AD1188" s="35"/>
      <c r="AE1188" s="35"/>
      <c r="AG1188" s="216" t="s">
        <v>156</v>
      </c>
      <c r="AH1188" s="907" t="s">
        <v>1501</v>
      </c>
      <c r="AI1188" s="906" t="s">
        <v>1502</v>
      </c>
      <c r="AJ1188" s="905">
        <v>1503002</v>
      </c>
      <c r="AK1188" s="451">
        <v>1</v>
      </c>
      <c r="AL1188" s="451" t="s">
        <v>139</v>
      </c>
      <c r="AM1188" s="449" t="s">
        <v>3041</v>
      </c>
      <c r="AN1188" s="450"/>
      <c r="AP1188" s="77"/>
      <c r="AQ1188" s="77"/>
      <c r="AR1188" s="35"/>
      <c r="AS1188" s="35"/>
      <c r="AT1188" s="35"/>
      <c r="AU1188" s="35"/>
      <c r="AV1188" s="35"/>
      <c r="AW1188" s="35"/>
      <c r="AX1188" s="35"/>
      <c r="AY1188" s="35"/>
      <c r="AZ1188" s="35"/>
      <c r="BA1188" s="35"/>
      <c r="BB1188" s="35"/>
      <c r="BC1188" s="35"/>
      <c r="BD1188" s="35"/>
      <c r="BE1188" s="35"/>
      <c r="BF1188" s="35"/>
      <c r="BG1188" s="35"/>
      <c r="BH1188" s="35"/>
      <c r="BI1188" s="35"/>
      <c r="BJ1188" s="35"/>
      <c r="BK1188" s="35"/>
      <c r="BL1188" s="35"/>
      <c r="BM1188" s="35"/>
      <c r="BN1188" s="35"/>
      <c r="BO1188" s="35"/>
      <c r="BP1188" s="35"/>
      <c r="BQ1188" s="35"/>
      <c r="BR1188" s="35"/>
      <c r="BS1188" s="35"/>
      <c r="BT1188" s="35"/>
      <c r="BU1188" s="35"/>
      <c r="BV1188" s="35"/>
    </row>
    <row r="1189" spans="1:74" s="54" customFormat="1" ht="15" customHeight="1" x14ac:dyDescent="0.15">
      <c r="A1189" s="35"/>
      <c r="B1189" s="35"/>
      <c r="C1189" s="35"/>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5"/>
      <c r="AG1189" s="216" t="s">
        <v>156</v>
      </c>
      <c r="AH1189" s="907" t="s">
        <v>1505</v>
      </c>
      <c r="AI1189" s="906" t="s">
        <v>1506</v>
      </c>
      <c r="AJ1189" s="905">
        <v>1503003</v>
      </c>
      <c r="AK1189" s="451">
        <v>1</v>
      </c>
      <c r="AL1189" s="451" t="s">
        <v>139</v>
      </c>
      <c r="AM1189" s="449" t="s">
        <v>3041</v>
      </c>
      <c r="AN1189" s="450"/>
      <c r="AP1189" s="77"/>
      <c r="AQ1189" s="77"/>
      <c r="AR1189" s="35"/>
      <c r="AS1189" s="35"/>
      <c r="AT1189" s="35"/>
      <c r="AU1189" s="35"/>
      <c r="AV1189" s="35"/>
      <c r="AW1189" s="35"/>
      <c r="AX1189" s="35"/>
      <c r="AY1189" s="35"/>
      <c r="AZ1189" s="35"/>
      <c r="BA1189" s="35"/>
      <c r="BB1189" s="35"/>
      <c r="BC1189" s="35"/>
      <c r="BD1189" s="35"/>
      <c r="BE1189" s="35"/>
      <c r="BF1189" s="35"/>
      <c r="BG1189" s="35"/>
      <c r="BH1189" s="35"/>
      <c r="BI1189" s="35"/>
      <c r="BJ1189" s="35"/>
      <c r="BK1189" s="35"/>
      <c r="BL1189" s="35"/>
      <c r="BM1189" s="35"/>
      <c r="BN1189" s="35"/>
      <c r="BO1189" s="35"/>
      <c r="BP1189" s="35"/>
      <c r="BQ1189" s="35"/>
      <c r="BR1189" s="35"/>
      <c r="BS1189" s="35"/>
      <c r="BT1189" s="35"/>
      <c r="BU1189" s="35"/>
      <c r="BV1189" s="35"/>
    </row>
    <row r="1190" spans="1:74" s="54" customFormat="1" ht="15" customHeight="1" x14ac:dyDescent="0.15">
      <c r="A1190" s="35"/>
      <c r="B1190" s="35"/>
      <c r="C1190" s="35"/>
      <c r="D1190" s="35"/>
      <c r="E1190" s="35"/>
      <c r="F1190" s="35"/>
      <c r="G1190" s="35"/>
      <c r="H1190" s="35"/>
      <c r="I1190" s="35"/>
      <c r="J1190" s="35"/>
      <c r="K1190" s="35"/>
      <c r="L1190" s="35"/>
      <c r="M1190" s="35"/>
      <c r="N1190" s="35"/>
      <c r="O1190" s="35"/>
      <c r="P1190" s="35"/>
      <c r="Q1190" s="35"/>
      <c r="R1190" s="35"/>
      <c r="S1190" s="35"/>
      <c r="T1190" s="35"/>
      <c r="U1190" s="35"/>
      <c r="V1190" s="35"/>
      <c r="W1190" s="35"/>
      <c r="X1190" s="35"/>
      <c r="Y1190" s="35"/>
      <c r="Z1190" s="35"/>
      <c r="AA1190" s="35"/>
      <c r="AB1190" s="35"/>
      <c r="AC1190" s="35"/>
      <c r="AD1190" s="35"/>
      <c r="AE1190" s="35"/>
      <c r="AG1190" s="216" t="s">
        <v>156</v>
      </c>
      <c r="AH1190" s="907" t="s">
        <v>1499</v>
      </c>
      <c r="AI1190" s="906" t="s">
        <v>1500</v>
      </c>
      <c r="AJ1190" s="905">
        <v>1503004</v>
      </c>
      <c r="AK1190" s="451" t="s">
        <v>139</v>
      </c>
      <c r="AL1190" s="451">
        <v>1</v>
      </c>
      <c r="AM1190" s="449" t="s">
        <v>3041</v>
      </c>
      <c r="AN1190" s="450"/>
      <c r="AP1190" s="77"/>
      <c r="AQ1190" s="77"/>
      <c r="AR1190" s="35"/>
      <c r="AS1190" s="35"/>
      <c r="AT1190" s="35"/>
      <c r="AU1190" s="35"/>
      <c r="AV1190" s="35"/>
      <c r="AW1190" s="35"/>
      <c r="AX1190" s="35"/>
      <c r="AY1190" s="35"/>
      <c r="AZ1190" s="35"/>
      <c r="BA1190" s="35"/>
      <c r="BB1190" s="35"/>
      <c r="BC1190" s="35"/>
      <c r="BD1190" s="35"/>
      <c r="BE1190" s="35"/>
      <c r="BF1190" s="35"/>
      <c r="BG1190" s="35"/>
      <c r="BH1190" s="35"/>
      <c r="BI1190" s="35"/>
      <c r="BJ1190" s="35"/>
      <c r="BK1190" s="35"/>
      <c r="BL1190" s="35"/>
      <c r="BM1190" s="35"/>
      <c r="BN1190" s="35"/>
      <c r="BO1190" s="35"/>
      <c r="BP1190" s="35"/>
      <c r="BQ1190" s="35"/>
      <c r="BR1190" s="35"/>
      <c r="BS1190" s="35"/>
      <c r="BT1190" s="35"/>
      <c r="BU1190" s="35"/>
      <c r="BV1190" s="35"/>
    </row>
    <row r="1191" spans="1:74" s="54" customFormat="1" ht="15" customHeight="1" x14ac:dyDescent="0.15">
      <c r="A1191" s="35"/>
      <c r="B1191" s="35"/>
      <c r="C1191" s="35"/>
      <c r="D1191" s="35"/>
      <c r="E1191" s="35"/>
      <c r="F1191" s="35"/>
      <c r="G1191" s="35"/>
      <c r="H1191" s="35"/>
      <c r="I1191" s="35"/>
      <c r="J1191" s="35"/>
      <c r="K1191" s="35"/>
      <c r="L1191" s="35"/>
      <c r="M1191" s="35"/>
      <c r="N1191" s="35"/>
      <c r="O1191" s="35"/>
      <c r="P1191" s="35"/>
      <c r="Q1191" s="35"/>
      <c r="R1191" s="35"/>
      <c r="S1191" s="35"/>
      <c r="T1191" s="35"/>
      <c r="U1191" s="35"/>
      <c r="V1191" s="35"/>
      <c r="W1191" s="35"/>
      <c r="X1191" s="35"/>
      <c r="Y1191" s="35"/>
      <c r="Z1191" s="35"/>
      <c r="AA1191" s="35"/>
      <c r="AB1191" s="35"/>
      <c r="AC1191" s="35"/>
      <c r="AD1191" s="35"/>
      <c r="AE1191" s="35"/>
      <c r="AG1191" s="216" t="s">
        <v>156</v>
      </c>
      <c r="AH1191" s="907" t="s">
        <v>1503</v>
      </c>
      <c r="AI1191" s="906" t="s">
        <v>1504</v>
      </c>
      <c r="AJ1191" s="905">
        <v>1503005</v>
      </c>
      <c r="AK1191" s="451" t="s">
        <v>139</v>
      </c>
      <c r="AL1191" s="451">
        <v>1</v>
      </c>
      <c r="AM1191" s="449" t="s">
        <v>3041</v>
      </c>
      <c r="AN1191" s="450"/>
      <c r="AP1191" s="77"/>
      <c r="AQ1191" s="77"/>
      <c r="AR1191" s="35"/>
      <c r="AS1191" s="35"/>
      <c r="AT1191" s="35"/>
      <c r="AU1191" s="35"/>
      <c r="AV1191" s="35"/>
      <c r="AW1191" s="35"/>
      <c r="AX1191" s="35"/>
      <c r="AY1191" s="35"/>
      <c r="AZ1191" s="35"/>
      <c r="BA1191" s="35"/>
      <c r="BB1191" s="35"/>
      <c r="BC1191" s="35"/>
      <c r="BD1191" s="35"/>
      <c r="BE1191" s="35"/>
      <c r="BF1191" s="35"/>
      <c r="BG1191" s="35"/>
      <c r="BH1191" s="35"/>
      <c r="BI1191" s="35"/>
      <c r="BJ1191" s="35"/>
      <c r="BK1191" s="35"/>
      <c r="BL1191" s="35"/>
      <c r="BM1191" s="35"/>
      <c r="BN1191" s="35"/>
      <c r="BO1191" s="35"/>
      <c r="BP1191" s="35"/>
      <c r="BQ1191" s="35"/>
      <c r="BR1191" s="35"/>
      <c r="BS1191" s="35"/>
      <c r="BT1191" s="35"/>
      <c r="BU1191" s="35"/>
      <c r="BV1191" s="35"/>
    </row>
    <row r="1192" spans="1:74" s="54" customFormat="1" ht="15" customHeight="1" x14ac:dyDescent="0.15">
      <c r="A1192" s="35"/>
      <c r="B1192" s="35"/>
      <c r="C1192" s="35"/>
      <c r="D1192" s="35"/>
      <c r="E1192" s="35"/>
      <c r="F1192" s="35"/>
      <c r="G1192" s="35"/>
      <c r="H1192" s="35"/>
      <c r="I1192" s="35"/>
      <c r="J1192" s="35"/>
      <c r="K1192" s="35"/>
      <c r="L1192" s="35"/>
      <c r="M1192" s="35"/>
      <c r="N1192" s="35"/>
      <c r="O1192" s="35"/>
      <c r="P1192" s="35"/>
      <c r="Q1192" s="35"/>
      <c r="R1192" s="35"/>
      <c r="S1192" s="35"/>
      <c r="T1192" s="35"/>
      <c r="U1192" s="35"/>
      <c r="V1192" s="35"/>
      <c r="W1192" s="35"/>
      <c r="X1192" s="35"/>
      <c r="Y1192" s="35"/>
      <c r="Z1192" s="35"/>
      <c r="AA1192" s="35"/>
      <c r="AB1192" s="35"/>
      <c r="AC1192" s="35"/>
      <c r="AD1192" s="35"/>
      <c r="AE1192" s="35"/>
      <c r="AG1192" s="216" t="s">
        <v>157</v>
      </c>
      <c r="AH1192" s="907" t="s">
        <v>3077</v>
      </c>
      <c r="AI1192" s="906" t="s">
        <v>3078</v>
      </c>
      <c r="AJ1192" s="905">
        <v>1504001</v>
      </c>
      <c r="AK1192" s="451" t="s">
        <v>139</v>
      </c>
      <c r="AL1192" s="451">
        <v>1</v>
      </c>
      <c r="AM1192" s="449" t="s">
        <v>3041</v>
      </c>
      <c r="AN1192" s="450"/>
      <c r="AP1192" s="77"/>
      <c r="AQ1192" s="77"/>
      <c r="AR1192" s="35"/>
      <c r="AS1192" s="35"/>
      <c r="AT1192" s="35"/>
      <c r="AU1192" s="35"/>
      <c r="AV1192" s="35"/>
      <c r="AW1192" s="35"/>
      <c r="AX1192" s="35"/>
      <c r="AY1192" s="35"/>
      <c r="AZ1192" s="35"/>
      <c r="BA1192" s="35"/>
      <c r="BB1192" s="35"/>
      <c r="BC1192" s="35"/>
      <c r="BD1192" s="35"/>
      <c r="BE1192" s="35"/>
      <c r="BF1192" s="35"/>
      <c r="BG1192" s="35"/>
      <c r="BH1192" s="35"/>
      <c r="BI1192" s="35"/>
      <c r="BJ1192" s="35"/>
      <c r="BK1192" s="35"/>
      <c r="BL1192" s="35"/>
      <c r="BM1192" s="35"/>
      <c r="BN1192" s="35"/>
      <c r="BO1192" s="35"/>
      <c r="BP1192" s="35"/>
      <c r="BQ1192" s="35"/>
      <c r="BR1192" s="35"/>
      <c r="BS1192" s="35"/>
      <c r="BT1192" s="35"/>
      <c r="BU1192" s="35"/>
      <c r="BV1192" s="35"/>
    </row>
    <row r="1193" spans="1:74" s="54" customFormat="1" ht="15" customHeight="1" x14ac:dyDescent="0.15">
      <c r="A1193" s="35"/>
      <c r="B1193" s="35"/>
      <c r="C1193" s="35"/>
      <c r="D1193" s="35"/>
      <c r="E1193" s="35"/>
      <c r="F1193" s="35"/>
      <c r="G1193" s="35"/>
      <c r="H1193" s="35"/>
      <c r="I1193" s="35"/>
      <c r="J1193" s="35"/>
      <c r="K1193" s="35"/>
      <c r="L1193" s="35"/>
      <c r="M1193" s="35"/>
      <c r="N1193" s="35"/>
      <c r="O1193" s="35"/>
      <c r="P1193" s="35"/>
      <c r="Q1193" s="35"/>
      <c r="R1193" s="35"/>
      <c r="S1193" s="35"/>
      <c r="T1193" s="35"/>
      <c r="U1193" s="35"/>
      <c r="V1193" s="35"/>
      <c r="W1193" s="35"/>
      <c r="X1193" s="35"/>
      <c r="Y1193" s="35"/>
      <c r="Z1193" s="35"/>
      <c r="AA1193" s="35"/>
      <c r="AB1193" s="35"/>
      <c r="AC1193" s="35"/>
      <c r="AD1193" s="35"/>
      <c r="AE1193" s="35"/>
      <c r="AG1193" s="216" t="s">
        <v>157</v>
      </c>
      <c r="AH1193" s="907" t="s">
        <v>1525</v>
      </c>
      <c r="AI1193" s="906" t="s">
        <v>1526</v>
      </c>
      <c r="AJ1193" s="905">
        <v>1504002</v>
      </c>
      <c r="AK1193" s="451">
        <v>1</v>
      </c>
      <c r="AL1193" s="451" t="s">
        <v>139</v>
      </c>
      <c r="AM1193" s="449" t="s">
        <v>3041</v>
      </c>
      <c r="AN1193" s="450"/>
      <c r="AP1193" s="77"/>
      <c r="AQ1193" s="77"/>
      <c r="AR1193" s="35"/>
      <c r="AS1193" s="35"/>
      <c r="AT1193" s="35"/>
      <c r="AU1193" s="35"/>
      <c r="AV1193" s="35"/>
      <c r="AW1193" s="35"/>
      <c r="AX1193" s="35"/>
      <c r="AY1193" s="35"/>
      <c r="AZ1193" s="35"/>
      <c r="BA1193" s="35"/>
      <c r="BB1193" s="35"/>
      <c r="BC1193" s="35"/>
      <c r="BD1193" s="35"/>
      <c r="BE1193" s="35"/>
      <c r="BF1193" s="35"/>
      <c r="BG1193" s="35"/>
      <c r="BH1193" s="35"/>
      <c r="BI1193" s="35"/>
      <c r="BJ1193" s="35"/>
      <c r="BK1193" s="35"/>
      <c r="BL1193" s="35"/>
      <c r="BM1193" s="35"/>
      <c r="BN1193" s="35"/>
      <c r="BO1193" s="35"/>
      <c r="BP1193" s="35"/>
      <c r="BQ1193" s="35"/>
      <c r="BR1193" s="35"/>
      <c r="BS1193" s="35"/>
      <c r="BT1193" s="35"/>
      <c r="BU1193" s="35"/>
      <c r="BV1193" s="35"/>
    </row>
    <row r="1194" spans="1:74" s="54" customFormat="1" ht="15" customHeight="1" x14ac:dyDescent="0.15">
      <c r="A1194" s="35"/>
      <c r="B1194" s="35"/>
      <c r="C1194" s="35"/>
      <c r="D1194" s="35"/>
      <c r="E1194" s="35"/>
      <c r="F1194" s="35"/>
      <c r="G1194" s="35"/>
      <c r="H1194" s="35"/>
      <c r="I1194" s="35"/>
      <c r="J1194" s="35"/>
      <c r="K1194" s="35"/>
      <c r="L1194" s="35"/>
      <c r="M1194" s="35"/>
      <c r="N1194" s="35"/>
      <c r="O1194" s="35"/>
      <c r="P1194" s="35"/>
      <c r="Q1194" s="35"/>
      <c r="R1194" s="35"/>
      <c r="S1194" s="35"/>
      <c r="T1194" s="35"/>
      <c r="U1194" s="35"/>
      <c r="V1194" s="35"/>
      <c r="W1194" s="35"/>
      <c r="X1194" s="35"/>
      <c r="Y1194" s="35"/>
      <c r="Z1194" s="35"/>
      <c r="AA1194" s="35"/>
      <c r="AB1194" s="35"/>
      <c r="AC1194" s="35"/>
      <c r="AD1194" s="35"/>
      <c r="AE1194" s="35"/>
      <c r="AG1194" s="216" t="s">
        <v>157</v>
      </c>
      <c r="AH1194" s="907" t="s">
        <v>1527</v>
      </c>
      <c r="AI1194" s="906" t="s">
        <v>1528</v>
      </c>
      <c r="AJ1194" s="905">
        <v>1504003</v>
      </c>
      <c r="AK1194" s="451">
        <v>1</v>
      </c>
      <c r="AL1194" s="451" t="s">
        <v>139</v>
      </c>
      <c r="AM1194" s="449" t="s">
        <v>3041</v>
      </c>
      <c r="AN1194" s="450"/>
      <c r="AP1194" s="77"/>
      <c r="AQ1194" s="77"/>
      <c r="AR1194" s="35"/>
      <c r="AS1194" s="35"/>
      <c r="AT1194" s="35"/>
      <c r="AU1194" s="35"/>
      <c r="AV1194" s="35"/>
      <c r="AW1194" s="35"/>
      <c r="AX1194" s="35"/>
      <c r="AY1194" s="35"/>
      <c r="AZ1194" s="35"/>
      <c r="BA1194" s="35"/>
      <c r="BB1194" s="35"/>
      <c r="BC1194" s="35"/>
      <c r="BD1194" s="35"/>
      <c r="BE1194" s="35"/>
      <c r="BF1194" s="35"/>
      <c r="BG1194" s="35"/>
      <c r="BH1194" s="35"/>
      <c r="BI1194" s="35"/>
      <c r="BJ1194" s="35"/>
      <c r="BK1194" s="35"/>
      <c r="BL1194" s="35"/>
      <c r="BM1194" s="35"/>
      <c r="BN1194" s="35"/>
      <c r="BO1194" s="35"/>
      <c r="BP1194" s="35"/>
      <c r="BQ1194" s="35"/>
      <c r="BR1194" s="35"/>
      <c r="BS1194" s="35"/>
      <c r="BT1194" s="35"/>
      <c r="BU1194" s="35"/>
      <c r="BV1194" s="35"/>
    </row>
    <row r="1195" spans="1:74" s="54" customFormat="1" ht="15" customHeight="1" x14ac:dyDescent="0.15">
      <c r="A1195" s="35"/>
      <c r="B1195" s="35"/>
      <c r="C1195" s="35"/>
      <c r="D1195" s="35"/>
      <c r="E1195" s="35"/>
      <c r="F1195" s="35"/>
      <c r="G1195" s="35"/>
      <c r="H1195" s="35"/>
      <c r="I1195" s="35"/>
      <c r="J1195" s="35"/>
      <c r="K1195" s="35"/>
      <c r="L1195" s="35"/>
      <c r="M1195" s="35"/>
      <c r="N1195" s="35"/>
      <c r="O1195" s="35"/>
      <c r="P1195" s="35"/>
      <c r="Q1195" s="35"/>
      <c r="R1195" s="35"/>
      <c r="S1195" s="35"/>
      <c r="T1195" s="35"/>
      <c r="U1195" s="35"/>
      <c r="V1195" s="35"/>
      <c r="W1195" s="35"/>
      <c r="X1195" s="35"/>
      <c r="Y1195" s="35"/>
      <c r="Z1195" s="35"/>
      <c r="AA1195" s="35"/>
      <c r="AB1195" s="35"/>
      <c r="AC1195" s="35"/>
      <c r="AD1195" s="35"/>
      <c r="AE1195" s="35"/>
      <c r="AG1195" s="216" t="s">
        <v>157</v>
      </c>
      <c r="AH1195" s="907" t="s">
        <v>1511</v>
      </c>
      <c r="AI1195" s="906" t="s">
        <v>1512</v>
      </c>
      <c r="AJ1195" s="905">
        <v>1504004</v>
      </c>
      <c r="AK1195" s="451" t="s">
        <v>139</v>
      </c>
      <c r="AL1195" s="451">
        <v>1</v>
      </c>
      <c r="AM1195" s="449" t="s">
        <v>3041</v>
      </c>
      <c r="AN1195" s="450"/>
      <c r="AP1195" s="77"/>
      <c r="AQ1195" s="77"/>
      <c r="AR1195" s="35"/>
      <c r="AS1195" s="35"/>
      <c r="AT1195" s="35"/>
      <c r="AU1195" s="35"/>
      <c r="AV1195" s="35"/>
      <c r="AW1195" s="35"/>
      <c r="AX1195" s="35"/>
      <c r="AY1195" s="35"/>
      <c r="AZ1195" s="35"/>
      <c r="BA1195" s="35"/>
      <c r="BB1195" s="35"/>
      <c r="BC1195" s="35"/>
      <c r="BD1195" s="35"/>
      <c r="BE1195" s="35"/>
      <c r="BF1195" s="35"/>
      <c r="BG1195" s="35"/>
      <c r="BH1195" s="35"/>
      <c r="BI1195" s="35"/>
      <c r="BJ1195" s="35"/>
      <c r="BK1195" s="35"/>
      <c r="BL1195" s="35"/>
      <c r="BM1195" s="35"/>
      <c r="BN1195" s="35"/>
      <c r="BO1195" s="35"/>
      <c r="BP1195" s="35"/>
      <c r="BQ1195" s="35"/>
      <c r="BR1195" s="35"/>
      <c r="BS1195" s="35"/>
      <c r="BT1195" s="35"/>
      <c r="BU1195" s="35"/>
      <c r="BV1195" s="35"/>
    </row>
    <row r="1196" spans="1:74" s="54" customFormat="1" ht="15" customHeight="1" x14ac:dyDescent="0.15">
      <c r="A1196" s="35"/>
      <c r="B1196" s="35"/>
      <c r="C1196" s="35"/>
      <c r="D1196" s="35"/>
      <c r="E1196" s="35"/>
      <c r="F1196" s="35"/>
      <c r="G1196" s="35"/>
      <c r="H1196" s="35"/>
      <c r="I1196" s="35"/>
      <c r="J1196" s="35"/>
      <c r="K1196" s="35"/>
      <c r="L1196" s="35"/>
      <c r="M1196" s="35"/>
      <c r="N1196" s="35"/>
      <c r="O1196" s="35"/>
      <c r="P1196" s="35"/>
      <c r="Q1196" s="35"/>
      <c r="R1196" s="35"/>
      <c r="S1196" s="35"/>
      <c r="T1196" s="35"/>
      <c r="U1196" s="35"/>
      <c r="V1196" s="35"/>
      <c r="W1196" s="35"/>
      <c r="X1196" s="35"/>
      <c r="Y1196" s="35"/>
      <c r="Z1196" s="35"/>
      <c r="AA1196" s="35"/>
      <c r="AB1196" s="35"/>
      <c r="AC1196" s="35"/>
      <c r="AD1196" s="35"/>
      <c r="AE1196" s="35"/>
      <c r="AG1196" s="216" t="s">
        <v>157</v>
      </c>
      <c r="AH1196" s="907" t="s">
        <v>1515</v>
      </c>
      <c r="AI1196" s="906" t="s">
        <v>1516</v>
      </c>
      <c r="AJ1196" s="905">
        <v>1504005</v>
      </c>
      <c r="AK1196" s="451" t="s">
        <v>139</v>
      </c>
      <c r="AL1196" s="451">
        <v>1</v>
      </c>
      <c r="AM1196" s="449" t="s">
        <v>3041</v>
      </c>
      <c r="AN1196" s="450"/>
      <c r="AP1196" s="77"/>
      <c r="AQ1196" s="77"/>
      <c r="AR1196" s="35"/>
      <c r="AS1196" s="35"/>
      <c r="AT1196" s="35"/>
      <c r="AU1196" s="35"/>
      <c r="AV1196" s="35"/>
      <c r="AW1196" s="35"/>
      <c r="AX1196" s="35"/>
      <c r="AY1196" s="35"/>
      <c r="AZ1196" s="35"/>
      <c r="BA1196" s="35"/>
      <c r="BB1196" s="35"/>
      <c r="BC1196" s="35"/>
      <c r="BD1196" s="35"/>
      <c r="BE1196" s="35"/>
      <c r="BF1196" s="35"/>
      <c r="BG1196" s="35"/>
      <c r="BH1196" s="35"/>
      <c r="BI1196" s="35"/>
      <c r="BJ1196" s="35"/>
      <c r="BK1196" s="35"/>
      <c r="BL1196" s="35"/>
      <c r="BM1196" s="35"/>
      <c r="BN1196" s="35"/>
      <c r="BO1196" s="35"/>
      <c r="BP1196" s="35"/>
      <c r="BQ1196" s="35"/>
      <c r="BR1196" s="35"/>
      <c r="BS1196" s="35"/>
      <c r="BT1196" s="35"/>
      <c r="BU1196" s="35"/>
      <c r="BV1196" s="35"/>
    </row>
    <row r="1197" spans="1:74" s="54" customFormat="1" ht="15" customHeight="1" x14ac:dyDescent="0.15">
      <c r="A1197" s="35"/>
      <c r="B1197" s="35"/>
      <c r="C1197" s="35"/>
      <c r="D1197" s="35"/>
      <c r="E1197" s="35"/>
      <c r="F1197" s="35"/>
      <c r="G1197" s="35"/>
      <c r="H1197" s="35"/>
      <c r="I1197" s="35"/>
      <c r="J1197" s="35"/>
      <c r="K1197" s="35"/>
      <c r="L1197" s="35"/>
      <c r="M1197" s="35"/>
      <c r="N1197" s="35"/>
      <c r="O1197" s="35"/>
      <c r="P1197" s="35"/>
      <c r="Q1197" s="35"/>
      <c r="R1197" s="35"/>
      <c r="S1197" s="35"/>
      <c r="T1197" s="35"/>
      <c r="U1197" s="35"/>
      <c r="V1197" s="35"/>
      <c r="W1197" s="35"/>
      <c r="X1197" s="35"/>
      <c r="Y1197" s="35"/>
      <c r="Z1197" s="35"/>
      <c r="AA1197" s="35"/>
      <c r="AB1197" s="35"/>
      <c r="AC1197" s="35"/>
      <c r="AD1197" s="35"/>
      <c r="AE1197" s="35"/>
      <c r="AG1197" s="216" t="s">
        <v>157</v>
      </c>
      <c r="AH1197" s="907" t="s">
        <v>1523</v>
      </c>
      <c r="AI1197" s="906" t="s">
        <v>1524</v>
      </c>
      <c r="AJ1197" s="905">
        <v>1504006</v>
      </c>
      <c r="AK1197" s="451">
        <v>1</v>
      </c>
      <c r="AL1197" s="451" t="s">
        <v>139</v>
      </c>
      <c r="AM1197" s="449" t="s">
        <v>3041</v>
      </c>
      <c r="AN1197" s="450"/>
      <c r="AP1197" s="77"/>
      <c r="AQ1197" s="77"/>
      <c r="AR1197" s="35"/>
      <c r="AS1197" s="35"/>
      <c r="AT1197" s="35"/>
      <c r="AU1197" s="35"/>
      <c r="AV1197" s="35"/>
      <c r="AW1197" s="35"/>
      <c r="AX1197" s="35"/>
      <c r="AY1197" s="35"/>
      <c r="AZ1197" s="35"/>
      <c r="BA1197" s="35"/>
      <c r="BB1197" s="35"/>
      <c r="BC1197" s="35"/>
      <c r="BD1197" s="35"/>
      <c r="BE1197" s="35"/>
      <c r="BF1197" s="35"/>
      <c r="BG1197" s="35"/>
      <c r="BH1197" s="35"/>
      <c r="BI1197" s="35"/>
      <c r="BJ1197" s="35"/>
      <c r="BK1197" s="35"/>
      <c r="BL1197" s="35"/>
      <c r="BM1197" s="35"/>
      <c r="BN1197" s="35"/>
      <c r="BO1197" s="35"/>
      <c r="BP1197" s="35"/>
      <c r="BQ1197" s="35"/>
      <c r="BR1197" s="35"/>
      <c r="BS1197" s="35"/>
      <c r="BT1197" s="35"/>
      <c r="BU1197" s="35"/>
      <c r="BV1197" s="35"/>
    </row>
    <row r="1198" spans="1:74" s="54" customFormat="1" ht="15" customHeight="1" x14ac:dyDescent="0.15">
      <c r="A1198" s="35"/>
      <c r="B1198" s="35"/>
      <c r="C1198" s="35"/>
      <c r="D1198" s="35"/>
      <c r="E1198" s="35"/>
      <c r="F1198" s="35"/>
      <c r="G1198" s="35"/>
      <c r="H1198" s="35"/>
      <c r="I1198" s="35"/>
      <c r="J1198" s="35"/>
      <c r="K1198" s="35"/>
      <c r="L1198" s="35"/>
      <c r="M1198" s="35"/>
      <c r="N1198" s="35"/>
      <c r="O1198" s="35"/>
      <c r="P1198" s="35"/>
      <c r="Q1198" s="35"/>
      <c r="R1198" s="35"/>
      <c r="S1198" s="35"/>
      <c r="T1198" s="35"/>
      <c r="U1198" s="35"/>
      <c r="V1198" s="35"/>
      <c r="W1198" s="35"/>
      <c r="X1198" s="35"/>
      <c r="Y1198" s="35"/>
      <c r="Z1198" s="35"/>
      <c r="AA1198" s="35"/>
      <c r="AB1198" s="35"/>
      <c r="AC1198" s="35"/>
      <c r="AD1198" s="35"/>
      <c r="AE1198" s="35"/>
      <c r="AG1198" s="216" t="s">
        <v>157</v>
      </c>
      <c r="AH1198" s="907" t="s">
        <v>1519</v>
      </c>
      <c r="AI1198" s="906" t="s">
        <v>1520</v>
      </c>
      <c r="AJ1198" s="905">
        <v>1504007</v>
      </c>
      <c r="AK1198" s="451">
        <v>1</v>
      </c>
      <c r="AL1198" s="451" t="s">
        <v>139</v>
      </c>
      <c r="AM1198" s="451" t="s">
        <v>140</v>
      </c>
      <c r="AN1198" s="450"/>
      <c r="AP1198" s="77"/>
      <c r="AQ1198" s="77"/>
      <c r="AR1198" s="35"/>
      <c r="AS1198" s="35"/>
      <c r="AT1198" s="35"/>
      <c r="AU1198" s="35"/>
      <c r="AV1198" s="35"/>
      <c r="AW1198" s="35"/>
      <c r="AX1198" s="35"/>
      <c r="AY1198" s="35"/>
      <c r="AZ1198" s="35"/>
      <c r="BA1198" s="35"/>
      <c r="BB1198" s="35"/>
      <c r="BC1198" s="35"/>
      <c r="BD1198" s="35"/>
      <c r="BE1198" s="35"/>
      <c r="BF1198" s="35"/>
      <c r="BG1198" s="35"/>
      <c r="BH1198" s="35"/>
      <c r="BI1198" s="35"/>
      <c r="BJ1198" s="35"/>
      <c r="BK1198" s="35"/>
      <c r="BL1198" s="35"/>
      <c r="BM1198" s="35"/>
      <c r="BN1198" s="35"/>
      <c r="BO1198" s="35"/>
      <c r="BP1198" s="35"/>
      <c r="BQ1198" s="35"/>
      <c r="BR1198" s="35"/>
      <c r="BS1198" s="35"/>
      <c r="BT1198" s="35"/>
      <c r="BU1198" s="35"/>
      <c r="BV1198" s="35"/>
    </row>
    <row r="1199" spans="1:74" s="54" customFormat="1" ht="15" customHeight="1" x14ac:dyDescent="0.15">
      <c r="A1199" s="35"/>
      <c r="B1199" s="35"/>
      <c r="C1199" s="35"/>
      <c r="D1199" s="35"/>
      <c r="E1199" s="35"/>
      <c r="F1199" s="35"/>
      <c r="G1199" s="35"/>
      <c r="H1199" s="35"/>
      <c r="I1199" s="35"/>
      <c r="J1199" s="35"/>
      <c r="K1199" s="35"/>
      <c r="L1199" s="35"/>
      <c r="M1199" s="35"/>
      <c r="N1199" s="35"/>
      <c r="O1199" s="35"/>
      <c r="P1199" s="35"/>
      <c r="Q1199" s="35"/>
      <c r="R1199" s="35"/>
      <c r="S1199" s="35"/>
      <c r="T1199" s="35"/>
      <c r="U1199" s="35"/>
      <c r="V1199" s="35"/>
      <c r="W1199" s="35"/>
      <c r="X1199" s="35"/>
      <c r="Y1199" s="35"/>
      <c r="Z1199" s="35"/>
      <c r="AA1199" s="35"/>
      <c r="AB1199" s="35"/>
      <c r="AC1199" s="35"/>
      <c r="AD1199" s="35"/>
      <c r="AE1199" s="35"/>
      <c r="AG1199" s="216" t="s">
        <v>157</v>
      </c>
      <c r="AH1199" s="907" t="s">
        <v>1517</v>
      </c>
      <c r="AI1199" s="906" t="s">
        <v>1518</v>
      </c>
      <c r="AJ1199" s="905">
        <v>1504008</v>
      </c>
      <c r="AK1199" s="451" t="s">
        <v>139</v>
      </c>
      <c r="AL1199" s="451">
        <v>1</v>
      </c>
      <c r="AM1199" s="449" t="s">
        <v>3041</v>
      </c>
      <c r="AN1199" s="450"/>
      <c r="AP1199" s="77"/>
      <c r="AQ1199" s="77"/>
      <c r="AR1199" s="35"/>
      <c r="AS1199" s="35"/>
      <c r="AT1199" s="35"/>
      <c r="AU1199" s="35"/>
      <c r="AV1199" s="35"/>
      <c r="AW1199" s="35"/>
      <c r="AX1199" s="35"/>
      <c r="AY1199" s="35"/>
      <c r="AZ1199" s="35"/>
      <c r="BA1199" s="35"/>
      <c r="BB1199" s="35"/>
      <c r="BC1199" s="35"/>
      <c r="BD1199" s="35"/>
      <c r="BE1199" s="35"/>
      <c r="BF1199" s="35"/>
      <c r="BG1199" s="35"/>
      <c r="BH1199" s="35"/>
      <c r="BI1199" s="35"/>
      <c r="BJ1199" s="35"/>
      <c r="BK1199" s="35"/>
      <c r="BL1199" s="35"/>
      <c r="BM1199" s="35"/>
      <c r="BN1199" s="35"/>
      <c r="BO1199" s="35"/>
      <c r="BP1199" s="35"/>
      <c r="BQ1199" s="35"/>
      <c r="BR1199" s="35"/>
      <c r="BS1199" s="35"/>
      <c r="BT1199" s="35"/>
      <c r="BU1199" s="35"/>
      <c r="BV1199" s="35"/>
    </row>
    <row r="1200" spans="1:74" s="54" customFormat="1" ht="15" customHeight="1" x14ac:dyDescent="0.15">
      <c r="A1200" s="35"/>
      <c r="B1200" s="35"/>
      <c r="C1200" s="35"/>
      <c r="D1200" s="35"/>
      <c r="E1200" s="35"/>
      <c r="F1200" s="35"/>
      <c r="G1200" s="35"/>
      <c r="H1200" s="35"/>
      <c r="I1200" s="35"/>
      <c r="J1200" s="35"/>
      <c r="K1200" s="35"/>
      <c r="L1200" s="35"/>
      <c r="M1200" s="35"/>
      <c r="N1200" s="35"/>
      <c r="O1200" s="35"/>
      <c r="P1200" s="35"/>
      <c r="Q1200" s="35"/>
      <c r="R1200" s="35"/>
      <c r="S1200" s="35"/>
      <c r="T1200" s="35"/>
      <c r="U1200" s="35"/>
      <c r="V1200" s="35"/>
      <c r="W1200" s="35"/>
      <c r="X1200" s="35"/>
      <c r="Y1200" s="35"/>
      <c r="Z1200" s="35"/>
      <c r="AA1200" s="35"/>
      <c r="AB1200" s="35"/>
      <c r="AC1200" s="35"/>
      <c r="AD1200" s="35"/>
      <c r="AE1200" s="35"/>
      <c r="AG1200" s="216" t="s">
        <v>157</v>
      </c>
      <c r="AH1200" s="907" t="s">
        <v>1513</v>
      </c>
      <c r="AI1200" s="906" t="s">
        <v>1514</v>
      </c>
      <c r="AJ1200" s="905">
        <v>1504009</v>
      </c>
      <c r="AK1200" s="451">
        <v>1</v>
      </c>
      <c r="AL1200" s="451" t="s">
        <v>139</v>
      </c>
      <c r="AM1200" s="451" t="s">
        <v>140</v>
      </c>
      <c r="AN1200" s="450"/>
      <c r="AP1200" s="77"/>
      <c r="AQ1200" s="77"/>
      <c r="AR1200" s="35"/>
      <c r="AS1200" s="35"/>
      <c r="AT1200" s="35"/>
      <c r="AU1200" s="35"/>
      <c r="AV1200" s="35"/>
      <c r="AW1200" s="35"/>
      <c r="AX1200" s="35"/>
      <c r="AY1200" s="35"/>
      <c r="AZ1200" s="35"/>
      <c r="BA1200" s="35"/>
      <c r="BB1200" s="35"/>
      <c r="BC1200" s="35"/>
      <c r="BD1200" s="35"/>
      <c r="BE1200" s="35"/>
      <c r="BF1200" s="35"/>
      <c r="BG1200" s="35"/>
      <c r="BH1200" s="35"/>
      <c r="BI1200" s="35"/>
      <c r="BJ1200" s="35"/>
      <c r="BK1200" s="35"/>
      <c r="BL1200" s="35"/>
      <c r="BM1200" s="35"/>
      <c r="BN1200" s="35"/>
      <c r="BO1200" s="35"/>
      <c r="BP1200" s="35"/>
      <c r="BQ1200" s="35"/>
      <c r="BR1200" s="35"/>
      <c r="BS1200" s="35"/>
      <c r="BT1200" s="35"/>
      <c r="BU1200" s="35"/>
      <c r="BV1200" s="35"/>
    </row>
    <row r="1201" spans="1:74" s="54" customFormat="1" ht="15" customHeight="1" x14ac:dyDescent="0.15">
      <c r="A1201" s="35"/>
      <c r="B1201" s="35"/>
      <c r="C1201" s="35"/>
      <c r="D1201" s="35"/>
      <c r="E1201" s="35"/>
      <c r="F1201" s="35"/>
      <c r="G1201" s="35"/>
      <c r="H1201" s="35"/>
      <c r="I1201" s="35"/>
      <c r="J1201" s="35"/>
      <c r="K1201" s="35"/>
      <c r="L1201" s="35"/>
      <c r="M1201" s="35"/>
      <c r="N1201" s="35"/>
      <c r="O1201" s="35"/>
      <c r="P1201" s="35"/>
      <c r="Q1201" s="35"/>
      <c r="R1201" s="35"/>
      <c r="S1201" s="35"/>
      <c r="T1201" s="35"/>
      <c r="U1201" s="35"/>
      <c r="V1201" s="35"/>
      <c r="W1201" s="35"/>
      <c r="X1201" s="35"/>
      <c r="Y1201" s="35"/>
      <c r="Z1201" s="35"/>
      <c r="AA1201" s="35"/>
      <c r="AB1201" s="35"/>
      <c r="AC1201" s="35"/>
      <c r="AD1201" s="35"/>
      <c r="AE1201" s="35"/>
      <c r="AG1201" s="216" t="s">
        <v>157</v>
      </c>
      <c r="AH1201" s="907" t="s">
        <v>1521</v>
      </c>
      <c r="AI1201" s="906" t="s">
        <v>1522</v>
      </c>
      <c r="AJ1201" s="905">
        <v>1504010</v>
      </c>
      <c r="AK1201" s="451" t="s">
        <v>139</v>
      </c>
      <c r="AL1201" s="451">
        <v>1</v>
      </c>
      <c r="AM1201" s="449" t="s">
        <v>3041</v>
      </c>
      <c r="AN1201" s="450"/>
      <c r="AP1201" s="77"/>
      <c r="AQ1201" s="77"/>
      <c r="AR1201" s="35"/>
      <c r="AS1201" s="35"/>
      <c r="AT1201" s="35"/>
      <c r="AU1201" s="35"/>
      <c r="AV1201" s="35"/>
      <c r="AW1201" s="35"/>
      <c r="AX1201" s="35"/>
      <c r="AY1201" s="35"/>
      <c r="AZ1201" s="35"/>
      <c r="BA1201" s="35"/>
      <c r="BB1201" s="35"/>
      <c r="BC1201" s="35"/>
      <c r="BD1201" s="35"/>
      <c r="BE1201" s="35"/>
      <c r="BF1201" s="35"/>
      <c r="BG1201" s="35"/>
      <c r="BH1201" s="35"/>
      <c r="BI1201" s="35"/>
      <c r="BJ1201" s="35"/>
      <c r="BK1201" s="35"/>
      <c r="BL1201" s="35"/>
      <c r="BM1201" s="35"/>
      <c r="BN1201" s="35"/>
      <c r="BO1201" s="35"/>
      <c r="BP1201" s="35"/>
      <c r="BQ1201" s="35"/>
      <c r="BR1201" s="35"/>
      <c r="BS1201" s="35"/>
      <c r="BT1201" s="35"/>
      <c r="BU1201" s="35"/>
      <c r="BV1201" s="35"/>
    </row>
    <row r="1202" spans="1:74" s="54" customFormat="1" ht="15" customHeight="1" x14ac:dyDescent="0.15">
      <c r="A1202" s="35"/>
      <c r="B1202" s="35"/>
      <c r="C1202" s="35"/>
      <c r="D1202" s="35"/>
      <c r="E1202" s="35"/>
      <c r="F1202" s="35"/>
      <c r="G1202" s="35"/>
      <c r="H1202" s="35"/>
      <c r="I1202" s="35"/>
      <c r="J1202" s="35"/>
      <c r="K1202" s="35"/>
      <c r="L1202" s="35"/>
      <c r="M1202" s="35"/>
      <c r="N1202" s="35"/>
      <c r="O1202" s="35"/>
      <c r="P1202" s="35"/>
      <c r="Q1202" s="35"/>
      <c r="R1202" s="35"/>
      <c r="S1202" s="35"/>
      <c r="T1202" s="35"/>
      <c r="U1202" s="35"/>
      <c r="V1202" s="35"/>
      <c r="W1202" s="35"/>
      <c r="X1202" s="35"/>
      <c r="Y1202" s="35"/>
      <c r="Z1202" s="35"/>
      <c r="AA1202" s="35"/>
      <c r="AB1202" s="35"/>
      <c r="AC1202" s="35"/>
      <c r="AD1202" s="35"/>
      <c r="AE1202" s="35"/>
      <c r="AG1202" s="216" t="s">
        <v>157</v>
      </c>
      <c r="AH1202" s="907" t="s">
        <v>1509</v>
      </c>
      <c r="AI1202" s="906" t="s">
        <v>1510</v>
      </c>
      <c r="AJ1202" s="905">
        <v>1504011</v>
      </c>
      <c r="AK1202" s="451" t="s">
        <v>139</v>
      </c>
      <c r="AL1202" s="451">
        <v>1</v>
      </c>
      <c r="AM1202" s="449" t="s">
        <v>3041</v>
      </c>
      <c r="AN1202" s="450"/>
      <c r="AP1202" s="77"/>
      <c r="AQ1202" s="77"/>
      <c r="AR1202" s="35"/>
      <c r="AS1202" s="35"/>
      <c r="AT1202" s="35"/>
      <c r="AU1202" s="35"/>
      <c r="AV1202" s="35"/>
      <c r="AW1202" s="35"/>
      <c r="AX1202" s="35"/>
      <c r="AY1202" s="35"/>
      <c r="AZ1202" s="35"/>
      <c r="BA1202" s="35"/>
      <c r="BB1202" s="35"/>
      <c r="BC1202" s="35"/>
      <c r="BD1202" s="35"/>
      <c r="BE1202" s="35"/>
      <c r="BF1202" s="35"/>
      <c r="BG1202" s="35"/>
      <c r="BH1202" s="35"/>
      <c r="BI1202" s="35"/>
      <c r="BJ1202" s="35"/>
      <c r="BK1202" s="35"/>
      <c r="BL1202" s="35"/>
      <c r="BM1202" s="35"/>
      <c r="BN1202" s="35"/>
      <c r="BO1202" s="35"/>
      <c r="BP1202" s="35"/>
      <c r="BQ1202" s="35"/>
      <c r="BR1202" s="35"/>
      <c r="BS1202" s="35"/>
      <c r="BT1202" s="35"/>
      <c r="BU1202" s="35"/>
      <c r="BV1202" s="35"/>
    </row>
    <row r="1203" spans="1:74" s="54" customFormat="1" ht="15" customHeight="1" x14ac:dyDescent="0.15">
      <c r="A1203" s="35"/>
      <c r="B1203" s="35"/>
      <c r="C1203" s="35"/>
      <c r="D1203" s="35"/>
      <c r="E1203" s="35"/>
      <c r="F1203" s="35"/>
      <c r="G1203" s="35"/>
      <c r="H1203" s="35"/>
      <c r="I1203" s="35"/>
      <c r="J1203" s="35"/>
      <c r="K1203" s="35"/>
      <c r="L1203" s="35"/>
      <c r="M1203" s="35"/>
      <c r="N1203" s="35"/>
      <c r="O1203" s="35"/>
      <c r="P1203" s="35"/>
      <c r="Q1203" s="35"/>
      <c r="R1203" s="35"/>
      <c r="S1203" s="35"/>
      <c r="T1203" s="35"/>
      <c r="U1203" s="35"/>
      <c r="V1203" s="35"/>
      <c r="W1203" s="35"/>
      <c r="X1203" s="35"/>
      <c r="Y1203" s="35"/>
      <c r="Z1203" s="35"/>
      <c r="AA1203" s="35"/>
      <c r="AB1203" s="35"/>
      <c r="AC1203" s="35"/>
      <c r="AD1203" s="35"/>
      <c r="AE1203" s="35"/>
      <c r="AG1203" s="216" t="s">
        <v>158</v>
      </c>
      <c r="AH1203" s="907" t="s">
        <v>1547</v>
      </c>
      <c r="AI1203" s="906" t="s">
        <v>1548</v>
      </c>
      <c r="AJ1203" s="905">
        <v>1505001</v>
      </c>
      <c r="AK1203" s="451">
        <v>1</v>
      </c>
      <c r="AL1203" s="451" t="s">
        <v>139</v>
      </c>
      <c r="AM1203" s="451" t="s">
        <v>140</v>
      </c>
      <c r="AN1203" s="450"/>
      <c r="AP1203" s="77"/>
      <c r="AQ1203" s="77"/>
      <c r="AR1203" s="35"/>
      <c r="AS1203" s="35"/>
      <c r="AT1203" s="35"/>
      <c r="AU1203" s="35"/>
      <c r="AV1203" s="35"/>
      <c r="AW1203" s="35"/>
      <c r="AX1203" s="35"/>
      <c r="AY1203" s="35"/>
      <c r="AZ1203" s="35"/>
      <c r="BA1203" s="35"/>
      <c r="BB1203" s="35"/>
      <c r="BC1203" s="35"/>
      <c r="BD1203" s="35"/>
      <c r="BE1203" s="35"/>
      <c r="BF1203" s="35"/>
      <c r="BG1203" s="35"/>
      <c r="BH1203" s="35"/>
      <c r="BI1203" s="35"/>
      <c r="BJ1203" s="35"/>
      <c r="BK1203" s="35"/>
      <c r="BL1203" s="35"/>
      <c r="BM1203" s="35"/>
      <c r="BN1203" s="35"/>
      <c r="BO1203" s="35"/>
      <c r="BP1203" s="35"/>
      <c r="BQ1203" s="35"/>
      <c r="BR1203" s="35"/>
      <c r="BS1203" s="35"/>
      <c r="BT1203" s="35"/>
      <c r="BU1203" s="35"/>
      <c r="BV1203" s="35"/>
    </row>
    <row r="1204" spans="1:74" s="54" customFormat="1" ht="15" customHeight="1" x14ac:dyDescent="0.15">
      <c r="A1204" s="35"/>
      <c r="B1204" s="35"/>
      <c r="C1204" s="35"/>
      <c r="D1204" s="35"/>
      <c r="E1204" s="35"/>
      <c r="F1204" s="35"/>
      <c r="G1204" s="35"/>
      <c r="H1204" s="35"/>
      <c r="I1204" s="35"/>
      <c r="J1204" s="35"/>
      <c r="K1204" s="35"/>
      <c r="L1204" s="35"/>
      <c r="M1204" s="35"/>
      <c r="N1204" s="35"/>
      <c r="O1204" s="35"/>
      <c r="P1204" s="35"/>
      <c r="Q1204" s="35"/>
      <c r="R1204" s="35"/>
      <c r="S1204" s="35"/>
      <c r="T1204" s="35"/>
      <c r="U1204" s="35"/>
      <c r="V1204" s="35"/>
      <c r="W1204" s="35"/>
      <c r="X1204" s="35"/>
      <c r="Y1204" s="35"/>
      <c r="Z1204" s="35"/>
      <c r="AA1204" s="35"/>
      <c r="AB1204" s="35"/>
      <c r="AC1204" s="35"/>
      <c r="AD1204" s="35"/>
      <c r="AE1204" s="35"/>
      <c r="AG1204" s="216" t="s">
        <v>158</v>
      </c>
      <c r="AH1204" s="907" t="s">
        <v>1545</v>
      </c>
      <c r="AI1204" s="906" t="s">
        <v>1546</v>
      </c>
      <c r="AJ1204" s="905">
        <v>1505002</v>
      </c>
      <c r="AK1204" s="451">
        <v>1</v>
      </c>
      <c r="AL1204" s="451" t="s">
        <v>139</v>
      </c>
      <c r="AM1204" s="451" t="s">
        <v>140</v>
      </c>
      <c r="AN1204" s="450"/>
      <c r="AP1204" s="77"/>
      <c r="AQ1204" s="77"/>
      <c r="AR1204" s="35"/>
      <c r="AS1204" s="35"/>
      <c r="AT1204" s="35"/>
      <c r="AU1204" s="35"/>
      <c r="AV1204" s="35"/>
      <c r="AW1204" s="35"/>
      <c r="AX1204" s="35"/>
      <c r="AY1204" s="35"/>
      <c r="AZ1204" s="35"/>
      <c r="BA1204" s="35"/>
      <c r="BB1204" s="35"/>
      <c r="BC1204" s="35"/>
      <c r="BD1204" s="35"/>
      <c r="BE1204" s="35"/>
      <c r="BF1204" s="35"/>
      <c r="BG1204" s="35"/>
      <c r="BH1204" s="35"/>
      <c r="BI1204" s="35"/>
      <c r="BJ1204" s="35"/>
      <c r="BK1204" s="35"/>
      <c r="BL1204" s="35"/>
      <c r="BM1204" s="35"/>
      <c r="BN1204" s="35"/>
      <c r="BO1204" s="35"/>
      <c r="BP1204" s="35"/>
      <c r="BQ1204" s="35"/>
      <c r="BR1204" s="35"/>
      <c r="BS1204" s="35"/>
      <c r="BT1204" s="35"/>
      <c r="BU1204" s="35"/>
      <c r="BV1204" s="35"/>
    </row>
    <row r="1205" spans="1:74" s="54" customFormat="1" ht="15" customHeight="1" x14ac:dyDescent="0.15">
      <c r="A1205" s="35"/>
      <c r="B1205" s="35"/>
      <c r="C1205" s="35"/>
      <c r="D1205" s="35"/>
      <c r="E1205" s="35"/>
      <c r="F1205" s="35"/>
      <c r="G1205" s="35"/>
      <c r="H1205" s="35"/>
      <c r="I1205" s="35"/>
      <c r="J1205" s="35"/>
      <c r="K1205" s="35"/>
      <c r="L1205" s="35"/>
      <c r="M1205" s="35"/>
      <c r="N1205" s="35"/>
      <c r="O1205" s="35"/>
      <c r="P1205" s="35"/>
      <c r="Q1205" s="35"/>
      <c r="R1205" s="35"/>
      <c r="S1205" s="35"/>
      <c r="T1205" s="35"/>
      <c r="U1205" s="35"/>
      <c r="V1205" s="35"/>
      <c r="W1205" s="35"/>
      <c r="X1205" s="35"/>
      <c r="Y1205" s="35"/>
      <c r="Z1205" s="35"/>
      <c r="AA1205" s="35"/>
      <c r="AB1205" s="35"/>
      <c r="AC1205" s="35"/>
      <c r="AD1205" s="35"/>
      <c r="AE1205" s="35"/>
      <c r="AG1205" s="216" t="s">
        <v>158</v>
      </c>
      <c r="AH1205" s="907" t="s">
        <v>1549</v>
      </c>
      <c r="AI1205" s="906" t="s">
        <v>1550</v>
      </c>
      <c r="AJ1205" s="905">
        <v>1505003</v>
      </c>
      <c r="AK1205" s="451">
        <v>1</v>
      </c>
      <c r="AL1205" s="451" t="s">
        <v>139</v>
      </c>
      <c r="AM1205" s="449" t="s">
        <v>3041</v>
      </c>
      <c r="AN1205" s="450"/>
      <c r="AP1205" s="77"/>
      <c r="AQ1205" s="77"/>
      <c r="AR1205" s="35"/>
      <c r="AS1205" s="35"/>
      <c r="AT1205" s="35"/>
      <c r="AU1205" s="35"/>
      <c r="AV1205" s="35"/>
      <c r="AW1205" s="35"/>
      <c r="AX1205" s="35"/>
      <c r="AY1205" s="35"/>
      <c r="AZ1205" s="35"/>
      <c r="BA1205" s="35"/>
      <c r="BB1205" s="35"/>
      <c r="BC1205" s="35"/>
      <c r="BD1205" s="35"/>
      <c r="BE1205" s="35"/>
      <c r="BF1205" s="35"/>
      <c r="BG1205" s="35"/>
      <c r="BH1205" s="35"/>
      <c r="BI1205" s="35"/>
      <c r="BJ1205" s="35"/>
      <c r="BK1205" s="35"/>
      <c r="BL1205" s="35"/>
      <c r="BM1205" s="35"/>
      <c r="BN1205" s="35"/>
      <c r="BO1205" s="35"/>
      <c r="BP1205" s="35"/>
      <c r="BQ1205" s="35"/>
      <c r="BR1205" s="35"/>
      <c r="BS1205" s="35"/>
      <c r="BT1205" s="35"/>
      <c r="BU1205" s="35"/>
      <c r="BV1205" s="35"/>
    </row>
    <row r="1206" spans="1:74" s="54" customFormat="1" ht="15" customHeight="1" x14ac:dyDescent="0.15">
      <c r="A1206" s="35"/>
      <c r="B1206" s="35"/>
      <c r="C1206" s="35"/>
      <c r="D1206" s="35"/>
      <c r="E1206" s="35"/>
      <c r="F1206" s="35"/>
      <c r="G1206" s="35"/>
      <c r="H1206" s="35"/>
      <c r="I1206" s="35"/>
      <c r="J1206" s="35"/>
      <c r="K1206" s="35"/>
      <c r="L1206" s="35"/>
      <c r="M1206" s="35"/>
      <c r="N1206" s="35"/>
      <c r="O1206" s="35"/>
      <c r="P1206" s="35"/>
      <c r="Q1206" s="35"/>
      <c r="R1206" s="35"/>
      <c r="S1206" s="35"/>
      <c r="T1206" s="35"/>
      <c r="U1206" s="35"/>
      <c r="V1206" s="35"/>
      <c r="W1206" s="35"/>
      <c r="X1206" s="35"/>
      <c r="Y1206" s="35"/>
      <c r="Z1206" s="35"/>
      <c r="AA1206" s="35"/>
      <c r="AB1206" s="35"/>
      <c r="AC1206" s="35"/>
      <c r="AD1206" s="35"/>
      <c r="AE1206" s="35"/>
      <c r="AG1206" s="216" t="s">
        <v>158</v>
      </c>
      <c r="AH1206" s="907" t="s">
        <v>1553</v>
      </c>
      <c r="AI1206" s="906" t="s">
        <v>1554</v>
      </c>
      <c r="AJ1206" s="905">
        <v>1505004</v>
      </c>
      <c r="AK1206" s="451">
        <v>1</v>
      </c>
      <c r="AL1206" s="451" t="s">
        <v>139</v>
      </c>
      <c r="AM1206" s="449" t="s">
        <v>3041</v>
      </c>
      <c r="AN1206" s="450"/>
      <c r="AP1206" s="77"/>
      <c r="AQ1206" s="77"/>
      <c r="AR1206" s="35"/>
      <c r="AS1206" s="35"/>
      <c r="AT1206" s="35"/>
      <c r="AU1206" s="35"/>
      <c r="AV1206" s="35"/>
      <c r="AW1206" s="35"/>
      <c r="AX1206" s="35"/>
      <c r="AY1206" s="35"/>
      <c r="AZ1206" s="35"/>
      <c r="BA1206" s="35"/>
      <c r="BB1206" s="35"/>
      <c r="BC1206" s="35"/>
      <c r="BD1206" s="35"/>
      <c r="BE1206" s="35"/>
      <c r="BF1206" s="35"/>
      <c r="BG1206" s="35"/>
      <c r="BH1206" s="35"/>
      <c r="BI1206" s="35"/>
      <c r="BJ1206" s="35"/>
      <c r="BK1206" s="35"/>
      <c r="BL1206" s="35"/>
      <c r="BM1206" s="35"/>
      <c r="BN1206" s="35"/>
      <c r="BO1206" s="35"/>
      <c r="BP1206" s="35"/>
      <c r="BQ1206" s="35"/>
      <c r="BR1206" s="35"/>
      <c r="BS1206" s="35"/>
      <c r="BT1206" s="35"/>
      <c r="BU1206" s="35"/>
      <c r="BV1206" s="35"/>
    </row>
    <row r="1207" spans="1:74" s="54" customFormat="1" ht="15" customHeight="1" x14ac:dyDescent="0.15">
      <c r="A1207" s="35"/>
      <c r="B1207" s="35"/>
      <c r="C1207" s="35"/>
      <c r="D1207" s="35"/>
      <c r="E1207" s="35"/>
      <c r="F1207" s="35"/>
      <c r="G1207" s="35"/>
      <c r="H1207" s="35"/>
      <c r="I1207" s="35"/>
      <c r="J1207" s="35"/>
      <c r="K1207" s="35"/>
      <c r="L1207" s="35"/>
      <c r="M1207" s="35"/>
      <c r="N1207" s="35"/>
      <c r="O1207" s="35"/>
      <c r="P1207" s="35"/>
      <c r="Q1207" s="35"/>
      <c r="R1207" s="35"/>
      <c r="S1207" s="35"/>
      <c r="T1207" s="35"/>
      <c r="U1207" s="35"/>
      <c r="V1207" s="35"/>
      <c r="W1207" s="35"/>
      <c r="X1207" s="35"/>
      <c r="Y1207" s="35"/>
      <c r="Z1207" s="35"/>
      <c r="AA1207" s="35"/>
      <c r="AB1207" s="35"/>
      <c r="AC1207" s="35"/>
      <c r="AD1207" s="35"/>
      <c r="AE1207" s="35"/>
      <c r="AG1207" s="216" t="s">
        <v>158</v>
      </c>
      <c r="AH1207" s="907" t="s">
        <v>1557</v>
      </c>
      <c r="AI1207" s="906" t="s">
        <v>1558</v>
      </c>
      <c r="AJ1207" s="905">
        <v>1505005</v>
      </c>
      <c r="AK1207" s="451" t="s">
        <v>139</v>
      </c>
      <c r="AL1207" s="451">
        <v>1</v>
      </c>
      <c r="AM1207" s="449" t="s">
        <v>3041</v>
      </c>
      <c r="AN1207" s="450"/>
      <c r="AP1207" s="77"/>
      <c r="AQ1207" s="77"/>
      <c r="AR1207" s="35"/>
      <c r="AS1207" s="35"/>
      <c r="AT1207" s="35"/>
      <c r="AU1207" s="35"/>
      <c r="AV1207" s="35"/>
      <c r="AW1207" s="35"/>
      <c r="AX1207" s="35"/>
      <c r="AY1207" s="35"/>
      <c r="AZ1207" s="35"/>
      <c r="BA1207" s="35"/>
      <c r="BB1207" s="35"/>
      <c r="BC1207" s="35"/>
      <c r="BD1207" s="35"/>
      <c r="BE1207" s="35"/>
      <c r="BF1207" s="35"/>
      <c r="BG1207" s="35"/>
      <c r="BH1207" s="35"/>
      <c r="BI1207" s="35"/>
      <c r="BJ1207" s="35"/>
      <c r="BK1207" s="35"/>
      <c r="BL1207" s="35"/>
      <c r="BM1207" s="35"/>
      <c r="BN1207" s="35"/>
      <c r="BO1207" s="35"/>
      <c r="BP1207" s="35"/>
      <c r="BQ1207" s="35"/>
      <c r="BR1207" s="35"/>
      <c r="BS1207" s="35"/>
      <c r="BT1207" s="35"/>
      <c r="BU1207" s="35"/>
      <c r="BV1207" s="35"/>
    </row>
    <row r="1208" spans="1:74" s="54" customFormat="1" ht="15" customHeight="1" x14ac:dyDescent="0.15">
      <c r="A1208" s="35"/>
      <c r="B1208" s="35"/>
      <c r="C1208" s="35"/>
      <c r="D1208" s="35"/>
      <c r="E1208" s="35"/>
      <c r="F1208" s="35"/>
      <c r="G1208" s="35"/>
      <c r="H1208" s="35"/>
      <c r="I1208" s="35"/>
      <c r="J1208" s="35"/>
      <c r="K1208" s="35"/>
      <c r="L1208" s="35"/>
      <c r="M1208" s="35"/>
      <c r="N1208" s="35"/>
      <c r="O1208" s="35"/>
      <c r="P1208" s="35"/>
      <c r="Q1208" s="35"/>
      <c r="R1208" s="35"/>
      <c r="S1208" s="35"/>
      <c r="T1208" s="35"/>
      <c r="U1208" s="35"/>
      <c r="V1208" s="35"/>
      <c r="W1208" s="35"/>
      <c r="X1208" s="35"/>
      <c r="Y1208" s="35"/>
      <c r="Z1208" s="35"/>
      <c r="AA1208" s="35"/>
      <c r="AB1208" s="35"/>
      <c r="AC1208" s="35"/>
      <c r="AD1208" s="35"/>
      <c r="AE1208" s="35"/>
      <c r="AG1208" s="216" t="s">
        <v>158</v>
      </c>
      <c r="AH1208" s="907" t="s">
        <v>1555</v>
      </c>
      <c r="AI1208" s="906" t="s">
        <v>1556</v>
      </c>
      <c r="AJ1208" s="905">
        <v>1505006</v>
      </c>
      <c r="AK1208" s="451">
        <v>1</v>
      </c>
      <c r="AL1208" s="451" t="s">
        <v>139</v>
      </c>
      <c r="AM1208" s="449" t="s">
        <v>3041</v>
      </c>
      <c r="AN1208" s="450"/>
      <c r="AP1208" s="77"/>
      <c r="AQ1208" s="77"/>
      <c r="AR1208" s="35"/>
      <c r="AS1208" s="35"/>
      <c r="AT1208" s="35"/>
      <c r="AU1208" s="35"/>
      <c r="AV1208" s="35"/>
      <c r="AW1208" s="35"/>
      <c r="AX1208" s="35"/>
      <c r="AY1208" s="35"/>
      <c r="AZ1208" s="35"/>
      <c r="BA1208" s="35"/>
      <c r="BB1208" s="35"/>
      <c r="BC1208" s="35"/>
      <c r="BD1208" s="35"/>
      <c r="BE1208" s="35"/>
      <c r="BF1208" s="35"/>
      <c r="BG1208" s="35"/>
      <c r="BH1208" s="35"/>
      <c r="BI1208" s="35"/>
      <c r="BJ1208" s="35"/>
      <c r="BK1208" s="35"/>
      <c r="BL1208" s="35"/>
      <c r="BM1208" s="35"/>
      <c r="BN1208" s="35"/>
      <c r="BO1208" s="35"/>
      <c r="BP1208" s="35"/>
      <c r="BQ1208" s="35"/>
      <c r="BR1208" s="35"/>
      <c r="BS1208" s="35"/>
      <c r="BT1208" s="35"/>
      <c r="BU1208" s="35"/>
      <c r="BV1208" s="35"/>
    </row>
    <row r="1209" spans="1:74" s="54" customFormat="1" ht="15" customHeight="1" x14ac:dyDescent="0.15">
      <c r="A1209" s="35"/>
      <c r="B1209" s="35"/>
      <c r="C1209" s="35"/>
      <c r="D1209" s="35"/>
      <c r="E1209" s="35"/>
      <c r="F1209" s="35"/>
      <c r="G1209" s="35"/>
      <c r="H1209" s="35"/>
      <c r="I1209" s="35"/>
      <c r="J1209" s="35"/>
      <c r="K1209" s="35"/>
      <c r="L1209" s="35"/>
      <c r="M1209" s="35"/>
      <c r="N1209" s="35"/>
      <c r="O1209" s="35"/>
      <c r="P1209" s="35"/>
      <c r="Q1209" s="35"/>
      <c r="R1209" s="35"/>
      <c r="S1209" s="35"/>
      <c r="T1209" s="35"/>
      <c r="U1209" s="35"/>
      <c r="V1209" s="35"/>
      <c r="W1209" s="35"/>
      <c r="X1209" s="35"/>
      <c r="Y1209" s="35"/>
      <c r="Z1209" s="35"/>
      <c r="AA1209" s="35"/>
      <c r="AB1209" s="35"/>
      <c r="AC1209" s="35"/>
      <c r="AD1209" s="35"/>
      <c r="AE1209" s="35"/>
      <c r="AG1209" s="216" t="s">
        <v>158</v>
      </c>
      <c r="AH1209" s="907" t="s">
        <v>1533</v>
      </c>
      <c r="AI1209" s="906" t="s">
        <v>1534</v>
      </c>
      <c r="AJ1209" s="905">
        <v>1505008</v>
      </c>
      <c r="AK1209" s="451" t="s">
        <v>139</v>
      </c>
      <c r="AL1209" s="451">
        <v>1</v>
      </c>
      <c r="AM1209" s="449" t="s">
        <v>3041</v>
      </c>
      <c r="AN1209" s="450"/>
      <c r="AP1209" s="77"/>
      <c r="AQ1209" s="77"/>
      <c r="AR1209" s="35"/>
      <c r="AS1209" s="35"/>
      <c r="AT1209" s="35"/>
      <c r="AU1209" s="35"/>
      <c r="AV1209" s="35"/>
      <c r="AW1209" s="35"/>
      <c r="AX1209" s="35"/>
      <c r="AY1209" s="35"/>
      <c r="AZ1209" s="35"/>
      <c r="BA1209" s="35"/>
      <c r="BB1209" s="35"/>
      <c r="BC1209" s="35"/>
      <c r="BD1209" s="35"/>
      <c r="BE1209" s="35"/>
      <c r="BF1209" s="35"/>
      <c r="BG1209" s="35"/>
      <c r="BH1209" s="35"/>
      <c r="BI1209" s="35"/>
      <c r="BJ1209" s="35"/>
      <c r="BK1209" s="35"/>
      <c r="BL1209" s="35"/>
      <c r="BM1209" s="35"/>
      <c r="BN1209" s="35"/>
      <c r="BO1209" s="35"/>
      <c r="BP1209" s="35"/>
      <c r="BQ1209" s="35"/>
      <c r="BR1209" s="35"/>
      <c r="BS1209" s="35"/>
      <c r="BT1209" s="35"/>
      <c r="BU1209" s="35"/>
      <c r="BV1209" s="35"/>
    </row>
    <row r="1210" spans="1:74" s="54" customFormat="1" ht="15" customHeight="1" x14ac:dyDescent="0.15">
      <c r="A1210" s="35"/>
      <c r="B1210" s="35"/>
      <c r="C1210" s="35"/>
      <c r="D1210" s="35"/>
      <c r="E1210" s="35"/>
      <c r="F1210" s="35"/>
      <c r="G1210" s="35"/>
      <c r="H1210" s="35"/>
      <c r="I1210" s="35"/>
      <c r="J1210" s="35"/>
      <c r="K1210" s="35"/>
      <c r="L1210" s="35"/>
      <c r="M1210" s="35"/>
      <c r="N1210" s="35"/>
      <c r="O1210" s="35"/>
      <c r="P1210" s="35"/>
      <c r="Q1210" s="35"/>
      <c r="R1210" s="35"/>
      <c r="S1210" s="35"/>
      <c r="T1210" s="35"/>
      <c r="U1210" s="35"/>
      <c r="V1210" s="35"/>
      <c r="W1210" s="35"/>
      <c r="X1210" s="35"/>
      <c r="Y1210" s="35"/>
      <c r="Z1210" s="35"/>
      <c r="AA1210" s="35"/>
      <c r="AB1210" s="35"/>
      <c r="AC1210" s="35"/>
      <c r="AD1210" s="35"/>
      <c r="AE1210" s="35"/>
      <c r="AG1210" s="216" t="s">
        <v>158</v>
      </c>
      <c r="AH1210" s="907" t="s">
        <v>1543</v>
      </c>
      <c r="AI1210" s="906" t="s">
        <v>1544</v>
      </c>
      <c r="AJ1210" s="905">
        <v>1505010</v>
      </c>
      <c r="AK1210" s="451" t="s">
        <v>139</v>
      </c>
      <c r="AL1210" s="451">
        <v>1</v>
      </c>
      <c r="AM1210" s="449" t="s">
        <v>3041</v>
      </c>
      <c r="AN1210" s="450"/>
      <c r="AP1210" s="77"/>
      <c r="AQ1210" s="77"/>
      <c r="AR1210" s="35"/>
      <c r="AS1210" s="35"/>
      <c r="AT1210" s="35"/>
      <c r="AU1210" s="35"/>
      <c r="AV1210" s="35"/>
      <c r="AW1210" s="35"/>
      <c r="AX1210" s="35"/>
      <c r="AY1210" s="35"/>
      <c r="AZ1210" s="35"/>
      <c r="BA1210" s="35"/>
      <c r="BB1210" s="35"/>
      <c r="BC1210" s="35"/>
      <c r="BD1210" s="35"/>
      <c r="BE1210" s="35"/>
      <c r="BF1210" s="35"/>
      <c r="BG1210" s="35"/>
      <c r="BH1210" s="35"/>
      <c r="BI1210" s="35"/>
      <c r="BJ1210" s="35"/>
      <c r="BK1210" s="35"/>
      <c r="BL1210" s="35"/>
      <c r="BM1210" s="35"/>
      <c r="BN1210" s="35"/>
      <c r="BO1210" s="35"/>
      <c r="BP1210" s="35"/>
      <c r="BQ1210" s="35"/>
      <c r="BR1210" s="35"/>
      <c r="BS1210" s="35"/>
      <c r="BT1210" s="35"/>
      <c r="BU1210" s="35"/>
      <c r="BV1210" s="35"/>
    </row>
    <row r="1211" spans="1:74" s="54" customFormat="1" ht="15" customHeight="1" x14ac:dyDescent="0.15">
      <c r="A1211" s="35"/>
      <c r="B1211" s="35"/>
      <c r="C1211" s="35"/>
      <c r="D1211" s="35"/>
      <c r="E1211" s="35"/>
      <c r="F1211" s="35"/>
      <c r="G1211" s="35"/>
      <c r="H1211" s="35"/>
      <c r="I1211" s="35"/>
      <c r="J1211" s="35"/>
      <c r="K1211" s="35"/>
      <c r="L1211" s="35"/>
      <c r="M1211" s="35"/>
      <c r="N1211" s="35"/>
      <c r="O1211" s="35"/>
      <c r="P1211" s="35"/>
      <c r="Q1211" s="35"/>
      <c r="R1211" s="35"/>
      <c r="S1211" s="35"/>
      <c r="T1211" s="35"/>
      <c r="U1211" s="35"/>
      <c r="V1211" s="35"/>
      <c r="W1211" s="35"/>
      <c r="X1211" s="35"/>
      <c r="Y1211" s="35"/>
      <c r="Z1211" s="35"/>
      <c r="AA1211" s="35"/>
      <c r="AB1211" s="35"/>
      <c r="AC1211" s="35"/>
      <c r="AD1211" s="35"/>
      <c r="AE1211" s="35"/>
      <c r="AG1211" s="216" t="s">
        <v>158</v>
      </c>
      <c r="AH1211" s="907" t="s">
        <v>1529</v>
      </c>
      <c r="AI1211" s="906" t="s">
        <v>1530</v>
      </c>
      <c r="AJ1211" s="905">
        <v>1505011</v>
      </c>
      <c r="AK1211" s="451">
        <v>1</v>
      </c>
      <c r="AL1211" s="451" t="s">
        <v>139</v>
      </c>
      <c r="AM1211" s="449" t="s">
        <v>3041</v>
      </c>
      <c r="AN1211" s="450"/>
      <c r="AP1211" s="77"/>
      <c r="AQ1211" s="77"/>
      <c r="AR1211" s="35"/>
      <c r="AS1211" s="35"/>
      <c r="AT1211" s="35"/>
      <c r="AU1211" s="35"/>
      <c r="AV1211" s="35"/>
      <c r="AW1211" s="35"/>
      <c r="AX1211" s="35"/>
      <c r="AY1211" s="35"/>
      <c r="AZ1211" s="35"/>
      <c r="BA1211" s="35"/>
      <c r="BB1211" s="35"/>
      <c r="BC1211" s="35"/>
      <c r="BD1211" s="35"/>
      <c r="BE1211" s="35"/>
      <c r="BF1211" s="35"/>
      <c r="BG1211" s="35"/>
      <c r="BH1211" s="35"/>
      <c r="BI1211" s="35"/>
      <c r="BJ1211" s="35"/>
      <c r="BK1211" s="35"/>
      <c r="BL1211" s="35"/>
      <c r="BM1211" s="35"/>
      <c r="BN1211" s="35"/>
      <c r="BO1211" s="35"/>
      <c r="BP1211" s="35"/>
      <c r="BQ1211" s="35"/>
      <c r="BR1211" s="35"/>
      <c r="BS1211" s="35"/>
      <c r="BT1211" s="35"/>
      <c r="BU1211" s="35"/>
      <c r="BV1211" s="35"/>
    </row>
    <row r="1212" spans="1:74" s="54" customFormat="1" ht="15" customHeight="1" x14ac:dyDescent="0.15">
      <c r="A1212" s="35"/>
      <c r="B1212" s="35"/>
      <c r="C1212" s="35"/>
      <c r="D1212" s="35"/>
      <c r="E1212" s="35"/>
      <c r="F1212" s="35"/>
      <c r="G1212" s="35"/>
      <c r="H1212" s="35"/>
      <c r="I1212" s="35"/>
      <c r="J1212" s="35"/>
      <c r="K1212" s="35"/>
      <c r="L1212" s="35"/>
      <c r="M1212" s="35"/>
      <c r="N1212" s="35"/>
      <c r="O1212" s="35"/>
      <c r="P1212" s="35"/>
      <c r="Q1212" s="35"/>
      <c r="R1212" s="35"/>
      <c r="S1212" s="35"/>
      <c r="T1212" s="35"/>
      <c r="U1212" s="35"/>
      <c r="V1212" s="35"/>
      <c r="W1212" s="35"/>
      <c r="X1212" s="35"/>
      <c r="Y1212" s="35"/>
      <c r="Z1212" s="35"/>
      <c r="AA1212" s="35"/>
      <c r="AB1212" s="35"/>
      <c r="AC1212" s="35"/>
      <c r="AD1212" s="35"/>
      <c r="AE1212" s="35"/>
      <c r="AG1212" s="216" t="s">
        <v>158</v>
      </c>
      <c r="AH1212" s="907" t="s">
        <v>1559</v>
      </c>
      <c r="AI1212" s="906" t="s">
        <v>1560</v>
      </c>
      <c r="AJ1212" s="905">
        <v>1505013</v>
      </c>
      <c r="AK1212" s="451">
        <v>1</v>
      </c>
      <c r="AL1212" s="451" t="s">
        <v>139</v>
      </c>
      <c r="AM1212" s="449" t="s">
        <v>3041</v>
      </c>
      <c r="AN1212" s="450"/>
      <c r="AP1212" s="77"/>
      <c r="AQ1212" s="77"/>
      <c r="AR1212" s="35"/>
      <c r="AS1212" s="35"/>
      <c r="AT1212" s="35"/>
      <c r="AU1212" s="35"/>
      <c r="AV1212" s="35"/>
      <c r="AW1212" s="35"/>
      <c r="AX1212" s="35"/>
      <c r="AY1212" s="35"/>
      <c r="AZ1212" s="35"/>
      <c r="BA1212" s="35"/>
      <c r="BB1212" s="35"/>
      <c r="BC1212" s="35"/>
      <c r="BD1212" s="35"/>
      <c r="BE1212" s="35"/>
      <c r="BF1212" s="35"/>
      <c r="BG1212" s="35"/>
      <c r="BH1212" s="35"/>
      <c r="BI1212" s="35"/>
      <c r="BJ1212" s="35"/>
      <c r="BK1212" s="35"/>
      <c r="BL1212" s="35"/>
      <c r="BM1212" s="35"/>
      <c r="BN1212" s="35"/>
      <c r="BO1212" s="35"/>
      <c r="BP1212" s="35"/>
      <c r="BQ1212" s="35"/>
      <c r="BR1212" s="35"/>
      <c r="BS1212" s="35"/>
      <c r="BT1212" s="35"/>
      <c r="BU1212" s="35"/>
      <c r="BV1212" s="35"/>
    </row>
    <row r="1213" spans="1:74" s="54" customFormat="1" ht="15" customHeight="1" x14ac:dyDescent="0.15">
      <c r="A1213" s="35"/>
      <c r="B1213" s="35"/>
      <c r="C1213" s="35"/>
      <c r="D1213" s="35"/>
      <c r="E1213" s="35"/>
      <c r="F1213" s="35"/>
      <c r="G1213" s="35"/>
      <c r="H1213" s="35"/>
      <c r="I1213" s="35"/>
      <c r="J1213" s="35"/>
      <c r="K1213" s="35"/>
      <c r="L1213" s="35"/>
      <c r="M1213" s="35"/>
      <c r="N1213" s="35"/>
      <c r="O1213" s="35"/>
      <c r="P1213" s="35"/>
      <c r="Q1213" s="35"/>
      <c r="R1213" s="35"/>
      <c r="S1213" s="35"/>
      <c r="T1213" s="35"/>
      <c r="U1213" s="35"/>
      <c r="V1213" s="35"/>
      <c r="W1213" s="35"/>
      <c r="X1213" s="35"/>
      <c r="Y1213" s="35"/>
      <c r="Z1213" s="35"/>
      <c r="AA1213" s="35"/>
      <c r="AB1213" s="35"/>
      <c r="AC1213" s="35"/>
      <c r="AD1213" s="35"/>
      <c r="AE1213" s="35"/>
      <c r="AG1213" s="216" t="s">
        <v>158</v>
      </c>
      <c r="AH1213" s="907" t="s">
        <v>1541</v>
      </c>
      <c r="AI1213" s="906" t="s">
        <v>1542</v>
      </c>
      <c r="AJ1213" s="905">
        <v>1505014</v>
      </c>
      <c r="AK1213" s="451">
        <v>1</v>
      </c>
      <c r="AL1213" s="451" t="s">
        <v>139</v>
      </c>
      <c r="AM1213" s="451" t="s">
        <v>140</v>
      </c>
      <c r="AN1213" s="450"/>
      <c r="AP1213" s="77"/>
      <c r="AQ1213" s="77"/>
      <c r="AR1213" s="35"/>
      <c r="AS1213" s="35"/>
      <c r="AT1213" s="35"/>
      <c r="AU1213" s="35"/>
      <c r="AV1213" s="35"/>
      <c r="AW1213" s="35"/>
      <c r="AX1213" s="35"/>
      <c r="AY1213" s="35"/>
      <c r="AZ1213" s="35"/>
      <c r="BA1213" s="35"/>
      <c r="BB1213" s="35"/>
      <c r="BC1213" s="35"/>
      <c r="BD1213" s="35"/>
      <c r="BE1213" s="35"/>
      <c r="BF1213" s="35"/>
      <c r="BG1213" s="35"/>
      <c r="BH1213" s="35"/>
      <c r="BI1213" s="35"/>
      <c r="BJ1213" s="35"/>
      <c r="BK1213" s="35"/>
      <c r="BL1213" s="35"/>
      <c r="BM1213" s="35"/>
      <c r="BN1213" s="35"/>
      <c r="BO1213" s="35"/>
      <c r="BP1213" s="35"/>
      <c r="BQ1213" s="35"/>
      <c r="BR1213" s="35"/>
      <c r="BS1213" s="35"/>
      <c r="BT1213" s="35"/>
      <c r="BU1213" s="35"/>
      <c r="BV1213" s="35"/>
    </row>
    <row r="1214" spans="1:74" s="54" customFormat="1" ht="15" customHeight="1" x14ac:dyDescent="0.15">
      <c r="A1214" s="35"/>
      <c r="B1214" s="35"/>
      <c r="C1214" s="35"/>
      <c r="D1214" s="35"/>
      <c r="E1214" s="35"/>
      <c r="F1214" s="35"/>
      <c r="G1214" s="35"/>
      <c r="H1214" s="35"/>
      <c r="I1214" s="35"/>
      <c r="J1214" s="35"/>
      <c r="K1214" s="35"/>
      <c r="L1214" s="35"/>
      <c r="M1214" s="35"/>
      <c r="N1214" s="35"/>
      <c r="O1214" s="35"/>
      <c r="P1214" s="35"/>
      <c r="Q1214" s="35"/>
      <c r="R1214" s="35"/>
      <c r="S1214" s="35"/>
      <c r="T1214" s="35"/>
      <c r="U1214" s="35"/>
      <c r="V1214" s="35"/>
      <c r="W1214" s="35"/>
      <c r="X1214" s="35"/>
      <c r="Y1214" s="35"/>
      <c r="Z1214" s="35"/>
      <c r="AA1214" s="35"/>
      <c r="AB1214" s="35"/>
      <c r="AC1214" s="35"/>
      <c r="AD1214" s="35"/>
      <c r="AE1214" s="35"/>
      <c r="AG1214" s="216" t="s">
        <v>158</v>
      </c>
      <c r="AH1214" s="907" t="s">
        <v>1539</v>
      </c>
      <c r="AI1214" s="906" t="s">
        <v>1540</v>
      </c>
      <c r="AJ1214" s="905">
        <v>1505015</v>
      </c>
      <c r="AK1214" s="451">
        <v>1</v>
      </c>
      <c r="AL1214" s="451" t="s">
        <v>139</v>
      </c>
      <c r="AM1214" s="451" t="s">
        <v>140</v>
      </c>
      <c r="AN1214" s="450"/>
      <c r="AP1214" s="77"/>
      <c r="AQ1214" s="77"/>
      <c r="AR1214" s="35"/>
      <c r="AS1214" s="35"/>
      <c r="AT1214" s="35"/>
      <c r="AU1214" s="35"/>
      <c r="AV1214" s="35"/>
      <c r="AW1214" s="35"/>
      <c r="AX1214" s="35"/>
      <c r="AY1214" s="35"/>
      <c r="AZ1214" s="35"/>
      <c r="BA1214" s="35"/>
      <c r="BB1214" s="35"/>
      <c r="BC1214" s="35"/>
      <c r="BD1214" s="35"/>
      <c r="BE1214" s="35"/>
      <c r="BF1214" s="35"/>
      <c r="BG1214" s="35"/>
      <c r="BH1214" s="35"/>
      <c r="BI1214" s="35"/>
      <c r="BJ1214" s="35"/>
      <c r="BK1214" s="35"/>
      <c r="BL1214" s="35"/>
      <c r="BM1214" s="35"/>
      <c r="BN1214" s="35"/>
      <c r="BO1214" s="35"/>
      <c r="BP1214" s="35"/>
      <c r="BQ1214" s="35"/>
      <c r="BR1214" s="35"/>
      <c r="BS1214" s="35"/>
      <c r="BT1214" s="35"/>
      <c r="BU1214" s="35"/>
      <c r="BV1214" s="35"/>
    </row>
    <row r="1215" spans="1:74" s="54" customFormat="1" ht="15" customHeight="1" x14ac:dyDescent="0.15">
      <c r="A1215" s="35"/>
      <c r="B1215" s="35"/>
      <c r="C1215" s="35"/>
      <c r="D1215" s="35"/>
      <c r="E1215" s="35"/>
      <c r="F1215" s="35"/>
      <c r="G1215" s="35"/>
      <c r="H1215" s="35"/>
      <c r="I1215" s="35"/>
      <c r="J1215" s="35"/>
      <c r="K1215" s="35"/>
      <c r="L1215" s="35"/>
      <c r="M1215" s="35"/>
      <c r="N1215" s="35"/>
      <c r="O1215" s="35"/>
      <c r="P1215" s="35"/>
      <c r="Q1215" s="35"/>
      <c r="R1215" s="35"/>
      <c r="S1215" s="35"/>
      <c r="T1215" s="35"/>
      <c r="U1215" s="35"/>
      <c r="V1215" s="35"/>
      <c r="W1215" s="35"/>
      <c r="X1215" s="35"/>
      <c r="Y1215" s="35"/>
      <c r="Z1215" s="35"/>
      <c r="AA1215" s="35"/>
      <c r="AB1215" s="35"/>
      <c r="AC1215" s="35"/>
      <c r="AD1215" s="35"/>
      <c r="AE1215" s="35"/>
      <c r="AG1215" s="216" t="s">
        <v>158</v>
      </c>
      <c r="AH1215" s="907" t="s">
        <v>1537</v>
      </c>
      <c r="AI1215" s="906" t="s">
        <v>1538</v>
      </c>
      <c r="AJ1215" s="905">
        <v>1505016</v>
      </c>
      <c r="AK1215" s="451">
        <v>1</v>
      </c>
      <c r="AL1215" s="451" t="s">
        <v>139</v>
      </c>
      <c r="AM1215" s="449" t="s">
        <v>3041</v>
      </c>
      <c r="AN1215" s="450"/>
      <c r="AP1215" s="77"/>
      <c r="AQ1215" s="77"/>
      <c r="AR1215" s="35"/>
      <c r="AS1215" s="35"/>
      <c r="AT1215" s="35"/>
      <c r="AU1215" s="35"/>
      <c r="AV1215" s="35"/>
      <c r="AW1215" s="35"/>
      <c r="AX1215" s="35"/>
      <c r="AY1215" s="35"/>
      <c r="AZ1215" s="35"/>
      <c r="BA1215" s="35"/>
      <c r="BB1215" s="35"/>
      <c r="BC1215" s="35"/>
      <c r="BD1215" s="35"/>
      <c r="BE1215" s="35"/>
      <c r="BF1215" s="35"/>
      <c r="BG1215" s="35"/>
      <c r="BH1215" s="35"/>
      <c r="BI1215" s="35"/>
      <c r="BJ1215" s="35"/>
      <c r="BK1215" s="35"/>
      <c r="BL1215" s="35"/>
      <c r="BM1215" s="35"/>
      <c r="BN1215" s="35"/>
      <c r="BO1215" s="35"/>
      <c r="BP1215" s="35"/>
      <c r="BQ1215" s="35"/>
      <c r="BR1215" s="35"/>
      <c r="BS1215" s="35"/>
      <c r="BT1215" s="35"/>
      <c r="BU1215" s="35"/>
      <c r="BV1215" s="35"/>
    </row>
    <row r="1216" spans="1:74" s="54" customFormat="1" ht="15" customHeight="1" x14ac:dyDescent="0.15">
      <c r="A1216" s="35"/>
      <c r="B1216" s="35"/>
      <c r="C1216" s="35"/>
      <c r="D1216" s="35"/>
      <c r="E1216" s="35"/>
      <c r="F1216" s="35"/>
      <c r="G1216" s="35"/>
      <c r="H1216" s="35"/>
      <c r="I1216" s="35"/>
      <c r="J1216" s="35"/>
      <c r="K1216" s="35"/>
      <c r="L1216" s="35"/>
      <c r="M1216" s="35"/>
      <c r="N1216" s="35"/>
      <c r="O1216" s="35"/>
      <c r="P1216" s="35"/>
      <c r="Q1216" s="35"/>
      <c r="R1216" s="35"/>
      <c r="S1216" s="35"/>
      <c r="T1216" s="35"/>
      <c r="U1216" s="35"/>
      <c r="V1216" s="35"/>
      <c r="W1216" s="35"/>
      <c r="X1216" s="35"/>
      <c r="Y1216" s="35"/>
      <c r="Z1216" s="35"/>
      <c r="AA1216" s="35"/>
      <c r="AB1216" s="35"/>
      <c r="AC1216" s="35"/>
      <c r="AD1216" s="35"/>
      <c r="AE1216" s="35"/>
      <c r="AG1216" s="216" t="s">
        <v>158</v>
      </c>
      <c r="AH1216" s="907" t="s">
        <v>1531</v>
      </c>
      <c r="AI1216" s="906" t="s">
        <v>1532</v>
      </c>
      <c r="AJ1216" s="905">
        <v>1505017</v>
      </c>
      <c r="AK1216" s="451">
        <v>1</v>
      </c>
      <c r="AL1216" s="451" t="s">
        <v>139</v>
      </c>
      <c r="AM1216" s="451" t="s">
        <v>140</v>
      </c>
      <c r="AN1216" s="450"/>
      <c r="AP1216" s="77"/>
      <c r="AQ1216" s="77"/>
      <c r="AR1216" s="35"/>
      <c r="AS1216" s="35"/>
      <c r="AT1216" s="35"/>
      <c r="AU1216" s="35"/>
      <c r="AV1216" s="35"/>
      <c r="AW1216" s="35"/>
      <c r="AX1216" s="35"/>
      <c r="AY1216" s="35"/>
      <c r="AZ1216" s="35"/>
      <c r="BA1216" s="35"/>
      <c r="BB1216" s="35"/>
      <c r="BC1216" s="35"/>
      <c r="BD1216" s="35"/>
      <c r="BE1216" s="35"/>
      <c r="BF1216" s="35"/>
      <c r="BG1216" s="35"/>
      <c r="BH1216" s="35"/>
      <c r="BI1216" s="35"/>
      <c r="BJ1216" s="35"/>
      <c r="BK1216" s="35"/>
      <c r="BL1216" s="35"/>
      <c r="BM1216" s="35"/>
      <c r="BN1216" s="35"/>
      <c r="BO1216" s="35"/>
      <c r="BP1216" s="35"/>
      <c r="BQ1216" s="35"/>
      <c r="BR1216" s="35"/>
      <c r="BS1216" s="35"/>
      <c r="BT1216" s="35"/>
      <c r="BU1216" s="35"/>
      <c r="BV1216" s="35"/>
    </row>
    <row r="1217" spans="1:74" s="54" customFormat="1" ht="15" customHeight="1" x14ac:dyDescent="0.15">
      <c r="A1217" s="35"/>
      <c r="B1217" s="35"/>
      <c r="C1217" s="35"/>
      <c r="D1217" s="35"/>
      <c r="E1217" s="35"/>
      <c r="F1217" s="35"/>
      <c r="G1217" s="35"/>
      <c r="H1217" s="35"/>
      <c r="I1217" s="35"/>
      <c r="J1217" s="35"/>
      <c r="K1217" s="35"/>
      <c r="L1217" s="35"/>
      <c r="M1217" s="35"/>
      <c r="N1217" s="35"/>
      <c r="O1217" s="35"/>
      <c r="P1217" s="35"/>
      <c r="Q1217" s="35"/>
      <c r="R1217" s="35"/>
      <c r="S1217" s="35"/>
      <c r="T1217" s="35"/>
      <c r="U1217" s="35"/>
      <c r="V1217" s="35"/>
      <c r="W1217" s="35"/>
      <c r="X1217" s="35"/>
      <c r="Y1217" s="35"/>
      <c r="Z1217" s="35"/>
      <c r="AA1217" s="35"/>
      <c r="AB1217" s="35"/>
      <c r="AC1217" s="35"/>
      <c r="AD1217" s="35"/>
      <c r="AE1217" s="35"/>
      <c r="AG1217" s="216" t="s">
        <v>158</v>
      </c>
      <c r="AH1217" s="907" t="s">
        <v>1535</v>
      </c>
      <c r="AI1217" s="906" t="s">
        <v>1536</v>
      </c>
      <c r="AJ1217" s="905">
        <v>1505018</v>
      </c>
      <c r="AK1217" s="451" t="s">
        <v>139</v>
      </c>
      <c r="AL1217" s="451">
        <v>1</v>
      </c>
      <c r="AM1217" s="449" t="s">
        <v>3041</v>
      </c>
      <c r="AN1217" s="450"/>
      <c r="AP1217" s="77"/>
      <c r="AQ1217" s="77"/>
      <c r="AR1217" s="35"/>
      <c r="AS1217" s="35"/>
      <c r="AT1217" s="35"/>
      <c r="AU1217" s="35"/>
      <c r="AV1217" s="35"/>
      <c r="AW1217" s="35"/>
      <c r="AX1217" s="35"/>
      <c r="AY1217" s="35"/>
      <c r="AZ1217" s="35"/>
      <c r="BA1217" s="35"/>
      <c r="BB1217" s="35"/>
      <c r="BC1217" s="35"/>
      <c r="BD1217" s="35"/>
      <c r="BE1217" s="35"/>
      <c r="BF1217" s="35"/>
      <c r="BG1217" s="35"/>
      <c r="BH1217" s="35"/>
      <c r="BI1217" s="35"/>
      <c r="BJ1217" s="35"/>
      <c r="BK1217" s="35"/>
      <c r="BL1217" s="35"/>
      <c r="BM1217" s="35"/>
      <c r="BN1217" s="35"/>
      <c r="BO1217" s="35"/>
      <c r="BP1217" s="35"/>
      <c r="BQ1217" s="35"/>
      <c r="BR1217" s="35"/>
      <c r="BS1217" s="35"/>
      <c r="BT1217" s="35"/>
      <c r="BU1217" s="35"/>
      <c r="BV1217" s="35"/>
    </row>
    <row r="1218" spans="1:74" s="54" customFormat="1" ht="15" customHeight="1" x14ac:dyDescent="0.15">
      <c r="A1218" s="35"/>
      <c r="B1218" s="35"/>
      <c r="C1218" s="35"/>
      <c r="D1218" s="35"/>
      <c r="E1218" s="35"/>
      <c r="F1218" s="35"/>
      <c r="G1218" s="35"/>
      <c r="H1218" s="35"/>
      <c r="I1218" s="35"/>
      <c r="J1218" s="35"/>
      <c r="K1218" s="35"/>
      <c r="L1218" s="35"/>
      <c r="M1218" s="35"/>
      <c r="N1218" s="35"/>
      <c r="O1218" s="35"/>
      <c r="P1218" s="35"/>
      <c r="Q1218" s="35"/>
      <c r="R1218" s="35"/>
      <c r="S1218" s="35"/>
      <c r="T1218" s="35"/>
      <c r="U1218" s="35"/>
      <c r="V1218" s="35"/>
      <c r="W1218" s="35"/>
      <c r="X1218" s="35"/>
      <c r="Y1218" s="35"/>
      <c r="Z1218" s="35"/>
      <c r="AA1218" s="35"/>
      <c r="AB1218" s="35"/>
      <c r="AC1218" s="35"/>
      <c r="AD1218" s="35"/>
      <c r="AE1218" s="35"/>
      <c r="AG1218" s="216" t="s">
        <v>158</v>
      </c>
      <c r="AH1218" s="910" t="s">
        <v>1561</v>
      </c>
      <c r="AI1218" s="906" t="s">
        <v>1562</v>
      </c>
      <c r="AJ1218" s="905">
        <v>1505025</v>
      </c>
      <c r="AK1218" s="451" t="s">
        <v>139</v>
      </c>
      <c r="AL1218" s="451">
        <v>1</v>
      </c>
      <c r="AM1218" s="449" t="s">
        <v>3041</v>
      </c>
      <c r="AN1218" s="450"/>
      <c r="AP1218" s="77"/>
      <c r="AQ1218" s="77"/>
      <c r="AR1218" s="35"/>
      <c r="AS1218" s="35"/>
      <c r="AT1218" s="35"/>
      <c r="AU1218" s="35"/>
      <c r="AV1218" s="35"/>
      <c r="AW1218" s="35"/>
      <c r="AX1218" s="35"/>
      <c r="AY1218" s="35"/>
      <c r="AZ1218" s="35"/>
      <c r="BA1218" s="35"/>
      <c r="BB1218" s="35"/>
      <c r="BC1218" s="35"/>
      <c r="BD1218" s="35"/>
      <c r="BE1218" s="35"/>
      <c r="BF1218" s="35"/>
      <c r="BG1218" s="35"/>
      <c r="BH1218" s="35"/>
      <c r="BI1218" s="35"/>
      <c r="BJ1218" s="35"/>
      <c r="BK1218" s="35"/>
      <c r="BL1218" s="35"/>
      <c r="BM1218" s="35"/>
      <c r="BN1218" s="35"/>
      <c r="BO1218" s="35"/>
      <c r="BP1218" s="35"/>
      <c r="BQ1218" s="35"/>
      <c r="BR1218" s="35"/>
      <c r="BS1218" s="35"/>
      <c r="BT1218" s="35"/>
      <c r="BU1218" s="35"/>
      <c r="BV1218" s="35"/>
    </row>
    <row r="1219" spans="1:74" s="54" customFormat="1" ht="15" customHeight="1" x14ac:dyDescent="0.15">
      <c r="A1219" s="35"/>
      <c r="B1219" s="35"/>
      <c r="C1219" s="35"/>
      <c r="D1219" s="35"/>
      <c r="E1219" s="35"/>
      <c r="F1219" s="35"/>
      <c r="G1219" s="35"/>
      <c r="H1219" s="35"/>
      <c r="I1219" s="35"/>
      <c r="J1219" s="35"/>
      <c r="K1219" s="35"/>
      <c r="L1219" s="35"/>
      <c r="M1219" s="35"/>
      <c r="N1219" s="35"/>
      <c r="O1219" s="35"/>
      <c r="P1219" s="35"/>
      <c r="Q1219" s="35"/>
      <c r="R1219" s="35"/>
      <c r="S1219" s="35"/>
      <c r="T1219" s="35"/>
      <c r="U1219" s="35"/>
      <c r="V1219" s="35"/>
      <c r="W1219" s="35"/>
      <c r="X1219" s="35"/>
      <c r="Y1219" s="35"/>
      <c r="Z1219" s="35"/>
      <c r="AA1219" s="35"/>
      <c r="AB1219" s="35"/>
      <c r="AC1219" s="35"/>
      <c r="AD1219" s="35"/>
      <c r="AE1219" s="35"/>
      <c r="AG1219" s="216" t="s">
        <v>158</v>
      </c>
      <c r="AH1219" s="907" t="s">
        <v>1551</v>
      </c>
      <c r="AI1219" s="906" t="s">
        <v>1552</v>
      </c>
      <c r="AJ1219" s="905">
        <v>1505028</v>
      </c>
      <c r="AK1219" s="451">
        <v>1</v>
      </c>
      <c r="AL1219" s="451" t="s">
        <v>139</v>
      </c>
      <c r="AM1219" s="451" t="s">
        <v>140</v>
      </c>
      <c r="AN1219" s="450"/>
      <c r="AP1219" s="77"/>
      <c r="AQ1219" s="77"/>
      <c r="AR1219" s="35"/>
      <c r="AS1219" s="35"/>
      <c r="AT1219" s="35"/>
      <c r="AU1219" s="35"/>
      <c r="AV1219" s="35"/>
      <c r="AW1219" s="35"/>
      <c r="AX1219" s="35"/>
      <c r="AY1219" s="35"/>
      <c r="AZ1219" s="35"/>
      <c r="BA1219" s="35"/>
      <c r="BB1219" s="35"/>
      <c r="BC1219" s="35"/>
      <c r="BD1219" s="35"/>
      <c r="BE1219" s="35"/>
      <c r="BF1219" s="35"/>
      <c r="BG1219" s="35"/>
      <c r="BH1219" s="35"/>
      <c r="BI1219" s="35"/>
      <c r="BJ1219" s="35"/>
      <c r="BK1219" s="35"/>
      <c r="BL1219" s="35"/>
      <c r="BM1219" s="35"/>
      <c r="BN1219" s="35"/>
      <c r="BO1219" s="35"/>
      <c r="BP1219" s="35"/>
      <c r="BQ1219" s="35"/>
      <c r="BR1219" s="35"/>
      <c r="BS1219" s="35"/>
      <c r="BT1219" s="35"/>
      <c r="BU1219" s="35"/>
      <c r="BV1219" s="35"/>
    </row>
    <row r="1220" spans="1:74" s="54" customFormat="1" ht="15" customHeight="1" x14ac:dyDescent="0.15">
      <c r="A1220" s="35"/>
      <c r="B1220" s="35"/>
      <c r="C1220" s="35"/>
      <c r="D1220" s="35"/>
      <c r="E1220" s="35"/>
      <c r="F1220" s="35"/>
      <c r="G1220" s="35"/>
      <c r="H1220" s="35"/>
      <c r="I1220" s="35"/>
      <c r="J1220" s="35"/>
      <c r="K1220" s="35"/>
      <c r="L1220" s="35"/>
      <c r="M1220" s="35"/>
      <c r="N1220" s="35"/>
      <c r="O1220" s="35"/>
      <c r="P1220" s="35"/>
      <c r="Q1220" s="35"/>
      <c r="R1220" s="35"/>
      <c r="S1220" s="35"/>
      <c r="T1220" s="35"/>
      <c r="U1220" s="35"/>
      <c r="V1220" s="35"/>
      <c r="W1220" s="35"/>
      <c r="X1220" s="35"/>
      <c r="Y1220" s="35"/>
      <c r="Z1220" s="35"/>
      <c r="AA1220" s="35"/>
      <c r="AB1220" s="35"/>
      <c r="AC1220" s="35"/>
      <c r="AD1220" s="35"/>
      <c r="AE1220" s="35"/>
      <c r="AG1220" s="216" t="s">
        <v>159</v>
      </c>
      <c r="AH1220" s="907" t="s">
        <v>1563</v>
      </c>
      <c r="AI1220" s="906" t="s">
        <v>1564</v>
      </c>
      <c r="AJ1220" s="905">
        <v>1506001</v>
      </c>
      <c r="AK1220" s="451" t="s">
        <v>139</v>
      </c>
      <c r="AL1220" s="451">
        <v>1</v>
      </c>
      <c r="AM1220" s="449" t="s">
        <v>3041</v>
      </c>
      <c r="AN1220" s="450"/>
      <c r="AP1220" s="77"/>
      <c r="AQ1220" s="77"/>
      <c r="AR1220" s="35"/>
      <c r="AS1220" s="35"/>
      <c r="AT1220" s="35"/>
      <c r="AU1220" s="35"/>
      <c r="AV1220" s="35"/>
      <c r="AW1220" s="35"/>
      <c r="AX1220" s="35"/>
      <c r="AY1220" s="35"/>
      <c r="AZ1220" s="35"/>
      <c r="BA1220" s="35"/>
      <c r="BB1220" s="35"/>
      <c r="BC1220" s="35"/>
      <c r="BD1220" s="35"/>
      <c r="BE1220" s="35"/>
      <c r="BF1220" s="35"/>
      <c r="BG1220" s="35"/>
      <c r="BH1220" s="35"/>
      <c r="BI1220" s="35"/>
      <c r="BJ1220" s="35"/>
      <c r="BK1220" s="35"/>
      <c r="BL1220" s="35"/>
      <c r="BM1220" s="35"/>
      <c r="BN1220" s="35"/>
      <c r="BO1220" s="35"/>
      <c r="BP1220" s="35"/>
      <c r="BQ1220" s="35"/>
      <c r="BR1220" s="35"/>
      <c r="BS1220" s="35"/>
      <c r="BT1220" s="35"/>
      <c r="BU1220" s="35"/>
      <c r="BV1220" s="35"/>
    </row>
    <row r="1221" spans="1:74" s="54" customFormat="1" ht="15" customHeight="1" x14ac:dyDescent="0.15">
      <c r="A1221" s="35"/>
      <c r="B1221" s="35"/>
      <c r="C1221" s="35"/>
      <c r="D1221" s="35"/>
      <c r="E1221" s="35"/>
      <c r="F1221" s="35"/>
      <c r="G1221" s="35"/>
      <c r="H1221" s="35"/>
      <c r="I1221" s="35"/>
      <c r="J1221" s="35"/>
      <c r="K1221" s="35"/>
      <c r="L1221" s="35"/>
      <c r="M1221" s="35"/>
      <c r="N1221" s="35"/>
      <c r="O1221" s="35"/>
      <c r="P1221" s="35"/>
      <c r="Q1221" s="35"/>
      <c r="R1221" s="35"/>
      <c r="S1221" s="35"/>
      <c r="T1221" s="35"/>
      <c r="U1221" s="35"/>
      <c r="V1221" s="35"/>
      <c r="W1221" s="35"/>
      <c r="X1221" s="35"/>
      <c r="Y1221" s="35"/>
      <c r="Z1221" s="35"/>
      <c r="AA1221" s="35"/>
      <c r="AB1221" s="35"/>
      <c r="AC1221" s="35"/>
      <c r="AD1221" s="35"/>
      <c r="AE1221" s="35"/>
      <c r="AG1221" s="216" t="s">
        <v>159</v>
      </c>
      <c r="AH1221" s="907" t="s">
        <v>1588</v>
      </c>
      <c r="AI1221" s="906" t="s">
        <v>1589</v>
      </c>
      <c r="AJ1221" s="905">
        <v>1506002</v>
      </c>
      <c r="AK1221" s="451" t="s">
        <v>139</v>
      </c>
      <c r="AL1221" s="451">
        <v>1</v>
      </c>
      <c r="AM1221" s="449" t="s">
        <v>3041</v>
      </c>
      <c r="AN1221" s="450"/>
      <c r="AP1221" s="77"/>
      <c r="AQ1221" s="77"/>
      <c r="AR1221" s="35"/>
      <c r="AS1221" s="35"/>
      <c r="AT1221" s="35"/>
      <c r="AU1221" s="35"/>
      <c r="AV1221" s="35"/>
      <c r="AW1221" s="35"/>
      <c r="AX1221" s="35"/>
      <c r="AY1221" s="35"/>
      <c r="AZ1221" s="35"/>
      <c r="BA1221" s="35"/>
      <c r="BB1221" s="35"/>
      <c r="BC1221" s="35"/>
      <c r="BD1221" s="35"/>
      <c r="BE1221" s="35"/>
      <c r="BF1221" s="35"/>
      <c r="BG1221" s="35"/>
      <c r="BH1221" s="35"/>
      <c r="BI1221" s="35"/>
      <c r="BJ1221" s="35"/>
      <c r="BK1221" s="35"/>
      <c r="BL1221" s="35"/>
      <c r="BM1221" s="35"/>
      <c r="BN1221" s="35"/>
      <c r="BO1221" s="35"/>
      <c r="BP1221" s="35"/>
      <c r="BQ1221" s="35"/>
      <c r="BR1221" s="35"/>
      <c r="BS1221" s="35"/>
      <c r="BT1221" s="35"/>
      <c r="BU1221" s="35"/>
      <c r="BV1221" s="35"/>
    </row>
    <row r="1222" spans="1:74" s="54" customFormat="1" ht="15" customHeight="1" x14ac:dyDescent="0.15">
      <c r="A1222" s="35"/>
      <c r="B1222" s="35"/>
      <c r="C1222" s="35"/>
      <c r="D1222" s="35"/>
      <c r="E1222" s="35"/>
      <c r="F1222" s="35"/>
      <c r="G1222" s="35"/>
      <c r="H1222" s="35"/>
      <c r="I1222" s="35"/>
      <c r="J1222" s="35"/>
      <c r="K1222" s="35"/>
      <c r="L1222" s="35"/>
      <c r="M1222" s="35"/>
      <c r="N1222" s="35"/>
      <c r="O1222" s="35"/>
      <c r="P1222" s="35"/>
      <c r="Q1222" s="35"/>
      <c r="R1222" s="35"/>
      <c r="S1222" s="35"/>
      <c r="T1222" s="35"/>
      <c r="U1222" s="35"/>
      <c r="V1222" s="35"/>
      <c r="W1222" s="35"/>
      <c r="X1222" s="35"/>
      <c r="Y1222" s="35"/>
      <c r="Z1222" s="35"/>
      <c r="AA1222" s="35"/>
      <c r="AB1222" s="35"/>
      <c r="AC1222" s="35"/>
      <c r="AD1222" s="35"/>
      <c r="AE1222" s="35"/>
      <c r="AG1222" s="216" t="s">
        <v>159</v>
      </c>
      <c r="AH1222" s="907" t="s">
        <v>1577</v>
      </c>
      <c r="AI1222" s="906" t="s">
        <v>1578</v>
      </c>
      <c r="AJ1222" s="905">
        <v>1506003</v>
      </c>
      <c r="AK1222" s="451">
        <v>1</v>
      </c>
      <c r="AL1222" s="451" t="s">
        <v>139</v>
      </c>
      <c r="AM1222" s="449" t="s">
        <v>3041</v>
      </c>
      <c r="AN1222" s="450"/>
      <c r="AP1222" s="77"/>
      <c r="AQ1222" s="77"/>
      <c r="AR1222" s="35"/>
      <c r="AS1222" s="35"/>
      <c r="AT1222" s="35"/>
      <c r="AU1222" s="35"/>
      <c r="AV1222" s="35"/>
      <c r="AW1222" s="35"/>
      <c r="AX1222" s="35"/>
      <c r="AY1222" s="35"/>
      <c r="AZ1222" s="35"/>
      <c r="BA1222" s="35"/>
      <c r="BB1222" s="35"/>
      <c r="BC1222" s="35"/>
      <c r="BD1222" s="35"/>
      <c r="BE1222" s="35"/>
      <c r="BF1222" s="35"/>
      <c r="BG1222" s="35"/>
      <c r="BH1222" s="35"/>
      <c r="BI1222" s="35"/>
      <c r="BJ1222" s="35"/>
      <c r="BK1222" s="35"/>
      <c r="BL1222" s="35"/>
      <c r="BM1222" s="35"/>
      <c r="BN1222" s="35"/>
      <c r="BO1222" s="35"/>
      <c r="BP1222" s="35"/>
      <c r="BQ1222" s="35"/>
      <c r="BR1222" s="35"/>
      <c r="BS1222" s="35"/>
      <c r="BT1222" s="35"/>
      <c r="BU1222" s="35"/>
      <c r="BV1222" s="35"/>
    </row>
    <row r="1223" spans="1:74" s="54" customFormat="1" ht="15" customHeight="1" x14ac:dyDescent="0.15">
      <c r="A1223" s="35"/>
      <c r="B1223" s="35"/>
      <c r="C1223" s="35"/>
      <c r="D1223" s="35"/>
      <c r="E1223" s="35"/>
      <c r="F1223" s="35"/>
      <c r="G1223" s="35"/>
      <c r="H1223" s="35"/>
      <c r="I1223" s="35"/>
      <c r="J1223" s="35"/>
      <c r="K1223" s="35"/>
      <c r="L1223" s="35"/>
      <c r="M1223" s="35"/>
      <c r="N1223" s="35"/>
      <c r="O1223" s="35"/>
      <c r="P1223" s="35"/>
      <c r="Q1223" s="35"/>
      <c r="R1223" s="35"/>
      <c r="S1223" s="35"/>
      <c r="T1223" s="35"/>
      <c r="U1223" s="35"/>
      <c r="V1223" s="35"/>
      <c r="W1223" s="35"/>
      <c r="X1223" s="35"/>
      <c r="Y1223" s="35"/>
      <c r="Z1223" s="35"/>
      <c r="AA1223" s="35"/>
      <c r="AB1223" s="35"/>
      <c r="AC1223" s="35"/>
      <c r="AD1223" s="35"/>
      <c r="AE1223" s="35"/>
      <c r="AG1223" s="216" t="s">
        <v>159</v>
      </c>
      <c r="AH1223" s="907" t="s">
        <v>1573</v>
      </c>
      <c r="AI1223" s="906" t="s">
        <v>1574</v>
      </c>
      <c r="AJ1223" s="905">
        <v>1506004</v>
      </c>
      <c r="AK1223" s="451" t="s">
        <v>139</v>
      </c>
      <c r="AL1223" s="451">
        <v>1</v>
      </c>
      <c r="AM1223" s="451" t="s">
        <v>140</v>
      </c>
      <c r="AN1223" s="450"/>
      <c r="AP1223" s="77"/>
      <c r="AQ1223" s="77"/>
      <c r="AR1223" s="35"/>
      <c r="AS1223" s="35"/>
      <c r="AT1223" s="35"/>
      <c r="AU1223" s="35"/>
      <c r="AV1223" s="35"/>
      <c r="AW1223" s="35"/>
      <c r="AX1223" s="35"/>
      <c r="AY1223" s="35"/>
      <c r="AZ1223" s="35"/>
      <c r="BA1223" s="35"/>
      <c r="BB1223" s="35"/>
      <c r="BC1223" s="35"/>
      <c r="BD1223" s="35"/>
      <c r="BE1223" s="35"/>
      <c r="BF1223" s="35"/>
      <c r="BG1223" s="35"/>
      <c r="BH1223" s="35"/>
      <c r="BI1223" s="35"/>
      <c r="BJ1223" s="35"/>
      <c r="BK1223" s="35"/>
      <c r="BL1223" s="35"/>
      <c r="BM1223" s="35"/>
      <c r="BN1223" s="35"/>
      <c r="BO1223" s="35"/>
      <c r="BP1223" s="35"/>
      <c r="BQ1223" s="35"/>
      <c r="BR1223" s="35"/>
      <c r="BS1223" s="35"/>
      <c r="BT1223" s="35"/>
      <c r="BU1223" s="35"/>
      <c r="BV1223" s="35"/>
    </row>
    <row r="1224" spans="1:74" s="54" customFormat="1" ht="15" customHeight="1" x14ac:dyDescent="0.15">
      <c r="A1224" s="35"/>
      <c r="B1224" s="35"/>
      <c r="C1224" s="35"/>
      <c r="D1224" s="35"/>
      <c r="E1224" s="35"/>
      <c r="F1224" s="35"/>
      <c r="G1224" s="35"/>
      <c r="H1224" s="35"/>
      <c r="I1224" s="35"/>
      <c r="J1224" s="35"/>
      <c r="K1224" s="35"/>
      <c r="L1224" s="35"/>
      <c r="M1224" s="35"/>
      <c r="N1224" s="35"/>
      <c r="O1224" s="35"/>
      <c r="P1224" s="35"/>
      <c r="Q1224" s="35"/>
      <c r="R1224" s="35"/>
      <c r="S1224" s="35"/>
      <c r="T1224" s="35"/>
      <c r="U1224" s="35"/>
      <c r="V1224" s="35"/>
      <c r="W1224" s="35"/>
      <c r="X1224" s="35"/>
      <c r="Y1224" s="35"/>
      <c r="Z1224" s="35"/>
      <c r="AA1224" s="35"/>
      <c r="AB1224" s="35"/>
      <c r="AC1224" s="35"/>
      <c r="AD1224" s="35"/>
      <c r="AE1224" s="35"/>
      <c r="AG1224" s="216" t="s">
        <v>159</v>
      </c>
      <c r="AH1224" s="907" t="s">
        <v>1579</v>
      </c>
      <c r="AI1224" s="906" t="s">
        <v>1580</v>
      </c>
      <c r="AJ1224" s="905">
        <v>1506005</v>
      </c>
      <c r="AK1224" s="451" t="s">
        <v>139</v>
      </c>
      <c r="AL1224" s="451">
        <v>1</v>
      </c>
      <c r="AM1224" s="449" t="s">
        <v>3041</v>
      </c>
      <c r="AN1224" s="450"/>
      <c r="AP1224" s="77"/>
      <c r="AQ1224" s="77"/>
      <c r="AR1224" s="35"/>
      <c r="AS1224" s="35"/>
      <c r="AT1224" s="35"/>
      <c r="AU1224" s="35"/>
      <c r="AV1224" s="35"/>
      <c r="AW1224" s="35"/>
      <c r="AX1224" s="35"/>
      <c r="AY1224" s="35"/>
      <c r="AZ1224" s="35"/>
      <c r="BA1224" s="35"/>
      <c r="BB1224" s="35"/>
      <c r="BC1224" s="35"/>
      <c r="BD1224" s="35"/>
      <c r="BE1224" s="35"/>
      <c r="BF1224" s="35"/>
      <c r="BG1224" s="35"/>
      <c r="BH1224" s="35"/>
      <c r="BI1224" s="35"/>
      <c r="BJ1224" s="35"/>
      <c r="BK1224" s="35"/>
      <c r="BL1224" s="35"/>
      <c r="BM1224" s="35"/>
      <c r="BN1224" s="35"/>
      <c r="BO1224" s="35"/>
      <c r="BP1224" s="35"/>
      <c r="BQ1224" s="35"/>
      <c r="BR1224" s="35"/>
      <c r="BS1224" s="35"/>
      <c r="BT1224" s="35"/>
      <c r="BU1224" s="35"/>
      <c r="BV1224" s="35"/>
    </row>
    <row r="1225" spans="1:74" s="54" customFormat="1" ht="15" customHeight="1" x14ac:dyDescent="0.15">
      <c r="A1225" s="35"/>
      <c r="B1225" s="35"/>
      <c r="C1225" s="35"/>
      <c r="D1225" s="35"/>
      <c r="E1225" s="35"/>
      <c r="F1225" s="35"/>
      <c r="G1225" s="35"/>
      <c r="H1225" s="35"/>
      <c r="I1225" s="35"/>
      <c r="J1225" s="35"/>
      <c r="K1225" s="35"/>
      <c r="L1225" s="35"/>
      <c r="M1225" s="35"/>
      <c r="N1225" s="35"/>
      <c r="O1225" s="35"/>
      <c r="P1225" s="35"/>
      <c r="Q1225" s="35"/>
      <c r="R1225" s="35"/>
      <c r="S1225" s="35"/>
      <c r="T1225" s="35"/>
      <c r="U1225" s="35"/>
      <c r="V1225" s="35"/>
      <c r="W1225" s="35"/>
      <c r="X1225" s="35"/>
      <c r="Y1225" s="35"/>
      <c r="Z1225" s="35"/>
      <c r="AA1225" s="35"/>
      <c r="AB1225" s="35"/>
      <c r="AC1225" s="35"/>
      <c r="AD1225" s="35"/>
      <c r="AE1225" s="35"/>
      <c r="AG1225" s="216" t="s">
        <v>159</v>
      </c>
      <c r="AH1225" s="907" t="s">
        <v>1567</v>
      </c>
      <c r="AI1225" s="906" t="s">
        <v>1568</v>
      </c>
      <c r="AJ1225" s="905">
        <v>1506006</v>
      </c>
      <c r="AK1225" s="451">
        <v>1</v>
      </c>
      <c r="AL1225" s="451" t="s">
        <v>139</v>
      </c>
      <c r="AM1225" s="449" t="s">
        <v>3041</v>
      </c>
      <c r="AN1225" s="450"/>
      <c r="AP1225" s="77"/>
      <c r="AQ1225" s="77"/>
      <c r="AR1225" s="35"/>
      <c r="AS1225" s="35"/>
      <c r="AT1225" s="35"/>
      <c r="AU1225" s="35"/>
      <c r="AV1225" s="35"/>
      <c r="AW1225" s="35"/>
      <c r="AX1225" s="35"/>
      <c r="AY1225" s="35"/>
      <c r="AZ1225" s="35"/>
      <c r="BA1225" s="35"/>
      <c r="BB1225" s="35"/>
      <c r="BC1225" s="35"/>
      <c r="BD1225" s="35"/>
      <c r="BE1225" s="35"/>
      <c r="BF1225" s="35"/>
      <c r="BG1225" s="35"/>
      <c r="BH1225" s="35"/>
      <c r="BI1225" s="35"/>
      <c r="BJ1225" s="35"/>
      <c r="BK1225" s="35"/>
      <c r="BL1225" s="35"/>
      <c r="BM1225" s="35"/>
      <c r="BN1225" s="35"/>
      <c r="BO1225" s="35"/>
      <c r="BP1225" s="35"/>
      <c r="BQ1225" s="35"/>
      <c r="BR1225" s="35"/>
      <c r="BS1225" s="35"/>
      <c r="BT1225" s="35"/>
      <c r="BU1225" s="35"/>
      <c r="BV1225" s="35"/>
    </row>
    <row r="1226" spans="1:74" s="54" customFormat="1" ht="15" customHeight="1" x14ac:dyDescent="0.15">
      <c r="A1226" s="35"/>
      <c r="B1226" s="35"/>
      <c r="C1226" s="35"/>
      <c r="D1226" s="35"/>
      <c r="E1226" s="35"/>
      <c r="F1226" s="35"/>
      <c r="G1226" s="35"/>
      <c r="H1226" s="35"/>
      <c r="I1226" s="35"/>
      <c r="J1226" s="35"/>
      <c r="K1226" s="35"/>
      <c r="L1226" s="35"/>
      <c r="M1226" s="35"/>
      <c r="N1226" s="35"/>
      <c r="O1226" s="35"/>
      <c r="P1226" s="35"/>
      <c r="Q1226" s="35"/>
      <c r="R1226" s="35"/>
      <c r="S1226" s="35"/>
      <c r="T1226" s="35"/>
      <c r="U1226" s="35"/>
      <c r="V1226" s="35"/>
      <c r="W1226" s="35"/>
      <c r="X1226" s="35"/>
      <c r="Y1226" s="35"/>
      <c r="Z1226" s="35"/>
      <c r="AA1226" s="35"/>
      <c r="AB1226" s="35"/>
      <c r="AC1226" s="35"/>
      <c r="AD1226" s="35"/>
      <c r="AE1226" s="35"/>
      <c r="AG1226" s="216" t="s">
        <v>159</v>
      </c>
      <c r="AH1226" s="907" t="s">
        <v>1569</v>
      </c>
      <c r="AI1226" s="906" t="s">
        <v>1570</v>
      </c>
      <c r="AJ1226" s="905">
        <v>1506007</v>
      </c>
      <c r="AK1226" s="451">
        <v>1</v>
      </c>
      <c r="AL1226" s="451" t="s">
        <v>139</v>
      </c>
      <c r="AM1226" s="449" t="s">
        <v>3041</v>
      </c>
      <c r="AN1226" s="450"/>
      <c r="AP1226" s="77"/>
      <c r="AQ1226" s="77"/>
      <c r="AR1226" s="35"/>
      <c r="AS1226" s="35"/>
      <c r="AT1226" s="35"/>
      <c r="AU1226" s="35"/>
      <c r="AV1226" s="35"/>
      <c r="AW1226" s="35"/>
      <c r="AX1226" s="35"/>
      <c r="AY1226" s="35"/>
      <c r="AZ1226" s="35"/>
      <c r="BA1226" s="35"/>
      <c r="BB1226" s="35"/>
      <c r="BC1226" s="35"/>
      <c r="BD1226" s="35"/>
      <c r="BE1226" s="35"/>
      <c r="BF1226" s="35"/>
      <c r="BG1226" s="35"/>
      <c r="BH1226" s="35"/>
      <c r="BI1226" s="35"/>
      <c r="BJ1226" s="35"/>
      <c r="BK1226" s="35"/>
      <c r="BL1226" s="35"/>
      <c r="BM1226" s="35"/>
      <c r="BN1226" s="35"/>
      <c r="BO1226" s="35"/>
      <c r="BP1226" s="35"/>
      <c r="BQ1226" s="35"/>
      <c r="BR1226" s="35"/>
      <c r="BS1226" s="35"/>
      <c r="BT1226" s="35"/>
      <c r="BU1226" s="35"/>
      <c r="BV1226" s="35"/>
    </row>
    <row r="1227" spans="1:74" s="54" customFormat="1" ht="15" customHeight="1" x14ac:dyDescent="0.15">
      <c r="A1227" s="35"/>
      <c r="B1227" s="35"/>
      <c r="C1227" s="35"/>
      <c r="D1227" s="35"/>
      <c r="E1227" s="35"/>
      <c r="F1227" s="35"/>
      <c r="G1227" s="35"/>
      <c r="H1227" s="35"/>
      <c r="I1227" s="35"/>
      <c r="J1227" s="35"/>
      <c r="K1227" s="35"/>
      <c r="L1227" s="35"/>
      <c r="M1227" s="35"/>
      <c r="N1227" s="35"/>
      <c r="O1227" s="35"/>
      <c r="P1227" s="35"/>
      <c r="Q1227" s="35"/>
      <c r="R1227" s="35"/>
      <c r="S1227" s="35"/>
      <c r="T1227" s="35"/>
      <c r="U1227" s="35"/>
      <c r="V1227" s="35"/>
      <c r="W1227" s="35"/>
      <c r="X1227" s="35"/>
      <c r="Y1227" s="35"/>
      <c r="Z1227" s="35"/>
      <c r="AA1227" s="35"/>
      <c r="AB1227" s="35"/>
      <c r="AC1227" s="35"/>
      <c r="AD1227" s="35"/>
      <c r="AE1227" s="35"/>
      <c r="AG1227" s="216" t="s">
        <v>159</v>
      </c>
      <c r="AH1227" s="907" t="s">
        <v>1571</v>
      </c>
      <c r="AI1227" s="906" t="s">
        <v>1572</v>
      </c>
      <c r="AJ1227" s="905">
        <v>1506008</v>
      </c>
      <c r="AK1227" s="451">
        <v>1</v>
      </c>
      <c r="AL1227" s="451" t="s">
        <v>139</v>
      </c>
      <c r="AM1227" s="451" t="s">
        <v>140</v>
      </c>
      <c r="AN1227" s="450"/>
      <c r="AP1227" s="77"/>
      <c r="AQ1227" s="77"/>
      <c r="AR1227" s="35"/>
      <c r="AS1227" s="35"/>
      <c r="AT1227" s="35"/>
      <c r="AU1227" s="35"/>
      <c r="AV1227" s="35"/>
      <c r="AW1227" s="35"/>
      <c r="AX1227" s="35"/>
      <c r="AY1227" s="35"/>
      <c r="AZ1227" s="35"/>
      <c r="BA1227" s="35"/>
      <c r="BB1227" s="35"/>
      <c r="BC1227" s="35"/>
      <c r="BD1227" s="35"/>
      <c r="BE1227" s="35"/>
      <c r="BF1227" s="35"/>
      <c r="BG1227" s="35"/>
      <c r="BH1227" s="35"/>
      <c r="BI1227" s="35"/>
      <c r="BJ1227" s="35"/>
      <c r="BK1227" s="35"/>
      <c r="BL1227" s="35"/>
      <c r="BM1227" s="35"/>
      <c r="BN1227" s="35"/>
      <c r="BO1227" s="35"/>
      <c r="BP1227" s="35"/>
      <c r="BQ1227" s="35"/>
      <c r="BR1227" s="35"/>
      <c r="BS1227" s="35"/>
      <c r="BT1227" s="35"/>
      <c r="BU1227" s="35"/>
      <c r="BV1227" s="35"/>
    </row>
    <row r="1228" spans="1:74" s="54" customFormat="1" ht="15" customHeight="1" x14ac:dyDescent="0.15">
      <c r="A1228" s="35"/>
      <c r="B1228" s="35"/>
      <c r="C1228" s="35"/>
      <c r="D1228" s="35"/>
      <c r="E1228" s="35"/>
      <c r="F1228" s="35"/>
      <c r="G1228" s="35"/>
      <c r="H1228" s="35"/>
      <c r="I1228" s="35"/>
      <c r="J1228" s="35"/>
      <c r="K1228" s="35"/>
      <c r="L1228" s="35"/>
      <c r="M1228" s="35"/>
      <c r="N1228" s="35"/>
      <c r="O1228" s="35"/>
      <c r="P1228" s="35"/>
      <c r="Q1228" s="35"/>
      <c r="R1228" s="35"/>
      <c r="S1228" s="35"/>
      <c r="T1228" s="35"/>
      <c r="U1228" s="35"/>
      <c r="V1228" s="35"/>
      <c r="W1228" s="35"/>
      <c r="X1228" s="35"/>
      <c r="Y1228" s="35"/>
      <c r="Z1228" s="35"/>
      <c r="AA1228" s="35"/>
      <c r="AB1228" s="35"/>
      <c r="AC1228" s="35"/>
      <c r="AD1228" s="35"/>
      <c r="AE1228" s="35"/>
      <c r="AG1228" s="216" t="s">
        <v>159</v>
      </c>
      <c r="AH1228" s="907" t="s">
        <v>1565</v>
      </c>
      <c r="AI1228" s="906" t="s">
        <v>1566</v>
      </c>
      <c r="AJ1228" s="905">
        <v>1506009</v>
      </c>
      <c r="AK1228" s="451" t="s">
        <v>139</v>
      </c>
      <c r="AL1228" s="451">
        <v>1</v>
      </c>
      <c r="AM1228" s="449" t="s">
        <v>3041</v>
      </c>
      <c r="AN1228" s="450"/>
      <c r="AP1228" s="77"/>
      <c r="AQ1228" s="77"/>
      <c r="AR1228" s="35"/>
      <c r="AS1228" s="35"/>
      <c r="AT1228" s="35"/>
      <c r="AU1228" s="35"/>
      <c r="AV1228" s="35"/>
      <c r="AW1228" s="35"/>
      <c r="AX1228" s="35"/>
      <c r="AY1228" s="35"/>
      <c r="AZ1228" s="35"/>
      <c r="BA1228" s="35"/>
      <c r="BB1228" s="35"/>
      <c r="BC1228" s="35"/>
      <c r="BD1228" s="35"/>
      <c r="BE1228" s="35"/>
      <c r="BF1228" s="35"/>
      <c r="BG1228" s="35"/>
      <c r="BH1228" s="35"/>
      <c r="BI1228" s="35"/>
      <c r="BJ1228" s="35"/>
      <c r="BK1228" s="35"/>
      <c r="BL1228" s="35"/>
      <c r="BM1228" s="35"/>
      <c r="BN1228" s="35"/>
      <c r="BO1228" s="35"/>
      <c r="BP1228" s="35"/>
      <c r="BQ1228" s="35"/>
      <c r="BR1228" s="35"/>
      <c r="BS1228" s="35"/>
      <c r="BT1228" s="35"/>
      <c r="BU1228" s="35"/>
      <c r="BV1228" s="35"/>
    </row>
    <row r="1229" spans="1:74" s="54" customFormat="1" ht="15" customHeight="1" x14ac:dyDescent="0.15">
      <c r="A1229" s="35"/>
      <c r="B1229" s="35"/>
      <c r="C1229" s="35"/>
      <c r="D1229" s="35"/>
      <c r="E1229" s="35"/>
      <c r="F1229" s="35"/>
      <c r="G1229" s="35"/>
      <c r="H1229" s="35"/>
      <c r="I1229" s="35"/>
      <c r="J1229" s="35"/>
      <c r="K1229" s="35"/>
      <c r="L1229" s="35"/>
      <c r="M1229" s="35"/>
      <c r="N1229" s="35"/>
      <c r="O1229" s="35"/>
      <c r="P1229" s="35"/>
      <c r="Q1229" s="35"/>
      <c r="R1229" s="35"/>
      <c r="S1229" s="35"/>
      <c r="T1229" s="35"/>
      <c r="U1229" s="35"/>
      <c r="V1229" s="35"/>
      <c r="W1229" s="35"/>
      <c r="X1229" s="35"/>
      <c r="Y1229" s="35"/>
      <c r="Z1229" s="35"/>
      <c r="AA1229" s="35"/>
      <c r="AB1229" s="35"/>
      <c r="AC1229" s="35"/>
      <c r="AD1229" s="35"/>
      <c r="AE1229" s="35"/>
      <c r="AG1229" s="216" t="s">
        <v>159</v>
      </c>
      <c r="AH1229" s="907" t="s">
        <v>3054</v>
      </c>
      <c r="AI1229" s="906" t="s">
        <v>1583</v>
      </c>
      <c r="AJ1229" s="905">
        <v>1506010</v>
      </c>
      <c r="AK1229" s="451" t="s">
        <v>139</v>
      </c>
      <c r="AL1229" s="451">
        <v>1</v>
      </c>
      <c r="AM1229" s="449" t="s">
        <v>3041</v>
      </c>
      <c r="AN1229" s="450"/>
      <c r="AP1229" s="77"/>
      <c r="AQ1229" s="77"/>
      <c r="AR1229" s="35"/>
      <c r="AS1229" s="35"/>
      <c r="AT1229" s="35"/>
      <c r="AU1229" s="35"/>
      <c r="AV1229" s="35"/>
      <c r="AW1229" s="35"/>
      <c r="AX1229" s="35"/>
      <c r="AY1229" s="35"/>
      <c r="AZ1229" s="35"/>
      <c r="BA1229" s="35"/>
      <c r="BB1229" s="35"/>
      <c r="BC1229" s="35"/>
      <c r="BD1229" s="35"/>
      <c r="BE1229" s="35"/>
      <c r="BF1229" s="35"/>
      <c r="BG1229" s="35"/>
      <c r="BH1229" s="35"/>
      <c r="BI1229" s="35"/>
      <c r="BJ1229" s="35"/>
      <c r="BK1229" s="35"/>
      <c r="BL1229" s="35"/>
      <c r="BM1229" s="35"/>
      <c r="BN1229" s="35"/>
      <c r="BO1229" s="35"/>
      <c r="BP1229" s="35"/>
      <c r="BQ1229" s="35"/>
      <c r="BR1229" s="35"/>
      <c r="BS1229" s="35"/>
      <c r="BT1229" s="35"/>
      <c r="BU1229" s="35"/>
      <c r="BV1229" s="35"/>
    </row>
    <row r="1230" spans="1:74" s="54" customFormat="1" ht="15" customHeight="1" x14ac:dyDescent="0.15">
      <c r="A1230" s="35"/>
      <c r="B1230" s="35"/>
      <c r="C1230" s="35"/>
      <c r="D1230" s="35"/>
      <c r="E1230" s="35"/>
      <c r="F1230" s="35"/>
      <c r="G1230" s="35"/>
      <c r="H1230" s="35"/>
      <c r="I1230" s="35"/>
      <c r="J1230" s="35"/>
      <c r="K1230" s="35"/>
      <c r="L1230" s="35"/>
      <c r="M1230" s="35"/>
      <c r="N1230" s="35"/>
      <c r="O1230" s="35"/>
      <c r="P1230" s="35"/>
      <c r="Q1230" s="35"/>
      <c r="R1230" s="35"/>
      <c r="S1230" s="35"/>
      <c r="T1230" s="35"/>
      <c r="U1230" s="35"/>
      <c r="V1230" s="35"/>
      <c r="W1230" s="35"/>
      <c r="X1230" s="35"/>
      <c r="Y1230" s="35"/>
      <c r="Z1230" s="35"/>
      <c r="AA1230" s="35"/>
      <c r="AB1230" s="35"/>
      <c r="AC1230" s="35"/>
      <c r="AD1230" s="35"/>
      <c r="AE1230" s="35"/>
      <c r="AG1230" s="216" t="s">
        <v>159</v>
      </c>
      <c r="AH1230" s="907" t="s">
        <v>1592</v>
      </c>
      <c r="AI1230" s="906" t="s">
        <v>1593</v>
      </c>
      <c r="AJ1230" s="905">
        <v>1506011</v>
      </c>
      <c r="AK1230" s="451">
        <v>1</v>
      </c>
      <c r="AL1230" s="451" t="s">
        <v>139</v>
      </c>
      <c r="AM1230" s="451" t="s">
        <v>140</v>
      </c>
      <c r="AN1230" s="450"/>
      <c r="AP1230" s="77"/>
      <c r="AQ1230" s="77"/>
      <c r="AR1230" s="35"/>
      <c r="AS1230" s="35"/>
      <c r="AT1230" s="35"/>
      <c r="AU1230" s="35"/>
      <c r="AV1230" s="35"/>
      <c r="AW1230" s="35"/>
      <c r="AX1230" s="35"/>
      <c r="AY1230" s="35"/>
      <c r="AZ1230" s="35"/>
      <c r="BA1230" s="35"/>
      <c r="BB1230" s="35"/>
      <c r="BC1230" s="35"/>
      <c r="BD1230" s="35"/>
      <c r="BE1230" s="35"/>
      <c r="BF1230" s="35"/>
      <c r="BG1230" s="35"/>
      <c r="BH1230" s="35"/>
      <c r="BI1230" s="35"/>
      <c r="BJ1230" s="35"/>
      <c r="BK1230" s="35"/>
      <c r="BL1230" s="35"/>
      <c r="BM1230" s="35"/>
      <c r="BN1230" s="35"/>
      <c r="BO1230" s="35"/>
      <c r="BP1230" s="35"/>
      <c r="BQ1230" s="35"/>
      <c r="BR1230" s="35"/>
      <c r="BS1230" s="35"/>
      <c r="BT1230" s="35"/>
      <c r="BU1230" s="35"/>
      <c r="BV1230" s="35"/>
    </row>
    <row r="1231" spans="1:74" s="54" customFormat="1" ht="15" customHeight="1" x14ac:dyDescent="0.15">
      <c r="A1231" s="35"/>
      <c r="B1231" s="35"/>
      <c r="C1231" s="35"/>
      <c r="D1231" s="35"/>
      <c r="E1231" s="35"/>
      <c r="F1231" s="35"/>
      <c r="G1231" s="35"/>
      <c r="H1231" s="35"/>
      <c r="I1231" s="35"/>
      <c r="J1231" s="35"/>
      <c r="K1231" s="35"/>
      <c r="L1231" s="35"/>
      <c r="M1231" s="35"/>
      <c r="N1231" s="35"/>
      <c r="O1231" s="35"/>
      <c r="P1231" s="35"/>
      <c r="Q1231" s="35"/>
      <c r="R1231" s="35"/>
      <c r="S1231" s="35"/>
      <c r="T1231" s="35"/>
      <c r="U1231" s="35"/>
      <c r="V1231" s="35"/>
      <c r="W1231" s="35"/>
      <c r="X1231" s="35"/>
      <c r="Y1231" s="35"/>
      <c r="Z1231" s="35"/>
      <c r="AA1231" s="35"/>
      <c r="AB1231" s="35"/>
      <c r="AC1231" s="35"/>
      <c r="AD1231" s="35"/>
      <c r="AE1231" s="35"/>
      <c r="AG1231" s="216" t="s">
        <v>159</v>
      </c>
      <c r="AH1231" s="907" t="s">
        <v>1584</v>
      </c>
      <c r="AI1231" s="906" t="s">
        <v>1585</v>
      </c>
      <c r="AJ1231" s="905">
        <v>1506012</v>
      </c>
      <c r="AK1231" s="451" t="s">
        <v>139</v>
      </c>
      <c r="AL1231" s="451">
        <v>1</v>
      </c>
      <c r="AM1231" s="449" t="s">
        <v>3041</v>
      </c>
      <c r="AN1231" s="450"/>
      <c r="AP1231" s="77"/>
      <c r="AQ1231" s="77"/>
      <c r="AR1231" s="35"/>
      <c r="AS1231" s="35"/>
      <c r="AT1231" s="35"/>
      <c r="AU1231" s="35"/>
      <c r="AV1231" s="35"/>
      <c r="AW1231" s="35"/>
      <c r="AX1231" s="35"/>
      <c r="AY1231" s="35"/>
      <c r="AZ1231" s="35"/>
      <c r="BA1231" s="35"/>
      <c r="BB1231" s="35"/>
      <c r="BC1231" s="35"/>
      <c r="BD1231" s="35"/>
      <c r="BE1231" s="35"/>
      <c r="BF1231" s="35"/>
      <c r="BG1231" s="35"/>
      <c r="BH1231" s="35"/>
      <c r="BI1231" s="35"/>
      <c r="BJ1231" s="35"/>
      <c r="BK1231" s="35"/>
      <c r="BL1231" s="35"/>
      <c r="BM1231" s="35"/>
      <c r="BN1231" s="35"/>
      <c r="BO1231" s="35"/>
      <c r="BP1231" s="35"/>
      <c r="BQ1231" s="35"/>
      <c r="BR1231" s="35"/>
      <c r="BS1231" s="35"/>
      <c r="BT1231" s="35"/>
      <c r="BU1231" s="35"/>
      <c r="BV1231" s="35"/>
    </row>
    <row r="1232" spans="1:74" s="54" customFormat="1" ht="15" customHeight="1" x14ac:dyDescent="0.15">
      <c r="A1232" s="35"/>
      <c r="B1232" s="35"/>
      <c r="C1232" s="35"/>
      <c r="D1232" s="35"/>
      <c r="E1232" s="35"/>
      <c r="F1232" s="35"/>
      <c r="G1232" s="35"/>
      <c r="H1232" s="35"/>
      <c r="I1232" s="35"/>
      <c r="J1232" s="35"/>
      <c r="K1232" s="35"/>
      <c r="L1232" s="35"/>
      <c r="M1232" s="35"/>
      <c r="N1232" s="35"/>
      <c r="O1232" s="35"/>
      <c r="P1232" s="35"/>
      <c r="Q1232" s="35"/>
      <c r="R1232" s="35"/>
      <c r="S1232" s="35"/>
      <c r="T1232" s="35"/>
      <c r="U1232" s="35"/>
      <c r="V1232" s="35"/>
      <c r="W1232" s="35"/>
      <c r="X1232" s="35"/>
      <c r="Y1232" s="35"/>
      <c r="Z1232" s="35"/>
      <c r="AA1232" s="35"/>
      <c r="AB1232" s="35"/>
      <c r="AC1232" s="35"/>
      <c r="AD1232" s="35"/>
      <c r="AE1232" s="35"/>
      <c r="AG1232" s="216" t="s">
        <v>159</v>
      </c>
      <c r="AH1232" s="907" t="s">
        <v>1581</v>
      </c>
      <c r="AI1232" s="906" t="s">
        <v>1582</v>
      </c>
      <c r="AJ1232" s="905">
        <v>1506013</v>
      </c>
      <c r="AK1232" s="451" t="s">
        <v>139</v>
      </c>
      <c r="AL1232" s="451">
        <v>1</v>
      </c>
      <c r="AM1232" s="449" t="s">
        <v>3041</v>
      </c>
      <c r="AN1232" s="450"/>
      <c r="AP1232" s="77"/>
      <c r="AQ1232" s="77"/>
      <c r="AR1232" s="35"/>
      <c r="AS1232" s="35"/>
      <c r="AT1232" s="35"/>
      <c r="AU1232" s="35"/>
      <c r="AV1232" s="35"/>
      <c r="AW1232" s="35"/>
      <c r="AX1232" s="35"/>
      <c r="AY1232" s="35"/>
      <c r="AZ1232" s="35"/>
      <c r="BA1232" s="35"/>
      <c r="BB1232" s="35"/>
      <c r="BC1232" s="35"/>
      <c r="BD1232" s="35"/>
      <c r="BE1232" s="35"/>
      <c r="BF1232" s="35"/>
      <c r="BG1232" s="35"/>
      <c r="BH1232" s="35"/>
      <c r="BI1232" s="35"/>
      <c r="BJ1232" s="35"/>
      <c r="BK1232" s="35"/>
      <c r="BL1232" s="35"/>
      <c r="BM1232" s="35"/>
      <c r="BN1232" s="35"/>
      <c r="BO1232" s="35"/>
      <c r="BP1232" s="35"/>
      <c r="BQ1232" s="35"/>
      <c r="BR1232" s="35"/>
      <c r="BS1232" s="35"/>
      <c r="BT1232" s="35"/>
      <c r="BU1232" s="35"/>
      <c r="BV1232" s="35"/>
    </row>
    <row r="1233" spans="1:74" s="54" customFormat="1" ht="15" customHeight="1" x14ac:dyDescent="0.15">
      <c r="A1233" s="35"/>
      <c r="B1233" s="35"/>
      <c r="C1233" s="35"/>
      <c r="D1233" s="35"/>
      <c r="E1233" s="35"/>
      <c r="F1233" s="35"/>
      <c r="G1233" s="35"/>
      <c r="H1233" s="35"/>
      <c r="I1233" s="35"/>
      <c r="J1233" s="35"/>
      <c r="K1233" s="35"/>
      <c r="L1233" s="35"/>
      <c r="M1233" s="35"/>
      <c r="N1233" s="35"/>
      <c r="O1233" s="35"/>
      <c r="P1233" s="35"/>
      <c r="Q1233" s="35"/>
      <c r="R1233" s="35"/>
      <c r="S1233" s="35"/>
      <c r="T1233" s="35"/>
      <c r="U1233" s="35"/>
      <c r="V1233" s="35"/>
      <c r="W1233" s="35"/>
      <c r="X1233" s="35"/>
      <c r="Y1233" s="35"/>
      <c r="Z1233" s="35"/>
      <c r="AA1233" s="35"/>
      <c r="AB1233" s="35"/>
      <c r="AC1233" s="35"/>
      <c r="AD1233" s="35"/>
      <c r="AE1233" s="35"/>
      <c r="AG1233" s="216" t="s">
        <v>159</v>
      </c>
      <c r="AH1233" s="907" t="s">
        <v>1590</v>
      </c>
      <c r="AI1233" s="906" t="s">
        <v>1591</v>
      </c>
      <c r="AJ1233" s="905">
        <v>1506014</v>
      </c>
      <c r="AK1233" s="451" t="s">
        <v>139</v>
      </c>
      <c r="AL1233" s="451">
        <v>1</v>
      </c>
      <c r="AM1233" s="449" t="s">
        <v>3041</v>
      </c>
      <c r="AN1233" s="450"/>
      <c r="AP1233" s="77"/>
      <c r="AQ1233" s="77"/>
      <c r="AR1233" s="35"/>
      <c r="AS1233" s="35"/>
      <c r="AT1233" s="35"/>
      <c r="AU1233" s="35"/>
      <c r="AV1233" s="35"/>
      <c r="AW1233" s="35"/>
      <c r="AX1233" s="35"/>
      <c r="AY1233" s="35"/>
      <c r="AZ1233" s="35"/>
      <c r="BA1233" s="35"/>
      <c r="BB1233" s="35"/>
      <c r="BC1233" s="35"/>
      <c r="BD1233" s="35"/>
      <c r="BE1233" s="35"/>
      <c r="BF1233" s="35"/>
      <c r="BG1233" s="35"/>
      <c r="BH1233" s="35"/>
      <c r="BI1233" s="35"/>
      <c r="BJ1233" s="35"/>
      <c r="BK1233" s="35"/>
      <c r="BL1233" s="35"/>
      <c r="BM1233" s="35"/>
      <c r="BN1233" s="35"/>
      <c r="BO1233" s="35"/>
      <c r="BP1233" s="35"/>
      <c r="BQ1233" s="35"/>
      <c r="BR1233" s="35"/>
      <c r="BS1233" s="35"/>
      <c r="BT1233" s="35"/>
      <c r="BU1233" s="35"/>
      <c r="BV1233" s="35"/>
    </row>
    <row r="1234" spans="1:74" s="54" customFormat="1" ht="15" customHeight="1" x14ac:dyDescent="0.15">
      <c r="A1234" s="35"/>
      <c r="B1234" s="35"/>
      <c r="C1234" s="35"/>
      <c r="D1234" s="35"/>
      <c r="E1234" s="35"/>
      <c r="F1234" s="35"/>
      <c r="G1234" s="35"/>
      <c r="H1234" s="35"/>
      <c r="I1234" s="35"/>
      <c r="J1234" s="35"/>
      <c r="K1234" s="35"/>
      <c r="L1234" s="35"/>
      <c r="M1234" s="35"/>
      <c r="N1234" s="35"/>
      <c r="O1234" s="35"/>
      <c r="P1234" s="35"/>
      <c r="Q1234" s="35"/>
      <c r="R1234" s="35"/>
      <c r="S1234" s="35"/>
      <c r="T1234" s="35"/>
      <c r="U1234" s="35"/>
      <c r="V1234" s="35"/>
      <c r="W1234" s="35"/>
      <c r="X1234" s="35"/>
      <c r="Y1234" s="35"/>
      <c r="Z1234" s="35"/>
      <c r="AA1234" s="35"/>
      <c r="AB1234" s="35"/>
      <c r="AC1234" s="35"/>
      <c r="AD1234" s="35"/>
      <c r="AE1234" s="35"/>
      <c r="AG1234" s="216" t="s">
        <v>159</v>
      </c>
      <c r="AH1234" s="907" t="s">
        <v>1586</v>
      </c>
      <c r="AI1234" s="906" t="s">
        <v>1587</v>
      </c>
      <c r="AJ1234" s="905">
        <v>1506016</v>
      </c>
      <c r="AK1234" s="451">
        <v>1</v>
      </c>
      <c r="AL1234" s="451" t="s">
        <v>139</v>
      </c>
      <c r="AM1234" s="451" t="s">
        <v>140</v>
      </c>
      <c r="AN1234" s="450"/>
      <c r="AP1234" s="77"/>
      <c r="AQ1234" s="77"/>
      <c r="AR1234" s="35"/>
      <c r="AS1234" s="35"/>
      <c r="AT1234" s="35"/>
      <c r="AU1234" s="35"/>
      <c r="AV1234" s="35"/>
      <c r="AW1234" s="35"/>
      <c r="AX1234" s="35"/>
      <c r="AY1234" s="35"/>
      <c r="AZ1234" s="35"/>
      <c r="BA1234" s="35"/>
      <c r="BB1234" s="35"/>
      <c r="BC1234" s="35"/>
      <c r="BD1234" s="35"/>
      <c r="BE1234" s="35"/>
      <c r="BF1234" s="35"/>
      <c r="BG1234" s="35"/>
      <c r="BH1234" s="35"/>
      <c r="BI1234" s="35"/>
      <c r="BJ1234" s="35"/>
      <c r="BK1234" s="35"/>
      <c r="BL1234" s="35"/>
      <c r="BM1234" s="35"/>
      <c r="BN1234" s="35"/>
      <c r="BO1234" s="35"/>
      <c r="BP1234" s="35"/>
      <c r="BQ1234" s="35"/>
      <c r="BR1234" s="35"/>
      <c r="BS1234" s="35"/>
      <c r="BT1234" s="35"/>
      <c r="BU1234" s="35"/>
      <c r="BV1234" s="35"/>
    </row>
    <row r="1235" spans="1:74" s="54" customFormat="1" ht="15" customHeight="1" x14ac:dyDescent="0.15">
      <c r="A1235" s="35"/>
      <c r="B1235" s="35"/>
      <c r="C1235" s="35"/>
      <c r="D1235" s="35"/>
      <c r="E1235" s="35"/>
      <c r="F1235" s="35"/>
      <c r="G1235" s="35"/>
      <c r="H1235" s="35"/>
      <c r="I1235" s="35"/>
      <c r="J1235" s="35"/>
      <c r="K1235" s="35"/>
      <c r="L1235" s="35"/>
      <c r="M1235" s="35"/>
      <c r="N1235" s="35"/>
      <c r="O1235" s="35"/>
      <c r="P1235" s="35"/>
      <c r="Q1235" s="35"/>
      <c r="R1235" s="35"/>
      <c r="S1235" s="35"/>
      <c r="T1235" s="35"/>
      <c r="U1235" s="35"/>
      <c r="V1235" s="35"/>
      <c r="W1235" s="35"/>
      <c r="X1235" s="35"/>
      <c r="Y1235" s="35"/>
      <c r="Z1235" s="35"/>
      <c r="AA1235" s="35"/>
      <c r="AB1235" s="35"/>
      <c r="AC1235" s="35"/>
      <c r="AD1235" s="35"/>
      <c r="AE1235" s="35"/>
      <c r="AG1235" s="216" t="s">
        <v>159</v>
      </c>
      <c r="AH1235" s="907" t="s">
        <v>1575</v>
      </c>
      <c r="AI1235" s="906" t="s">
        <v>1576</v>
      </c>
      <c r="AJ1235" s="905">
        <v>1506019</v>
      </c>
      <c r="AK1235" s="451" t="s">
        <v>139</v>
      </c>
      <c r="AL1235" s="451">
        <v>1</v>
      </c>
      <c r="AM1235" s="449" t="s">
        <v>3041</v>
      </c>
      <c r="AN1235" s="450"/>
      <c r="AP1235" s="77"/>
      <c r="AQ1235" s="77"/>
      <c r="AR1235" s="35"/>
      <c r="AS1235" s="35"/>
      <c r="AT1235" s="35"/>
      <c r="AU1235" s="35"/>
      <c r="AV1235" s="35"/>
      <c r="AW1235" s="35"/>
      <c r="AX1235" s="35"/>
      <c r="AY1235" s="35"/>
      <c r="AZ1235" s="35"/>
      <c r="BA1235" s="35"/>
      <c r="BB1235" s="35"/>
      <c r="BC1235" s="35"/>
      <c r="BD1235" s="35"/>
      <c r="BE1235" s="35"/>
      <c r="BF1235" s="35"/>
      <c r="BG1235" s="35"/>
      <c r="BH1235" s="35"/>
      <c r="BI1235" s="35"/>
      <c r="BJ1235" s="35"/>
      <c r="BK1235" s="35"/>
      <c r="BL1235" s="35"/>
      <c r="BM1235" s="35"/>
      <c r="BN1235" s="35"/>
      <c r="BO1235" s="35"/>
      <c r="BP1235" s="35"/>
      <c r="BQ1235" s="35"/>
      <c r="BR1235" s="35"/>
      <c r="BS1235" s="35"/>
      <c r="BT1235" s="35"/>
      <c r="BU1235" s="35"/>
      <c r="BV1235" s="35"/>
    </row>
    <row r="1236" spans="1:74" s="54" customFormat="1" ht="15" customHeight="1" x14ac:dyDescent="0.15">
      <c r="A1236" s="35"/>
      <c r="B1236" s="35"/>
      <c r="C1236" s="35"/>
      <c r="D1236" s="35"/>
      <c r="E1236" s="35"/>
      <c r="F1236" s="35"/>
      <c r="G1236" s="35"/>
      <c r="H1236" s="35"/>
      <c r="I1236" s="35"/>
      <c r="J1236" s="35"/>
      <c r="K1236" s="35"/>
      <c r="L1236" s="35"/>
      <c r="M1236" s="35"/>
      <c r="N1236" s="35"/>
      <c r="O1236" s="35"/>
      <c r="P1236" s="35"/>
      <c r="Q1236" s="35"/>
      <c r="R1236" s="35"/>
      <c r="S1236" s="35"/>
      <c r="T1236" s="35"/>
      <c r="U1236" s="35"/>
      <c r="V1236" s="35"/>
      <c r="W1236" s="35"/>
      <c r="X1236" s="35"/>
      <c r="Y1236" s="35"/>
      <c r="Z1236" s="35"/>
      <c r="AA1236" s="35"/>
      <c r="AB1236" s="35"/>
      <c r="AC1236" s="35"/>
      <c r="AD1236" s="35"/>
      <c r="AE1236" s="35"/>
      <c r="AG1236" s="216" t="s">
        <v>160</v>
      </c>
      <c r="AH1236" s="907" t="s">
        <v>1602</v>
      </c>
      <c r="AI1236" s="906" t="s">
        <v>1603</v>
      </c>
      <c r="AJ1236" s="905">
        <v>1507001</v>
      </c>
      <c r="AK1236" s="451" t="s">
        <v>139</v>
      </c>
      <c r="AL1236" s="451">
        <v>1</v>
      </c>
      <c r="AM1236" s="449" t="s">
        <v>3041</v>
      </c>
      <c r="AN1236" s="450"/>
      <c r="AP1236" s="77"/>
      <c r="AQ1236" s="77"/>
      <c r="AR1236" s="35"/>
      <c r="AS1236" s="35"/>
      <c r="AT1236" s="35"/>
      <c r="AU1236" s="35"/>
      <c r="AV1236" s="35"/>
      <c r="AW1236" s="35"/>
      <c r="AX1236" s="35"/>
      <c r="AY1236" s="35"/>
      <c r="AZ1236" s="35"/>
      <c r="BA1236" s="35"/>
      <c r="BB1236" s="35"/>
      <c r="BC1236" s="35"/>
      <c r="BD1236" s="35"/>
      <c r="BE1236" s="35"/>
      <c r="BF1236" s="35"/>
      <c r="BG1236" s="35"/>
      <c r="BH1236" s="35"/>
      <c r="BI1236" s="35"/>
      <c r="BJ1236" s="35"/>
      <c r="BK1236" s="35"/>
      <c r="BL1236" s="35"/>
      <c r="BM1236" s="35"/>
      <c r="BN1236" s="35"/>
      <c r="BO1236" s="35"/>
      <c r="BP1236" s="35"/>
      <c r="BQ1236" s="35"/>
      <c r="BR1236" s="35"/>
      <c r="BS1236" s="35"/>
      <c r="BT1236" s="35"/>
      <c r="BU1236" s="35"/>
      <c r="BV1236" s="35"/>
    </row>
    <row r="1237" spans="1:74" s="54" customFormat="1" ht="15" customHeight="1" x14ac:dyDescent="0.15">
      <c r="A1237" s="35"/>
      <c r="B1237" s="35"/>
      <c r="C1237" s="35"/>
      <c r="D1237" s="35"/>
      <c r="E1237" s="35"/>
      <c r="F1237" s="35"/>
      <c r="G1237" s="35"/>
      <c r="H1237" s="35"/>
      <c r="I1237" s="35"/>
      <c r="J1237" s="35"/>
      <c r="K1237" s="35"/>
      <c r="L1237" s="35"/>
      <c r="M1237" s="35"/>
      <c r="N1237" s="35"/>
      <c r="O1237" s="35"/>
      <c r="P1237" s="35"/>
      <c r="Q1237" s="35"/>
      <c r="R1237" s="35"/>
      <c r="S1237" s="35"/>
      <c r="T1237" s="35"/>
      <c r="U1237" s="35"/>
      <c r="V1237" s="35"/>
      <c r="W1237" s="35"/>
      <c r="X1237" s="35"/>
      <c r="Y1237" s="35"/>
      <c r="Z1237" s="35"/>
      <c r="AA1237" s="35"/>
      <c r="AB1237" s="35"/>
      <c r="AC1237" s="35"/>
      <c r="AD1237" s="35"/>
      <c r="AE1237" s="35"/>
      <c r="AG1237" s="216" t="s">
        <v>160</v>
      </c>
      <c r="AH1237" s="907" t="s">
        <v>1672</v>
      </c>
      <c r="AI1237" s="906" t="s">
        <v>1673</v>
      </c>
      <c r="AJ1237" s="905">
        <v>1507002</v>
      </c>
      <c r="AK1237" s="451">
        <v>1</v>
      </c>
      <c r="AL1237" s="451" t="s">
        <v>139</v>
      </c>
      <c r="AM1237" s="451" t="s">
        <v>140</v>
      </c>
      <c r="AN1237" s="450"/>
      <c r="AP1237" s="77"/>
      <c r="AQ1237" s="77"/>
      <c r="AR1237" s="35"/>
      <c r="AS1237" s="35"/>
      <c r="AT1237" s="35"/>
      <c r="AU1237" s="35"/>
      <c r="AV1237" s="35"/>
      <c r="AW1237" s="35"/>
      <c r="AX1237" s="35"/>
      <c r="AY1237" s="35"/>
      <c r="AZ1237" s="35"/>
      <c r="BA1237" s="35"/>
      <c r="BB1237" s="35"/>
      <c r="BC1237" s="35"/>
      <c r="BD1237" s="35"/>
      <c r="BE1237" s="35"/>
      <c r="BF1237" s="35"/>
      <c r="BG1237" s="35"/>
      <c r="BH1237" s="35"/>
      <c r="BI1237" s="35"/>
      <c r="BJ1237" s="35"/>
      <c r="BK1237" s="35"/>
      <c r="BL1237" s="35"/>
      <c r="BM1237" s="35"/>
      <c r="BN1237" s="35"/>
      <c r="BO1237" s="35"/>
      <c r="BP1237" s="35"/>
      <c r="BQ1237" s="35"/>
      <c r="BR1237" s="35"/>
      <c r="BS1237" s="35"/>
      <c r="BT1237" s="35"/>
      <c r="BU1237" s="35"/>
      <c r="BV1237" s="35"/>
    </row>
    <row r="1238" spans="1:74" s="54" customFormat="1" ht="15" customHeight="1" x14ac:dyDescent="0.15">
      <c r="A1238" s="35"/>
      <c r="B1238" s="35"/>
      <c r="C1238" s="35"/>
      <c r="D1238" s="35"/>
      <c r="E1238" s="35"/>
      <c r="F1238" s="35"/>
      <c r="G1238" s="35"/>
      <c r="H1238" s="35"/>
      <c r="I1238" s="35"/>
      <c r="J1238" s="35"/>
      <c r="K1238" s="35"/>
      <c r="L1238" s="35"/>
      <c r="M1238" s="35"/>
      <c r="N1238" s="35"/>
      <c r="O1238" s="35"/>
      <c r="P1238" s="35"/>
      <c r="Q1238" s="35"/>
      <c r="R1238" s="35"/>
      <c r="S1238" s="35"/>
      <c r="T1238" s="35"/>
      <c r="U1238" s="35"/>
      <c r="V1238" s="35"/>
      <c r="W1238" s="35"/>
      <c r="X1238" s="35"/>
      <c r="Y1238" s="35"/>
      <c r="Z1238" s="35"/>
      <c r="AA1238" s="35"/>
      <c r="AB1238" s="35"/>
      <c r="AC1238" s="35"/>
      <c r="AD1238" s="35"/>
      <c r="AE1238" s="35"/>
      <c r="AG1238" s="216" t="s">
        <v>160</v>
      </c>
      <c r="AH1238" s="907" t="s">
        <v>1638</v>
      </c>
      <c r="AI1238" s="906" t="s">
        <v>1639</v>
      </c>
      <c r="AJ1238" s="905">
        <v>1507003</v>
      </c>
      <c r="AK1238" s="451" t="s">
        <v>139</v>
      </c>
      <c r="AL1238" s="451">
        <v>1</v>
      </c>
      <c r="AM1238" s="449" t="s">
        <v>3041</v>
      </c>
      <c r="AN1238" s="450"/>
      <c r="AP1238" s="77"/>
      <c r="AQ1238" s="77"/>
      <c r="AR1238" s="35"/>
      <c r="AS1238" s="35"/>
      <c r="AT1238" s="35"/>
      <c r="AU1238" s="35"/>
      <c r="AV1238" s="35"/>
      <c r="AW1238" s="35"/>
      <c r="AX1238" s="35"/>
      <c r="AY1238" s="35"/>
      <c r="AZ1238" s="35"/>
      <c r="BA1238" s="35"/>
      <c r="BB1238" s="35"/>
      <c r="BC1238" s="35"/>
      <c r="BD1238" s="35"/>
      <c r="BE1238" s="35"/>
      <c r="BF1238" s="35"/>
      <c r="BG1238" s="35"/>
      <c r="BH1238" s="35"/>
      <c r="BI1238" s="35"/>
      <c r="BJ1238" s="35"/>
      <c r="BK1238" s="35"/>
      <c r="BL1238" s="35"/>
      <c r="BM1238" s="35"/>
      <c r="BN1238" s="35"/>
      <c r="BO1238" s="35"/>
      <c r="BP1238" s="35"/>
      <c r="BQ1238" s="35"/>
      <c r="BR1238" s="35"/>
      <c r="BS1238" s="35"/>
      <c r="BT1238" s="35"/>
      <c r="BU1238" s="35"/>
      <c r="BV1238" s="35"/>
    </row>
    <row r="1239" spans="1:74" s="54" customFormat="1" ht="15" customHeight="1" x14ac:dyDescent="0.15">
      <c r="A1239" s="35"/>
      <c r="B1239" s="35"/>
      <c r="C1239" s="35"/>
      <c r="D1239" s="35"/>
      <c r="E1239" s="35"/>
      <c r="F1239" s="35"/>
      <c r="G1239" s="35"/>
      <c r="H1239" s="35"/>
      <c r="I1239" s="35"/>
      <c r="J1239" s="35"/>
      <c r="K1239" s="35"/>
      <c r="L1239" s="35"/>
      <c r="M1239" s="35"/>
      <c r="N1239" s="35"/>
      <c r="O1239" s="35"/>
      <c r="P1239" s="35"/>
      <c r="Q1239" s="35"/>
      <c r="R1239" s="35"/>
      <c r="S1239" s="35"/>
      <c r="T1239" s="35"/>
      <c r="U1239" s="35"/>
      <c r="V1239" s="35"/>
      <c r="W1239" s="35"/>
      <c r="X1239" s="35"/>
      <c r="Y1239" s="35"/>
      <c r="Z1239" s="35"/>
      <c r="AA1239" s="35"/>
      <c r="AB1239" s="35"/>
      <c r="AC1239" s="35"/>
      <c r="AD1239" s="35"/>
      <c r="AE1239" s="35"/>
      <c r="AG1239" s="216" t="s">
        <v>160</v>
      </c>
      <c r="AH1239" s="907" t="s">
        <v>1650</v>
      </c>
      <c r="AI1239" s="906" t="s">
        <v>1651</v>
      </c>
      <c r="AJ1239" s="905">
        <v>1507004</v>
      </c>
      <c r="AK1239" s="451">
        <v>1</v>
      </c>
      <c r="AL1239" s="451" t="s">
        <v>139</v>
      </c>
      <c r="AM1239" s="451" t="s">
        <v>140</v>
      </c>
      <c r="AN1239" s="450"/>
      <c r="AP1239" s="77"/>
      <c r="AQ1239" s="77"/>
      <c r="AR1239" s="35"/>
      <c r="AS1239" s="35"/>
      <c r="AT1239" s="35"/>
      <c r="AU1239" s="35"/>
      <c r="AV1239" s="35"/>
      <c r="AW1239" s="35"/>
      <c r="AX1239" s="35"/>
      <c r="AY1239" s="35"/>
      <c r="AZ1239" s="35"/>
      <c r="BA1239" s="35"/>
      <c r="BB1239" s="35"/>
      <c r="BC1239" s="35"/>
      <c r="BD1239" s="35"/>
      <c r="BE1239" s="35"/>
      <c r="BF1239" s="35"/>
      <c r="BG1239" s="35"/>
      <c r="BH1239" s="35"/>
      <c r="BI1239" s="35"/>
      <c r="BJ1239" s="35"/>
      <c r="BK1239" s="35"/>
      <c r="BL1239" s="35"/>
      <c r="BM1239" s="35"/>
      <c r="BN1239" s="35"/>
      <c r="BO1239" s="35"/>
      <c r="BP1239" s="35"/>
      <c r="BQ1239" s="35"/>
      <c r="BR1239" s="35"/>
      <c r="BS1239" s="35"/>
      <c r="BT1239" s="35"/>
      <c r="BU1239" s="35"/>
      <c r="BV1239" s="35"/>
    </row>
    <row r="1240" spans="1:74" s="54" customFormat="1" ht="15" customHeight="1" x14ac:dyDescent="0.15">
      <c r="A1240" s="35"/>
      <c r="B1240" s="35"/>
      <c r="C1240" s="35"/>
      <c r="D1240" s="35"/>
      <c r="E1240" s="35"/>
      <c r="F1240" s="35"/>
      <c r="G1240" s="35"/>
      <c r="H1240" s="35"/>
      <c r="I1240" s="35"/>
      <c r="J1240" s="35"/>
      <c r="K1240" s="35"/>
      <c r="L1240" s="35"/>
      <c r="M1240" s="35"/>
      <c r="N1240" s="35"/>
      <c r="O1240" s="35"/>
      <c r="P1240" s="35"/>
      <c r="Q1240" s="35"/>
      <c r="R1240" s="35"/>
      <c r="S1240" s="35"/>
      <c r="T1240" s="35"/>
      <c r="U1240" s="35"/>
      <c r="V1240" s="35"/>
      <c r="W1240" s="35"/>
      <c r="X1240" s="35"/>
      <c r="Y1240" s="35"/>
      <c r="Z1240" s="35"/>
      <c r="AA1240" s="35"/>
      <c r="AB1240" s="35"/>
      <c r="AC1240" s="35"/>
      <c r="AD1240" s="35"/>
      <c r="AE1240" s="35"/>
      <c r="AG1240" s="216" t="s">
        <v>160</v>
      </c>
      <c r="AH1240" s="907" t="s">
        <v>1652</v>
      </c>
      <c r="AI1240" s="906" t="s">
        <v>1653</v>
      </c>
      <c r="AJ1240" s="905">
        <v>1507005</v>
      </c>
      <c r="AK1240" s="451" t="s">
        <v>139</v>
      </c>
      <c r="AL1240" s="451">
        <v>1</v>
      </c>
      <c r="AM1240" s="449" t="s">
        <v>3041</v>
      </c>
      <c r="AN1240" s="450"/>
      <c r="AP1240" s="77"/>
      <c r="AQ1240" s="77"/>
      <c r="AR1240" s="35"/>
      <c r="AS1240" s="35"/>
      <c r="AT1240" s="35"/>
      <c r="AU1240" s="35"/>
      <c r="AV1240" s="35"/>
      <c r="AW1240" s="35"/>
      <c r="AX1240" s="35"/>
      <c r="AY1240" s="35"/>
      <c r="AZ1240" s="35"/>
      <c r="BA1240" s="35"/>
      <c r="BB1240" s="35"/>
      <c r="BC1240" s="35"/>
      <c r="BD1240" s="35"/>
      <c r="BE1240" s="35"/>
      <c r="BF1240" s="35"/>
      <c r="BG1240" s="35"/>
      <c r="BH1240" s="35"/>
      <c r="BI1240" s="35"/>
      <c r="BJ1240" s="35"/>
      <c r="BK1240" s="35"/>
      <c r="BL1240" s="35"/>
      <c r="BM1240" s="35"/>
      <c r="BN1240" s="35"/>
      <c r="BO1240" s="35"/>
      <c r="BP1240" s="35"/>
      <c r="BQ1240" s="35"/>
      <c r="BR1240" s="35"/>
      <c r="BS1240" s="35"/>
      <c r="BT1240" s="35"/>
      <c r="BU1240" s="35"/>
      <c r="BV1240" s="35"/>
    </row>
    <row r="1241" spans="1:74" s="54" customFormat="1" ht="15" customHeight="1" x14ac:dyDescent="0.15">
      <c r="A1241" s="35"/>
      <c r="B1241" s="35"/>
      <c r="C1241" s="35"/>
      <c r="D1241" s="35"/>
      <c r="E1241" s="35"/>
      <c r="F1241" s="35"/>
      <c r="G1241" s="35"/>
      <c r="H1241" s="35"/>
      <c r="I1241" s="35"/>
      <c r="J1241" s="35"/>
      <c r="K1241" s="35"/>
      <c r="L1241" s="35"/>
      <c r="M1241" s="35"/>
      <c r="N1241" s="35"/>
      <c r="O1241" s="35"/>
      <c r="P1241" s="35"/>
      <c r="Q1241" s="35"/>
      <c r="R1241" s="35"/>
      <c r="S1241" s="35"/>
      <c r="T1241" s="35"/>
      <c r="U1241" s="35"/>
      <c r="V1241" s="35"/>
      <c r="W1241" s="35"/>
      <c r="X1241" s="35"/>
      <c r="Y1241" s="35"/>
      <c r="Z1241" s="35"/>
      <c r="AA1241" s="35"/>
      <c r="AB1241" s="35"/>
      <c r="AC1241" s="35"/>
      <c r="AD1241" s="35"/>
      <c r="AE1241" s="35"/>
      <c r="AG1241" s="216" t="s">
        <v>160</v>
      </c>
      <c r="AH1241" s="907" t="s">
        <v>1666</v>
      </c>
      <c r="AI1241" s="906" t="s">
        <v>1667</v>
      </c>
      <c r="AJ1241" s="905">
        <v>1507006</v>
      </c>
      <c r="AK1241" s="451" t="s">
        <v>139</v>
      </c>
      <c r="AL1241" s="451">
        <v>1</v>
      </c>
      <c r="AM1241" s="449" t="s">
        <v>3041</v>
      </c>
      <c r="AN1241" s="450"/>
      <c r="AP1241" s="77"/>
      <c r="AQ1241" s="77"/>
      <c r="AR1241" s="35"/>
      <c r="AS1241" s="35"/>
      <c r="AT1241" s="35"/>
      <c r="AU1241" s="35"/>
      <c r="AV1241" s="35"/>
      <c r="AW1241" s="35"/>
      <c r="AX1241" s="35"/>
      <c r="AY1241" s="35"/>
      <c r="AZ1241" s="35"/>
      <c r="BA1241" s="35"/>
      <c r="BB1241" s="35"/>
      <c r="BC1241" s="35"/>
      <c r="BD1241" s="35"/>
      <c r="BE1241" s="35"/>
      <c r="BF1241" s="35"/>
      <c r="BG1241" s="35"/>
      <c r="BH1241" s="35"/>
      <c r="BI1241" s="35"/>
      <c r="BJ1241" s="35"/>
      <c r="BK1241" s="35"/>
      <c r="BL1241" s="35"/>
      <c r="BM1241" s="35"/>
      <c r="BN1241" s="35"/>
      <c r="BO1241" s="35"/>
      <c r="BP1241" s="35"/>
      <c r="BQ1241" s="35"/>
      <c r="BR1241" s="35"/>
      <c r="BS1241" s="35"/>
      <c r="BT1241" s="35"/>
      <c r="BU1241" s="35"/>
      <c r="BV1241" s="35"/>
    </row>
    <row r="1242" spans="1:74" s="54" customFormat="1" ht="15" customHeight="1" x14ac:dyDescent="0.15">
      <c r="A1242" s="35"/>
      <c r="B1242" s="35"/>
      <c r="C1242" s="35"/>
      <c r="D1242" s="35"/>
      <c r="E1242" s="35"/>
      <c r="F1242" s="35"/>
      <c r="G1242" s="35"/>
      <c r="H1242" s="35"/>
      <c r="I1242" s="35"/>
      <c r="J1242" s="35"/>
      <c r="K1242" s="35"/>
      <c r="L1242" s="35"/>
      <c r="M1242" s="35"/>
      <c r="N1242" s="35"/>
      <c r="O1242" s="35"/>
      <c r="P1242" s="35"/>
      <c r="Q1242" s="35"/>
      <c r="R1242" s="35"/>
      <c r="S1242" s="35"/>
      <c r="T1242" s="35"/>
      <c r="U1242" s="35"/>
      <c r="V1242" s="35"/>
      <c r="W1242" s="35"/>
      <c r="X1242" s="35"/>
      <c r="Y1242" s="35"/>
      <c r="Z1242" s="35"/>
      <c r="AA1242" s="35"/>
      <c r="AB1242" s="35"/>
      <c r="AC1242" s="35"/>
      <c r="AD1242" s="35"/>
      <c r="AE1242" s="35"/>
      <c r="AG1242" s="216" t="s">
        <v>160</v>
      </c>
      <c r="AH1242" s="907" t="s">
        <v>1598</v>
      </c>
      <c r="AI1242" s="906" t="s">
        <v>1599</v>
      </c>
      <c r="AJ1242" s="905">
        <v>1507007</v>
      </c>
      <c r="AK1242" s="451" t="s">
        <v>139</v>
      </c>
      <c r="AL1242" s="451">
        <v>1</v>
      </c>
      <c r="AM1242" s="449" t="s">
        <v>3041</v>
      </c>
      <c r="AN1242" s="450"/>
      <c r="AP1242" s="77"/>
      <c r="AQ1242" s="77"/>
      <c r="AR1242" s="35"/>
      <c r="AS1242" s="35"/>
      <c r="AT1242" s="35"/>
      <c r="AU1242" s="35"/>
      <c r="AV1242" s="35"/>
      <c r="AW1242" s="35"/>
      <c r="AX1242" s="35"/>
      <c r="AY1242" s="35"/>
      <c r="AZ1242" s="35"/>
      <c r="BA1242" s="35"/>
      <c r="BB1242" s="35"/>
      <c r="BC1242" s="35"/>
      <c r="BD1242" s="35"/>
      <c r="BE1242" s="35"/>
      <c r="BF1242" s="35"/>
      <c r="BG1242" s="35"/>
      <c r="BH1242" s="35"/>
      <c r="BI1242" s="35"/>
      <c r="BJ1242" s="35"/>
      <c r="BK1242" s="35"/>
      <c r="BL1242" s="35"/>
      <c r="BM1242" s="35"/>
      <c r="BN1242" s="35"/>
      <c r="BO1242" s="35"/>
      <c r="BP1242" s="35"/>
      <c r="BQ1242" s="35"/>
      <c r="BR1242" s="35"/>
      <c r="BS1242" s="35"/>
      <c r="BT1242" s="35"/>
      <c r="BU1242" s="35"/>
      <c r="BV1242" s="35"/>
    </row>
    <row r="1243" spans="1:74" s="54" customFormat="1" ht="15" customHeight="1" x14ac:dyDescent="0.15">
      <c r="A1243" s="35"/>
      <c r="B1243" s="35"/>
      <c r="C1243" s="35"/>
      <c r="D1243" s="35"/>
      <c r="E1243" s="35"/>
      <c r="F1243" s="35"/>
      <c r="G1243" s="35"/>
      <c r="H1243" s="35"/>
      <c r="I1243" s="35"/>
      <c r="J1243" s="35"/>
      <c r="K1243" s="35"/>
      <c r="L1243" s="35"/>
      <c r="M1243" s="35"/>
      <c r="N1243" s="35"/>
      <c r="O1243" s="35"/>
      <c r="P1243" s="35"/>
      <c r="Q1243" s="35"/>
      <c r="R1243" s="35"/>
      <c r="S1243" s="35"/>
      <c r="T1243" s="35"/>
      <c r="U1243" s="35"/>
      <c r="V1243" s="35"/>
      <c r="W1243" s="35"/>
      <c r="X1243" s="35"/>
      <c r="Y1243" s="35"/>
      <c r="Z1243" s="35"/>
      <c r="AA1243" s="35"/>
      <c r="AB1243" s="35"/>
      <c r="AC1243" s="35"/>
      <c r="AD1243" s="35"/>
      <c r="AE1243" s="35"/>
      <c r="AG1243" s="216" t="s">
        <v>160</v>
      </c>
      <c r="AH1243" s="907" t="s">
        <v>1634</v>
      </c>
      <c r="AI1243" s="906" t="s">
        <v>1635</v>
      </c>
      <c r="AJ1243" s="905">
        <v>1507008</v>
      </c>
      <c r="AK1243" s="451">
        <v>1</v>
      </c>
      <c r="AL1243" s="451" t="s">
        <v>139</v>
      </c>
      <c r="AM1243" s="451" t="s">
        <v>140</v>
      </c>
      <c r="AN1243" s="450"/>
      <c r="AP1243" s="77"/>
      <c r="AQ1243" s="77"/>
      <c r="AR1243" s="35"/>
      <c r="AS1243" s="35"/>
      <c r="AT1243" s="35"/>
      <c r="AU1243" s="35"/>
      <c r="AV1243" s="35"/>
      <c r="AW1243" s="35"/>
      <c r="AX1243" s="35"/>
      <c r="AY1243" s="35"/>
      <c r="AZ1243" s="35"/>
      <c r="BA1243" s="35"/>
      <c r="BB1243" s="35"/>
      <c r="BC1243" s="35"/>
      <c r="BD1243" s="35"/>
      <c r="BE1243" s="35"/>
      <c r="BF1243" s="35"/>
      <c r="BG1243" s="35"/>
      <c r="BH1243" s="35"/>
      <c r="BI1243" s="35"/>
      <c r="BJ1243" s="35"/>
      <c r="BK1243" s="35"/>
      <c r="BL1243" s="35"/>
      <c r="BM1243" s="35"/>
      <c r="BN1243" s="35"/>
      <c r="BO1243" s="35"/>
      <c r="BP1243" s="35"/>
      <c r="BQ1243" s="35"/>
      <c r="BR1243" s="35"/>
      <c r="BS1243" s="35"/>
      <c r="BT1243" s="35"/>
      <c r="BU1243" s="35"/>
      <c r="BV1243" s="35"/>
    </row>
    <row r="1244" spans="1:74" s="54" customFormat="1" ht="15" customHeight="1" x14ac:dyDescent="0.15">
      <c r="A1244" s="35"/>
      <c r="B1244" s="35"/>
      <c r="C1244" s="35"/>
      <c r="D1244" s="35"/>
      <c r="E1244" s="35"/>
      <c r="F1244" s="35"/>
      <c r="G1244" s="35"/>
      <c r="H1244" s="35"/>
      <c r="I1244" s="35"/>
      <c r="J1244" s="35"/>
      <c r="K1244" s="35"/>
      <c r="L1244" s="35"/>
      <c r="M1244" s="35"/>
      <c r="N1244" s="35"/>
      <c r="O1244" s="35"/>
      <c r="P1244" s="35"/>
      <c r="Q1244" s="35"/>
      <c r="R1244" s="35"/>
      <c r="S1244" s="35"/>
      <c r="T1244" s="35"/>
      <c r="U1244" s="35"/>
      <c r="V1244" s="35"/>
      <c r="W1244" s="35"/>
      <c r="X1244" s="35"/>
      <c r="Y1244" s="35"/>
      <c r="Z1244" s="35"/>
      <c r="AA1244" s="35"/>
      <c r="AB1244" s="35"/>
      <c r="AC1244" s="35"/>
      <c r="AD1244" s="35"/>
      <c r="AE1244" s="35"/>
      <c r="AG1244" s="216" t="s">
        <v>160</v>
      </c>
      <c r="AH1244" s="907" t="s">
        <v>1612</v>
      </c>
      <c r="AI1244" s="906" t="s">
        <v>1613</v>
      </c>
      <c r="AJ1244" s="905">
        <v>1507009</v>
      </c>
      <c r="AK1244" s="451" t="s">
        <v>139</v>
      </c>
      <c r="AL1244" s="451">
        <v>1</v>
      </c>
      <c r="AM1244" s="449" t="s">
        <v>3041</v>
      </c>
      <c r="AN1244" s="450"/>
      <c r="AP1244" s="77"/>
      <c r="AQ1244" s="77"/>
      <c r="AR1244" s="35"/>
      <c r="AS1244" s="35"/>
      <c r="AT1244" s="35"/>
      <c r="AU1244" s="35"/>
      <c r="AV1244" s="35"/>
      <c r="AW1244" s="35"/>
      <c r="AX1244" s="35"/>
      <c r="AY1244" s="35"/>
      <c r="AZ1244" s="35"/>
      <c r="BA1244" s="35"/>
      <c r="BB1244" s="35"/>
      <c r="BC1244" s="35"/>
      <c r="BD1244" s="35"/>
      <c r="BE1244" s="35"/>
      <c r="BF1244" s="35"/>
      <c r="BG1244" s="35"/>
      <c r="BH1244" s="35"/>
      <c r="BI1244" s="35"/>
      <c r="BJ1244" s="35"/>
      <c r="BK1244" s="35"/>
      <c r="BL1244" s="35"/>
      <c r="BM1244" s="35"/>
      <c r="BN1244" s="35"/>
      <c r="BO1244" s="35"/>
      <c r="BP1244" s="35"/>
      <c r="BQ1244" s="35"/>
      <c r="BR1244" s="35"/>
      <c r="BS1244" s="35"/>
      <c r="BT1244" s="35"/>
      <c r="BU1244" s="35"/>
      <c r="BV1244" s="35"/>
    </row>
    <row r="1245" spans="1:74" s="54" customFormat="1" ht="15" customHeight="1" x14ac:dyDescent="0.15">
      <c r="A1245" s="35"/>
      <c r="B1245" s="35"/>
      <c r="C1245" s="35"/>
      <c r="D1245" s="35"/>
      <c r="E1245" s="35"/>
      <c r="F1245" s="35"/>
      <c r="G1245" s="35"/>
      <c r="H1245" s="35"/>
      <c r="I1245" s="35"/>
      <c r="J1245" s="35"/>
      <c r="K1245" s="35"/>
      <c r="L1245" s="35"/>
      <c r="M1245" s="35"/>
      <c r="N1245" s="35"/>
      <c r="O1245" s="35"/>
      <c r="P1245" s="35"/>
      <c r="Q1245" s="35"/>
      <c r="R1245" s="35"/>
      <c r="S1245" s="35"/>
      <c r="T1245" s="35"/>
      <c r="U1245" s="35"/>
      <c r="V1245" s="35"/>
      <c r="W1245" s="35"/>
      <c r="X1245" s="35"/>
      <c r="Y1245" s="35"/>
      <c r="Z1245" s="35"/>
      <c r="AA1245" s="35"/>
      <c r="AB1245" s="35"/>
      <c r="AC1245" s="35"/>
      <c r="AD1245" s="35"/>
      <c r="AE1245" s="35"/>
      <c r="AG1245" s="216" t="s">
        <v>160</v>
      </c>
      <c r="AH1245" s="907" t="s">
        <v>1626</v>
      </c>
      <c r="AI1245" s="906" t="s">
        <v>1627</v>
      </c>
      <c r="AJ1245" s="905">
        <v>1507010</v>
      </c>
      <c r="AK1245" s="451" t="s">
        <v>139</v>
      </c>
      <c r="AL1245" s="451">
        <v>1</v>
      </c>
      <c r="AM1245" s="449" t="s">
        <v>3041</v>
      </c>
      <c r="AN1245" s="450"/>
      <c r="AP1245" s="77"/>
      <c r="AQ1245" s="77"/>
      <c r="AR1245" s="35"/>
      <c r="AS1245" s="35"/>
      <c r="AT1245" s="35"/>
      <c r="AU1245" s="35"/>
      <c r="AV1245" s="35"/>
      <c r="AW1245" s="35"/>
      <c r="AX1245" s="35"/>
      <c r="AY1245" s="35"/>
      <c r="AZ1245" s="35"/>
      <c r="BA1245" s="35"/>
      <c r="BB1245" s="35"/>
      <c r="BC1245" s="35"/>
      <c r="BD1245" s="35"/>
      <c r="BE1245" s="35"/>
      <c r="BF1245" s="35"/>
      <c r="BG1245" s="35"/>
      <c r="BH1245" s="35"/>
      <c r="BI1245" s="35"/>
      <c r="BJ1245" s="35"/>
      <c r="BK1245" s="35"/>
      <c r="BL1245" s="35"/>
      <c r="BM1245" s="35"/>
      <c r="BN1245" s="35"/>
      <c r="BO1245" s="35"/>
      <c r="BP1245" s="35"/>
      <c r="BQ1245" s="35"/>
      <c r="BR1245" s="35"/>
      <c r="BS1245" s="35"/>
      <c r="BT1245" s="35"/>
      <c r="BU1245" s="35"/>
      <c r="BV1245" s="35"/>
    </row>
    <row r="1246" spans="1:74" s="54" customFormat="1" ht="15" customHeight="1" x14ac:dyDescent="0.15">
      <c r="A1246" s="35"/>
      <c r="B1246" s="35"/>
      <c r="C1246" s="35"/>
      <c r="D1246" s="35"/>
      <c r="E1246" s="35"/>
      <c r="F1246" s="35"/>
      <c r="G1246" s="35"/>
      <c r="H1246" s="35"/>
      <c r="I1246" s="35"/>
      <c r="J1246" s="35"/>
      <c r="K1246" s="35"/>
      <c r="L1246" s="35"/>
      <c r="M1246" s="35"/>
      <c r="N1246" s="35"/>
      <c r="O1246" s="35"/>
      <c r="P1246" s="35"/>
      <c r="Q1246" s="35"/>
      <c r="R1246" s="35"/>
      <c r="S1246" s="35"/>
      <c r="T1246" s="35"/>
      <c r="U1246" s="35"/>
      <c r="V1246" s="35"/>
      <c r="W1246" s="35"/>
      <c r="X1246" s="35"/>
      <c r="Y1246" s="35"/>
      <c r="Z1246" s="35"/>
      <c r="AA1246" s="35"/>
      <c r="AB1246" s="35"/>
      <c r="AC1246" s="35"/>
      <c r="AD1246" s="35"/>
      <c r="AE1246" s="35"/>
      <c r="AG1246" s="216" t="s">
        <v>160</v>
      </c>
      <c r="AH1246" s="907" t="s">
        <v>1614</v>
      </c>
      <c r="AI1246" s="906" t="s">
        <v>1615</v>
      </c>
      <c r="AJ1246" s="905">
        <v>1507011</v>
      </c>
      <c r="AK1246" s="451" t="s">
        <v>139</v>
      </c>
      <c r="AL1246" s="451">
        <v>1</v>
      </c>
      <c r="AM1246" s="449" t="s">
        <v>3041</v>
      </c>
      <c r="AN1246" s="450"/>
      <c r="AP1246" s="77"/>
      <c r="AQ1246" s="77"/>
      <c r="AR1246" s="35"/>
      <c r="AS1246" s="35"/>
      <c r="AT1246" s="35"/>
      <c r="AU1246" s="35"/>
      <c r="AV1246" s="35"/>
      <c r="AW1246" s="35"/>
      <c r="AX1246" s="35"/>
      <c r="AY1246" s="35"/>
      <c r="AZ1246" s="35"/>
      <c r="BA1246" s="35"/>
      <c r="BB1246" s="35"/>
      <c r="BC1246" s="35"/>
      <c r="BD1246" s="35"/>
      <c r="BE1246" s="35"/>
      <c r="BF1246" s="35"/>
      <c r="BG1246" s="35"/>
      <c r="BH1246" s="35"/>
      <c r="BI1246" s="35"/>
      <c r="BJ1246" s="35"/>
      <c r="BK1246" s="35"/>
      <c r="BL1246" s="35"/>
      <c r="BM1246" s="35"/>
      <c r="BN1246" s="35"/>
      <c r="BO1246" s="35"/>
      <c r="BP1246" s="35"/>
      <c r="BQ1246" s="35"/>
      <c r="BR1246" s="35"/>
      <c r="BS1246" s="35"/>
      <c r="BT1246" s="35"/>
      <c r="BU1246" s="35"/>
      <c r="BV1246" s="35"/>
    </row>
    <row r="1247" spans="1:74" s="54" customFormat="1" ht="15" customHeight="1" x14ac:dyDescent="0.15">
      <c r="A1247" s="35"/>
      <c r="B1247" s="35"/>
      <c r="C1247" s="35"/>
      <c r="D1247" s="35"/>
      <c r="E1247" s="35"/>
      <c r="F1247" s="35"/>
      <c r="G1247" s="35"/>
      <c r="H1247" s="35"/>
      <c r="I1247" s="35"/>
      <c r="J1247" s="35"/>
      <c r="K1247" s="35"/>
      <c r="L1247" s="35"/>
      <c r="M1247" s="35"/>
      <c r="N1247" s="35"/>
      <c r="O1247" s="35"/>
      <c r="P1247" s="35"/>
      <c r="Q1247" s="35"/>
      <c r="R1247" s="35"/>
      <c r="S1247" s="35"/>
      <c r="T1247" s="35"/>
      <c r="U1247" s="35"/>
      <c r="V1247" s="35"/>
      <c r="W1247" s="35"/>
      <c r="X1247" s="35"/>
      <c r="Y1247" s="35"/>
      <c r="Z1247" s="35"/>
      <c r="AA1247" s="35"/>
      <c r="AB1247" s="35"/>
      <c r="AC1247" s="35"/>
      <c r="AD1247" s="35"/>
      <c r="AE1247" s="35"/>
      <c r="AG1247" s="216" t="s">
        <v>160</v>
      </c>
      <c r="AH1247" s="907" t="s">
        <v>1640</v>
      </c>
      <c r="AI1247" s="906" t="s">
        <v>1641</v>
      </c>
      <c r="AJ1247" s="905">
        <v>1507013</v>
      </c>
      <c r="AK1247" s="451">
        <v>1</v>
      </c>
      <c r="AL1247" s="451" t="s">
        <v>139</v>
      </c>
      <c r="AM1247" s="451" t="s">
        <v>140</v>
      </c>
      <c r="AN1247" s="450"/>
      <c r="AP1247" s="77"/>
      <c r="AQ1247" s="77"/>
      <c r="AR1247" s="35"/>
      <c r="AS1247" s="35"/>
      <c r="AT1247" s="35"/>
      <c r="AU1247" s="35"/>
      <c r="AV1247" s="35"/>
      <c r="AW1247" s="35"/>
      <c r="AX1247" s="35"/>
      <c r="AY1247" s="35"/>
      <c r="AZ1247" s="35"/>
      <c r="BA1247" s="35"/>
      <c r="BB1247" s="35"/>
      <c r="BC1247" s="35"/>
      <c r="BD1247" s="35"/>
      <c r="BE1247" s="35"/>
      <c r="BF1247" s="35"/>
      <c r="BG1247" s="35"/>
      <c r="BH1247" s="35"/>
      <c r="BI1247" s="35"/>
      <c r="BJ1247" s="35"/>
      <c r="BK1247" s="35"/>
      <c r="BL1247" s="35"/>
      <c r="BM1247" s="35"/>
      <c r="BN1247" s="35"/>
      <c r="BO1247" s="35"/>
      <c r="BP1247" s="35"/>
      <c r="BQ1247" s="35"/>
      <c r="BR1247" s="35"/>
      <c r="BS1247" s="35"/>
      <c r="BT1247" s="35"/>
      <c r="BU1247" s="35"/>
      <c r="BV1247" s="35"/>
    </row>
    <row r="1248" spans="1:74" s="54" customFormat="1" ht="15" customHeight="1" x14ac:dyDescent="0.15">
      <c r="A1248" s="35"/>
      <c r="B1248" s="35"/>
      <c r="C1248" s="35"/>
      <c r="D1248" s="35"/>
      <c r="E1248" s="35"/>
      <c r="F1248" s="35"/>
      <c r="G1248" s="35"/>
      <c r="H1248" s="35"/>
      <c r="I1248" s="35"/>
      <c r="J1248" s="35"/>
      <c r="K1248" s="35"/>
      <c r="L1248" s="35"/>
      <c r="M1248" s="35"/>
      <c r="N1248" s="35"/>
      <c r="O1248" s="35"/>
      <c r="P1248" s="35"/>
      <c r="Q1248" s="35"/>
      <c r="R1248" s="35"/>
      <c r="S1248" s="35"/>
      <c r="T1248" s="35"/>
      <c r="U1248" s="35"/>
      <c r="V1248" s="35"/>
      <c r="W1248" s="35"/>
      <c r="X1248" s="35"/>
      <c r="Y1248" s="35"/>
      <c r="Z1248" s="35"/>
      <c r="AA1248" s="35"/>
      <c r="AB1248" s="35"/>
      <c r="AC1248" s="35"/>
      <c r="AD1248" s="35"/>
      <c r="AE1248" s="35"/>
      <c r="AG1248" s="216" t="s">
        <v>160</v>
      </c>
      <c r="AH1248" s="907" t="s">
        <v>1620</v>
      </c>
      <c r="AI1248" s="906" t="s">
        <v>1621</v>
      </c>
      <c r="AJ1248" s="905">
        <v>1507016</v>
      </c>
      <c r="AK1248" s="451">
        <v>1</v>
      </c>
      <c r="AL1248" s="451" t="s">
        <v>139</v>
      </c>
      <c r="AM1248" s="449" t="s">
        <v>3041</v>
      </c>
      <c r="AN1248" s="450"/>
      <c r="AP1248" s="77"/>
      <c r="AQ1248" s="77"/>
      <c r="AR1248" s="35"/>
      <c r="AS1248" s="35"/>
      <c r="AT1248" s="35"/>
      <c r="AU1248" s="35"/>
      <c r="AV1248" s="35"/>
      <c r="AW1248" s="35"/>
      <c r="AX1248" s="35"/>
      <c r="AY1248" s="35"/>
      <c r="AZ1248" s="35"/>
      <c r="BA1248" s="35"/>
      <c r="BB1248" s="35"/>
      <c r="BC1248" s="35"/>
      <c r="BD1248" s="35"/>
      <c r="BE1248" s="35"/>
      <c r="BF1248" s="35"/>
      <c r="BG1248" s="35"/>
      <c r="BH1248" s="35"/>
      <c r="BI1248" s="35"/>
      <c r="BJ1248" s="35"/>
      <c r="BK1248" s="35"/>
      <c r="BL1248" s="35"/>
      <c r="BM1248" s="35"/>
      <c r="BN1248" s="35"/>
      <c r="BO1248" s="35"/>
      <c r="BP1248" s="35"/>
      <c r="BQ1248" s="35"/>
      <c r="BR1248" s="35"/>
      <c r="BS1248" s="35"/>
      <c r="BT1248" s="35"/>
      <c r="BU1248" s="35"/>
      <c r="BV1248" s="35"/>
    </row>
    <row r="1249" spans="1:74" s="54" customFormat="1" ht="15" customHeight="1" x14ac:dyDescent="0.15">
      <c r="A1249" s="35"/>
      <c r="B1249" s="35"/>
      <c r="C1249" s="35"/>
      <c r="D1249" s="35"/>
      <c r="E1249" s="35"/>
      <c r="F1249" s="35"/>
      <c r="G1249" s="35"/>
      <c r="H1249" s="35"/>
      <c r="I1249" s="35"/>
      <c r="J1249" s="35"/>
      <c r="K1249" s="35"/>
      <c r="L1249" s="35"/>
      <c r="M1249" s="35"/>
      <c r="N1249" s="35"/>
      <c r="O1249" s="35"/>
      <c r="P1249" s="35"/>
      <c r="Q1249" s="35"/>
      <c r="R1249" s="35"/>
      <c r="S1249" s="35"/>
      <c r="T1249" s="35"/>
      <c r="U1249" s="35"/>
      <c r="V1249" s="35"/>
      <c r="W1249" s="35"/>
      <c r="X1249" s="35"/>
      <c r="Y1249" s="35"/>
      <c r="Z1249" s="35"/>
      <c r="AA1249" s="35"/>
      <c r="AB1249" s="35"/>
      <c r="AC1249" s="35"/>
      <c r="AD1249" s="35"/>
      <c r="AE1249" s="35"/>
      <c r="AG1249" s="216" t="s">
        <v>160</v>
      </c>
      <c r="AH1249" s="907" t="s">
        <v>1604</v>
      </c>
      <c r="AI1249" s="906" t="s">
        <v>1605</v>
      </c>
      <c r="AJ1249" s="905">
        <v>1507017</v>
      </c>
      <c r="AK1249" s="451">
        <v>1</v>
      </c>
      <c r="AL1249" s="451" t="s">
        <v>139</v>
      </c>
      <c r="AM1249" s="449" t="s">
        <v>3041</v>
      </c>
      <c r="AN1249" s="450"/>
      <c r="AP1249" s="77"/>
      <c r="AQ1249" s="77"/>
      <c r="AR1249" s="35"/>
      <c r="AS1249" s="35"/>
      <c r="AT1249" s="35"/>
      <c r="AU1249" s="35"/>
      <c r="AV1249" s="35"/>
      <c r="AW1249" s="35"/>
      <c r="AX1249" s="35"/>
      <c r="AY1249" s="35"/>
      <c r="AZ1249" s="35"/>
      <c r="BA1249" s="35"/>
      <c r="BB1249" s="35"/>
      <c r="BC1249" s="35"/>
      <c r="BD1249" s="35"/>
      <c r="BE1249" s="35"/>
      <c r="BF1249" s="35"/>
      <c r="BG1249" s="35"/>
      <c r="BH1249" s="35"/>
      <c r="BI1249" s="35"/>
      <c r="BJ1249" s="35"/>
      <c r="BK1249" s="35"/>
      <c r="BL1249" s="35"/>
      <c r="BM1249" s="35"/>
      <c r="BN1249" s="35"/>
      <c r="BO1249" s="35"/>
      <c r="BP1249" s="35"/>
      <c r="BQ1249" s="35"/>
      <c r="BR1249" s="35"/>
      <c r="BS1249" s="35"/>
      <c r="BT1249" s="35"/>
      <c r="BU1249" s="35"/>
      <c r="BV1249" s="35"/>
    </row>
    <row r="1250" spans="1:74" s="54" customFormat="1" ht="15" customHeight="1" x14ac:dyDescent="0.15">
      <c r="A1250" s="35"/>
      <c r="B1250" s="35"/>
      <c r="C1250" s="35"/>
      <c r="D1250" s="35"/>
      <c r="E1250" s="35"/>
      <c r="F1250" s="35"/>
      <c r="G1250" s="35"/>
      <c r="H1250" s="35"/>
      <c r="I1250" s="35"/>
      <c r="J1250" s="35"/>
      <c r="K1250" s="35"/>
      <c r="L1250" s="35"/>
      <c r="M1250" s="35"/>
      <c r="N1250" s="35"/>
      <c r="O1250" s="35"/>
      <c r="P1250" s="35"/>
      <c r="Q1250" s="35"/>
      <c r="R1250" s="35"/>
      <c r="S1250" s="35"/>
      <c r="T1250" s="35"/>
      <c r="U1250" s="35"/>
      <c r="V1250" s="35"/>
      <c r="W1250" s="35"/>
      <c r="X1250" s="35"/>
      <c r="Y1250" s="35"/>
      <c r="Z1250" s="35"/>
      <c r="AA1250" s="35"/>
      <c r="AB1250" s="35"/>
      <c r="AC1250" s="35"/>
      <c r="AD1250" s="35"/>
      <c r="AE1250" s="35"/>
      <c r="AG1250" s="216" t="s">
        <v>160</v>
      </c>
      <c r="AH1250" s="907" t="s">
        <v>1628</v>
      </c>
      <c r="AI1250" s="906" t="s">
        <v>1629</v>
      </c>
      <c r="AJ1250" s="905">
        <v>1507018</v>
      </c>
      <c r="AK1250" s="451" t="s">
        <v>139</v>
      </c>
      <c r="AL1250" s="451">
        <v>1</v>
      </c>
      <c r="AM1250" s="449" t="s">
        <v>3041</v>
      </c>
      <c r="AN1250" s="450"/>
      <c r="AP1250" s="77"/>
      <c r="AQ1250" s="77"/>
      <c r="AR1250" s="35"/>
      <c r="AS1250" s="35"/>
      <c r="AT1250" s="35"/>
      <c r="AU1250" s="35"/>
      <c r="AV1250" s="35"/>
      <c r="AW1250" s="35"/>
      <c r="AX1250" s="35"/>
      <c r="AY1250" s="35"/>
      <c r="AZ1250" s="35"/>
      <c r="BA1250" s="35"/>
      <c r="BB1250" s="35"/>
      <c r="BC1250" s="35"/>
      <c r="BD1250" s="35"/>
      <c r="BE1250" s="35"/>
      <c r="BF1250" s="35"/>
      <c r="BG1250" s="35"/>
      <c r="BH1250" s="35"/>
      <c r="BI1250" s="35"/>
      <c r="BJ1250" s="35"/>
      <c r="BK1250" s="35"/>
      <c r="BL1250" s="35"/>
      <c r="BM1250" s="35"/>
      <c r="BN1250" s="35"/>
      <c r="BO1250" s="35"/>
      <c r="BP1250" s="35"/>
      <c r="BQ1250" s="35"/>
      <c r="BR1250" s="35"/>
      <c r="BS1250" s="35"/>
      <c r="BT1250" s="35"/>
      <c r="BU1250" s="35"/>
      <c r="BV1250" s="35"/>
    </row>
    <row r="1251" spans="1:74" s="54" customFormat="1" ht="15" customHeight="1" x14ac:dyDescent="0.15">
      <c r="A1251" s="35"/>
      <c r="B1251" s="35"/>
      <c r="C1251" s="35"/>
      <c r="D1251" s="35"/>
      <c r="E1251" s="35"/>
      <c r="F1251" s="35"/>
      <c r="G1251" s="35"/>
      <c r="H1251" s="35"/>
      <c r="I1251" s="35"/>
      <c r="J1251" s="35"/>
      <c r="K1251" s="35"/>
      <c r="L1251" s="35"/>
      <c r="M1251" s="35"/>
      <c r="N1251" s="35"/>
      <c r="O1251" s="35"/>
      <c r="P1251" s="35"/>
      <c r="Q1251" s="35"/>
      <c r="R1251" s="35"/>
      <c r="S1251" s="35"/>
      <c r="T1251" s="35"/>
      <c r="U1251" s="35"/>
      <c r="V1251" s="35"/>
      <c r="W1251" s="35"/>
      <c r="X1251" s="35"/>
      <c r="Y1251" s="35"/>
      <c r="Z1251" s="35"/>
      <c r="AA1251" s="35"/>
      <c r="AB1251" s="35"/>
      <c r="AC1251" s="35"/>
      <c r="AD1251" s="35"/>
      <c r="AE1251" s="35"/>
      <c r="AG1251" s="216" t="s">
        <v>160</v>
      </c>
      <c r="AH1251" s="907" t="s">
        <v>1616</v>
      </c>
      <c r="AI1251" s="906" t="s">
        <v>1617</v>
      </c>
      <c r="AJ1251" s="905">
        <v>1507019</v>
      </c>
      <c r="AK1251" s="451" t="s">
        <v>139</v>
      </c>
      <c r="AL1251" s="451">
        <v>1</v>
      </c>
      <c r="AM1251" s="449" t="s">
        <v>3041</v>
      </c>
      <c r="AN1251" s="450"/>
      <c r="AP1251" s="77"/>
      <c r="AQ1251" s="77"/>
      <c r="AR1251" s="35"/>
      <c r="AS1251" s="35"/>
      <c r="AT1251" s="35"/>
      <c r="AU1251" s="35"/>
      <c r="AV1251" s="35"/>
      <c r="AW1251" s="35"/>
      <c r="AX1251" s="35"/>
      <c r="AY1251" s="35"/>
      <c r="AZ1251" s="35"/>
      <c r="BA1251" s="35"/>
      <c r="BB1251" s="35"/>
      <c r="BC1251" s="35"/>
      <c r="BD1251" s="35"/>
      <c r="BE1251" s="35"/>
      <c r="BF1251" s="35"/>
      <c r="BG1251" s="35"/>
      <c r="BH1251" s="35"/>
      <c r="BI1251" s="35"/>
      <c r="BJ1251" s="35"/>
      <c r="BK1251" s="35"/>
      <c r="BL1251" s="35"/>
      <c r="BM1251" s="35"/>
      <c r="BN1251" s="35"/>
      <c r="BO1251" s="35"/>
      <c r="BP1251" s="35"/>
      <c r="BQ1251" s="35"/>
      <c r="BR1251" s="35"/>
      <c r="BS1251" s="35"/>
      <c r="BT1251" s="35"/>
      <c r="BU1251" s="35"/>
      <c r="BV1251" s="35"/>
    </row>
    <row r="1252" spans="1:74" s="54" customFormat="1" ht="15" customHeight="1" x14ac:dyDescent="0.15">
      <c r="A1252" s="35"/>
      <c r="B1252" s="35"/>
      <c r="C1252" s="35"/>
      <c r="D1252" s="35"/>
      <c r="E1252" s="35"/>
      <c r="F1252" s="35"/>
      <c r="G1252" s="35"/>
      <c r="H1252" s="35"/>
      <c r="I1252" s="35"/>
      <c r="J1252" s="35"/>
      <c r="K1252" s="35"/>
      <c r="L1252" s="35"/>
      <c r="M1252" s="35"/>
      <c r="N1252" s="35"/>
      <c r="O1252" s="35"/>
      <c r="P1252" s="35"/>
      <c r="Q1252" s="35"/>
      <c r="R1252" s="35"/>
      <c r="S1252" s="35"/>
      <c r="T1252" s="35"/>
      <c r="U1252" s="35"/>
      <c r="V1252" s="35"/>
      <c r="W1252" s="35"/>
      <c r="X1252" s="35"/>
      <c r="Y1252" s="35"/>
      <c r="Z1252" s="35"/>
      <c r="AA1252" s="35"/>
      <c r="AB1252" s="35"/>
      <c r="AC1252" s="35"/>
      <c r="AD1252" s="35"/>
      <c r="AE1252" s="35"/>
      <c r="AG1252" s="216" t="s">
        <v>160</v>
      </c>
      <c r="AH1252" s="907" t="s">
        <v>1622</v>
      </c>
      <c r="AI1252" s="906" t="s">
        <v>1623</v>
      </c>
      <c r="AJ1252" s="905">
        <v>1507020</v>
      </c>
      <c r="AK1252" s="451" t="s">
        <v>139</v>
      </c>
      <c r="AL1252" s="451">
        <v>1</v>
      </c>
      <c r="AM1252" s="449" t="s">
        <v>3041</v>
      </c>
      <c r="AN1252" s="450"/>
      <c r="AP1252" s="77"/>
      <c r="AQ1252" s="77"/>
      <c r="AR1252" s="35"/>
      <c r="AS1252" s="35"/>
      <c r="AT1252" s="35"/>
      <c r="AU1252" s="35"/>
      <c r="AV1252" s="35"/>
      <c r="AW1252" s="35"/>
      <c r="AX1252" s="35"/>
      <c r="AY1252" s="35"/>
      <c r="AZ1252" s="35"/>
      <c r="BA1252" s="35"/>
      <c r="BB1252" s="35"/>
      <c r="BC1252" s="35"/>
      <c r="BD1252" s="35"/>
      <c r="BE1252" s="35"/>
      <c r="BF1252" s="35"/>
      <c r="BG1252" s="35"/>
      <c r="BH1252" s="35"/>
      <c r="BI1252" s="35"/>
      <c r="BJ1252" s="35"/>
      <c r="BK1252" s="35"/>
      <c r="BL1252" s="35"/>
      <c r="BM1252" s="35"/>
      <c r="BN1252" s="35"/>
      <c r="BO1252" s="35"/>
      <c r="BP1252" s="35"/>
      <c r="BQ1252" s="35"/>
      <c r="BR1252" s="35"/>
      <c r="BS1252" s="35"/>
      <c r="BT1252" s="35"/>
      <c r="BU1252" s="35"/>
      <c r="BV1252" s="35"/>
    </row>
    <row r="1253" spans="1:74" s="54" customFormat="1" ht="15" customHeight="1" x14ac:dyDescent="0.15">
      <c r="A1253" s="35"/>
      <c r="B1253" s="35"/>
      <c r="C1253" s="35"/>
      <c r="D1253" s="35"/>
      <c r="E1253" s="35"/>
      <c r="F1253" s="35"/>
      <c r="G1253" s="35"/>
      <c r="H1253" s="35"/>
      <c r="I1253" s="35"/>
      <c r="J1253" s="35"/>
      <c r="K1253" s="35"/>
      <c r="L1253" s="35"/>
      <c r="M1253" s="35"/>
      <c r="N1253" s="35"/>
      <c r="O1253" s="35"/>
      <c r="P1253" s="35"/>
      <c r="Q1253" s="35"/>
      <c r="R1253" s="35"/>
      <c r="S1253" s="35"/>
      <c r="T1253" s="35"/>
      <c r="U1253" s="35"/>
      <c r="V1253" s="35"/>
      <c r="W1253" s="35"/>
      <c r="X1253" s="35"/>
      <c r="Y1253" s="35"/>
      <c r="Z1253" s="35"/>
      <c r="AA1253" s="35"/>
      <c r="AB1253" s="35"/>
      <c r="AC1253" s="35"/>
      <c r="AD1253" s="35"/>
      <c r="AE1253" s="35"/>
      <c r="AG1253" s="216" t="s">
        <v>160</v>
      </c>
      <c r="AH1253" s="907" t="s">
        <v>1648</v>
      </c>
      <c r="AI1253" s="906" t="s">
        <v>1649</v>
      </c>
      <c r="AJ1253" s="905">
        <v>1507021</v>
      </c>
      <c r="AK1253" s="451">
        <v>1</v>
      </c>
      <c r="AL1253" s="451" t="s">
        <v>139</v>
      </c>
      <c r="AM1253" s="449" t="s">
        <v>3041</v>
      </c>
      <c r="AN1253" s="450"/>
      <c r="AP1253" s="77"/>
      <c r="AQ1253" s="77"/>
      <c r="AR1253" s="35"/>
      <c r="AS1253" s="35"/>
      <c r="AT1253" s="35"/>
      <c r="AU1253" s="35"/>
      <c r="AV1253" s="35"/>
      <c r="AW1253" s="35"/>
      <c r="AX1253" s="35"/>
      <c r="AY1253" s="35"/>
      <c r="AZ1253" s="35"/>
      <c r="BA1253" s="35"/>
      <c r="BB1253" s="35"/>
      <c r="BC1253" s="35"/>
      <c r="BD1253" s="35"/>
      <c r="BE1253" s="35"/>
      <c r="BF1253" s="35"/>
      <c r="BG1253" s="35"/>
      <c r="BH1253" s="35"/>
      <c r="BI1253" s="35"/>
      <c r="BJ1253" s="35"/>
      <c r="BK1253" s="35"/>
      <c r="BL1253" s="35"/>
      <c r="BM1253" s="35"/>
      <c r="BN1253" s="35"/>
      <c r="BO1253" s="35"/>
      <c r="BP1253" s="35"/>
      <c r="BQ1253" s="35"/>
      <c r="BR1253" s="35"/>
      <c r="BS1253" s="35"/>
      <c r="BT1253" s="35"/>
      <c r="BU1253" s="35"/>
      <c r="BV1253" s="35"/>
    </row>
    <row r="1254" spans="1:74" s="54" customFormat="1" ht="15" customHeight="1" x14ac:dyDescent="0.15">
      <c r="A1254" s="35"/>
      <c r="B1254" s="35"/>
      <c r="C1254" s="35"/>
      <c r="D1254" s="35"/>
      <c r="E1254" s="35"/>
      <c r="F1254" s="35"/>
      <c r="G1254" s="35"/>
      <c r="H1254" s="35"/>
      <c r="I1254" s="35"/>
      <c r="J1254" s="35"/>
      <c r="K1254" s="35"/>
      <c r="L1254" s="35"/>
      <c r="M1254" s="35"/>
      <c r="N1254" s="35"/>
      <c r="O1254" s="35"/>
      <c r="P1254" s="35"/>
      <c r="Q1254" s="35"/>
      <c r="R1254" s="35"/>
      <c r="S1254" s="35"/>
      <c r="T1254" s="35"/>
      <c r="U1254" s="35"/>
      <c r="V1254" s="35"/>
      <c r="W1254" s="35"/>
      <c r="X1254" s="35"/>
      <c r="Y1254" s="35"/>
      <c r="Z1254" s="35"/>
      <c r="AA1254" s="35"/>
      <c r="AB1254" s="35"/>
      <c r="AC1254" s="35"/>
      <c r="AD1254" s="35"/>
      <c r="AE1254" s="35"/>
      <c r="AG1254" s="216" t="s">
        <v>160</v>
      </c>
      <c r="AH1254" s="907" t="s">
        <v>1646</v>
      </c>
      <c r="AI1254" s="906" t="s">
        <v>1647</v>
      </c>
      <c r="AJ1254" s="905">
        <v>1507022</v>
      </c>
      <c r="AK1254" s="451">
        <v>1</v>
      </c>
      <c r="AL1254" s="451" t="s">
        <v>139</v>
      </c>
      <c r="AM1254" s="451" t="s">
        <v>140</v>
      </c>
      <c r="AN1254" s="450"/>
      <c r="AP1254" s="77"/>
      <c r="AQ1254" s="77"/>
      <c r="AR1254" s="35"/>
      <c r="AS1254" s="35"/>
      <c r="AT1254" s="35"/>
      <c r="AU1254" s="35"/>
      <c r="AV1254" s="35"/>
      <c r="AW1254" s="35"/>
      <c r="AX1254" s="35"/>
      <c r="AY1254" s="35"/>
      <c r="AZ1254" s="35"/>
      <c r="BA1254" s="35"/>
      <c r="BB1254" s="35"/>
      <c r="BC1254" s="35"/>
      <c r="BD1254" s="35"/>
      <c r="BE1254" s="35"/>
      <c r="BF1254" s="35"/>
      <c r="BG1254" s="35"/>
      <c r="BH1254" s="35"/>
      <c r="BI1254" s="35"/>
      <c r="BJ1254" s="35"/>
      <c r="BK1254" s="35"/>
      <c r="BL1254" s="35"/>
      <c r="BM1254" s="35"/>
      <c r="BN1254" s="35"/>
      <c r="BO1254" s="35"/>
      <c r="BP1254" s="35"/>
      <c r="BQ1254" s="35"/>
      <c r="BR1254" s="35"/>
      <c r="BS1254" s="35"/>
      <c r="BT1254" s="35"/>
      <c r="BU1254" s="35"/>
      <c r="BV1254" s="35"/>
    </row>
    <row r="1255" spans="1:74" s="54" customFormat="1" ht="15" customHeight="1" x14ac:dyDescent="0.15">
      <c r="A1255" s="35"/>
      <c r="B1255" s="35"/>
      <c r="C1255" s="35"/>
      <c r="D1255" s="35"/>
      <c r="E1255" s="35"/>
      <c r="F1255" s="35"/>
      <c r="G1255" s="35"/>
      <c r="H1255" s="35"/>
      <c r="I1255" s="35"/>
      <c r="J1255" s="35"/>
      <c r="K1255" s="35"/>
      <c r="L1255" s="35"/>
      <c r="M1255" s="35"/>
      <c r="N1255" s="35"/>
      <c r="O1255" s="35"/>
      <c r="P1255" s="35"/>
      <c r="Q1255" s="35"/>
      <c r="R1255" s="35"/>
      <c r="S1255" s="35"/>
      <c r="T1255" s="35"/>
      <c r="U1255" s="35"/>
      <c r="V1255" s="35"/>
      <c r="W1255" s="35"/>
      <c r="X1255" s="35"/>
      <c r="Y1255" s="35"/>
      <c r="Z1255" s="35"/>
      <c r="AA1255" s="35"/>
      <c r="AB1255" s="35"/>
      <c r="AC1255" s="35"/>
      <c r="AD1255" s="35"/>
      <c r="AE1255" s="35"/>
      <c r="AG1255" s="216" t="s">
        <v>160</v>
      </c>
      <c r="AH1255" s="907" t="s">
        <v>1608</v>
      </c>
      <c r="AI1255" s="906" t="s">
        <v>1609</v>
      </c>
      <c r="AJ1255" s="905">
        <v>1507023</v>
      </c>
      <c r="AK1255" s="451">
        <v>1</v>
      </c>
      <c r="AL1255" s="451" t="s">
        <v>139</v>
      </c>
      <c r="AM1255" s="449" t="s">
        <v>3041</v>
      </c>
      <c r="AN1255" s="450"/>
      <c r="AP1255" s="77"/>
      <c r="AQ1255" s="77"/>
      <c r="AR1255" s="35"/>
      <c r="AS1255" s="35"/>
      <c r="AT1255" s="35"/>
      <c r="AU1255" s="35"/>
      <c r="AV1255" s="35"/>
      <c r="AW1255" s="35"/>
      <c r="AX1255" s="35"/>
      <c r="AY1255" s="35"/>
      <c r="AZ1255" s="35"/>
      <c r="BA1255" s="35"/>
      <c r="BB1255" s="35"/>
      <c r="BC1255" s="35"/>
      <c r="BD1255" s="35"/>
      <c r="BE1255" s="35"/>
      <c r="BF1255" s="35"/>
      <c r="BG1255" s="35"/>
      <c r="BH1255" s="35"/>
      <c r="BI1255" s="35"/>
      <c r="BJ1255" s="35"/>
      <c r="BK1255" s="35"/>
      <c r="BL1255" s="35"/>
      <c r="BM1255" s="35"/>
      <c r="BN1255" s="35"/>
      <c r="BO1255" s="35"/>
      <c r="BP1255" s="35"/>
      <c r="BQ1255" s="35"/>
      <c r="BR1255" s="35"/>
      <c r="BS1255" s="35"/>
      <c r="BT1255" s="35"/>
      <c r="BU1255" s="35"/>
      <c r="BV1255" s="35"/>
    </row>
    <row r="1256" spans="1:74" s="54" customFormat="1" ht="15" customHeight="1" x14ac:dyDescent="0.15">
      <c r="A1256" s="35"/>
      <c r="B1256" s="35"/>
      <c r="C1256" s="35"/>
      <c r="D1256" s="35"/>
      <c r="E1256" s="35"/>
      <c r="F1256" s="35"/>
      <c r="G1256" s="35"/>
      <c r="H1256" s="35"/>
      <c r="I1256" s="35"/>
      <c r="J1256" s="35"/>
      <c r="K1256" s="35"/>
      <c r="L1256" s="35"/>
      <c r="M1256" s="35"/>
      <c r="N1256" s="35"/>
      <c r="O1256" s="35"/>
      <c r="P1256" s="35"/>
      <c r="Q1256" s="35"/>
      <c r="R1256" s="35"/>
      <c r="S1256" s="35"/>
      <c r="T1256" s="35"/>
      <c r="U1256" s="35"/>
      <c r="V1256" s="35"/>
      <c r="W1256" s="35"/>
      <c r="X1256" s="35"/>
      <c r="Y1256" s="35"/>
      <c r="Z1256" s="35"/>
      <c r="AA1256" s="35"/>
      <c r="AB1256" s="35"/>
      <c r="AC1256" s="35"/>
      <c r="AD1256" s="35"/>
      <c r="AE1256" s="35"/>
      <c r="AG1256" s="216" t="s">
        <v>160</v>
      </c>
      <c r="AH1256" s="907" t="s">
        <v>1606</v>
      </c>
      <c r="AI1256" s="906" t="s">
        <v>1607</v>
      </c>
      <c r="AJ1256" s="905">
        <v>1507024</v>
      </c>
      <c r="AK1256" s="451">
        <v>1</v>
      </c>
      <c r="AL1256" s="451" t="s">
        <v>139</v>
      </c>
      <c r="AM1256" s="449" t="s">
        <v>3041</v>
      </c>
      <c r="AN1256" s="450"/>
      <c r="AP1256" s="77"/>
      <c r="AQ1256" s="77"/>
      <c r="AR1256" s="35"/>
      <c r="AS1256" s="35"/>
      <c r="AT1256" s="35"/>
      <c r="AU1256" s="35"/>
      <c r="AV1256" s="35"/>
      <c r="AW1256" s="35"/>
      <c r="AX1256" s="35"/>
      <c r="AY1256" s="35"/>
      <c r="AZ1256" s="35"/>
      <c r="BA1256" s="35"/>
      <c r="BB1256" s="35"/>
      <c r="BC1256" s="35"/>
      <c r="BD1256" s="35"/>
      <c r="BE1256" s="35"/>
      <c r="BF1256" s="35"/>
      <c r="BG1256" s="35"/>
      <c r="BH1256" s="35"/>
      <c r="BI1256" s="35"/>
      <c r="BJ1256" s="35"/>
      <c r="BK1256" s="35"/>
      <c r="BL1256" s="35"/>
      <c r="BM1256" s="35"/>
      <c r="BN1256" s="35"/>
      <c r="BO1256" s="35"/>
      <c r="BP1256" s="35"/>
      <c r="BQ1256" s="35"/>
      <c r="BR1256" s="35"/>
      <c r="BS1256" s="35"/>
      <c r="BT1256" s="35"/>
      <c r="BU1256" s="35"/>
      <c r="BV1256" s="35"/>
    </row>
    <row r="1257" spans="1:74" s="54" customFormat="1" ht="15" customHeight="1" x14ac:dyDescent="0.15">
      <c r="A1257" s="35"/>
      <c r="B1257" s="35"/>
      <c r="C1257" s="35"/>
      <c r="D1257" s="35"/>
      <c r="E1257" s="35"/>
      <c r="F1257" s="35"/>
      <c r="G1257" s="35"/>
      <c r="H1257" s="35"/>
      <c r="I1257" s="35"/>
      <c r="J1257" s="35"/>
      <c r="K1257" s="35"/>
      <c r="L1257" s="35"/>
      <c r="M1257" s="35"/>
      <c r="N1257" s="35"/>
      <c r="O1257" s="35"/>
      <c r="P1257" s="35"/>
      <c r="Q1257" s="35"/>
      <c r="R1257" s="35"/>
      <c r="S1257" s="35"/>
      <c r="T1257" s="35"/>
      <c r="U1257" s="35"/>
      <c r="V1257" s="35"/>
      <c r="W1257" s="35"/>
      <c r="X1257" s="35"/>
      <c r="Y1257" s="35"/>
      <c r="Z1257" s="35"/>
      <c r="AA1257" s="35"/>
      <c r="AB1257" s="35"/>
      <c r="AC1257" s="35"/>
      <c r="AD1257" s="35"/>
      <c r="AE1257" s="35"/>
      <c r="AG1257" s="216" t="s">
        <v>160</v>
      </c>
      <c r="AH1257" s="907" t="s">
        <v>1618</v>
      </c>
      <c r="AI1257" s="906" t="s">
        <v>1619</v>
      </c>
      <c r="AJ1257" s="905">
        <v>1507025</v>
      </c>
      <c r="AK1257" s="451" t="s">
        <v>139</v>
      </c>
      <c r="AL1257" s="451">
        <v>1</v>
      </c>
      <c r="AM1257" s="449" t="s">
        <v>3041</v>
      </c>
      <c r="AN1257" s="450"/>
      <c r="AP1257" s="77"/>
      <c r="AQ1257" s="77"/>
      <c r="AR1257" s="35"/>
      <c r="AS1257" s="35"/>
      <c r="AT1257" s="35"/>
      <c r="AU1257" s="35"/>
      <c r="AV1257" s="35"/>
      <c r="AW1257" s="35"/>
      <c r="AX1257" s="35"/>
      <c r="AY1257" s="35"/>
      <c r="AZ1257" s="35"/>
      <c r="BA1257" s="35"/>
      <c r="BB1257" s="35"/>
      <c r="BC1257" s="35"/>
      <c r="BD1257" s="35"/>
      <c r="BE1257" s="35"/>
      <c r="BF1257" s="35"/>
      <c r="BG1257" s="35"/>
      <c r="BH1257" s="35"/>
      <c r="BI1257" s="35"/>
      <c r="BJ1257" s="35"/>
      <c r="BK1257" s="35"/>
      <c r="BL1257" s="35"/>
      <c r="BM1257" s="35"/>
      <c r="BN1257" s="35"/>
      <c r="BO1257" s="35"/>
      <c r="BP1257" s="35"/>
      <c r="BQ1257" s="35"/>
      <c r="BR1257" s="35"/>
      <c r="BS1257" s="35"/>
      <c r="BT1257" s="35"/>
      <c r="BU1257" s="35"/>
      <c r="BV1257" s="35"/>
    </row>
    <row r="1258" spans="1:74" s="54" customFormat="1" ht="15" customHeight="1" x14ac:dyDescent="0.15">
      <c r="A1258" s="35"/>
      <c r="B1258" s="35"/>
      <c r="C1258" s="35"/>
      <c r="D1258" s="35"/>
      <c r="E1258" s="35"/>
      <c r="F1258" s="35"/>
      <c r="G1258" s="35"/>
      <c r="H1258" s="35"/>
      <c r="I1258" s="35"/>
      <c r="J1258" s="35"/>
      <c r="K1258" s="35"/>
      <c r="L1258" s="35"/>
      <c r="M1258" s="35"/>
      <c r="N1258" s="35"/>
      <c r="O1258" s="35"/>
      <c r="P1258" s="35"/>
      <c r="Q1258" s="35"/>
      <c r="R1258" s="35"/>
      <c r="S1258" s="35"/>
      <c r="T1258" s="35"/>
      <c r="U1258" s="35"/>
      <c r="V1258" s="35"/>
      <c r="W1258" s="35"/>
      <c r="X1258" s="35"/>
      <c r="Y1258" s="35"/>
      <c r="Z1258" s="35"/>
      <c r="AA1258" s="35"/>
      <c r="AB1258" s="35"/>
      <c r="AC1258" s="35"/>
      <c r="AD1258" s="35"/>
      <c r="AE1258" s="35"/>
      <c r="AG1258" s="216" t="s">
        <v>160</v>
      </c>
      <c r="AH1258" s="907" t="s">
        <v>1674</v>
      </c>
      <c r="AI1258" s="906" t="s">
        <v>1675</v>
      </c>
      <c r="AJ1258" s="905">
        <v>1507026</v>
      </c>
      <c r="AK1258" s="451" t="s">
        <v>139</v>
      </c>
      <c r="AL1258" s="451">
        <v>1</v>
      </c>
      <c r="AM1258" s="449" t="s">
        <v>3041</v>
      </c>
      <c r="AN1258" s="450"/>
      <c r="AP1258" s="77"/>
      <c r="AQ1258" s="77"/>
      <c r="AR1258" s="35"/>
      <c r="AS1258" s="35"/>
      <c r="AT1258" s="35"/>
      <c r="AU1258" s="35"/>
      <c r="AV1258" s="35"/>
      <c r="AW1258" s="35"/>
      <c r="AX1258" s="35"/>
      <c r="AY1258" s="35"/>
      <c r="AZ1258" s="35"/>
      <c r="BA1258" s="35"/>
      <c r="BB1258" s="35"/>
      <c r="BC1258" s="35"/>
      <c r="BD1258" s="35"/>
      <c r="BE1258" s="35"/>
      <c r="BF1258" s="35"/>
      <c r="BG1258" s="35"/>
      <c r="BH1258" s="35"/>
      <c r="BI1258" s="35"/>
      <c r="BJ1258" s="35"/>
      <c r="BK1258" s="35"/>
      <c r="BL1258" s="35"/>
      <c r="BM1258" s="35"/>
      <c r="BN1258" s="35"/>
      <c r="BO1258" s="35"/>
      <c r="BP1258" s="35"/>
      <c r="BQ1258" s="35"/>
      <c r="BR1258" s="35"/>
      <c r="BS1258" s="35"/>
      <c r="BT1258" s="35"/>
      <c r="BU1258" s="35"/>
      <c r="BV1258" s="35"/>
    </row>
    <row r="1259" spans="1:74" s="54" customFormat="1" ht="15" customHeight="1" x14ac:dyDescent="0.15">
      <c r="A1259" s="35"/>
      <c r="B1259" s="35"/>
      <c r="C1259" s="35"/>
      <c r="D1259" s="35"/>
      <c r="E1259" s="35"/>
      <c r="F1259" s="35"/>
      <c r="G1259" s="35"/>
      <c r="H1259" s="35"/>
      <c r="I1259" s="35"/>
      <c r="J1259" s="35"/>
      <c r="K1259" s="35"/>
      <c r="L1259" s="35"/>
      <c r="M1259" s="35"/>
      <c r="N1259" s="35"/>
      <c r="O1259" s="35"/>
      <c r="P1259" s="35"/>
      <c r="Q1259" s="35"/>
      <c r="R1259" s="35"/>
      <c r="S1259" s="35"/>
      <c r="T1259" s="35"/>
      <c r="U1259" s="35"/>
      <c r="V1259" s="35"/>
      <c r="W1259" s="35"/>
      <c r="X1259" s="35"/>
      <c r="Y1259" s="35"/>
      <c r="Z1259" s="35"/>
      <c r="AA1259" s="35"/>
      <c r="AB1259" s="35"/>
      <c r="AC1259" s="35"/>
      <c r="AD1259" s="35"/>
      <c r="AE1259" s="35"/>
      <c r="AG1259" s="216" t="s">
        <v>160</v>
      </c>
      <c r="AH1259" s="907" t="s">
        <v>1632</v>
      </c>
      <c r="AI1259" s="906" t="s">
        <v>1633</v>
      </c>
      <c r="AJ1259" s="905">
        <v>1507027</v>
      </c>
      <c r="AK1259" s="451" t="s">
        <v>139</v>
      </c>
      <c r="AL1259" s="451">
        <v>1</v>
      </c>
      <c r="AM1259" s="449" t="s">
        <v>3041</v>
      </c>
      <c r="AN1259" s="450"/>
      <c r="AP1259" s="77"/>
      <c r="AQ1259" s="77"/>
      <c r="AR1259" s="35"/>
      <c r="AS1259" s="35"/>
      <c r="AT1259" s="35"/>
      <c r="AU1259" s="35"/>
      <c r="AV1259" s="35"/>
      <c r="AW1259" s="35"/>
      <c r="AX1259" s="35"/>
      <c r="AY1259" s="35"/>
      <c r="AZ1259" s="35"/>
      <c r="BA1259" s="35"/>
      <c r="BB1259" s="35"/>
      <c r="BC1259" s="35"/>
      <c r="BD1259" s="35"/>
      <c r="BE1259" s="35"/>
      <c r="BF1259" s="35"/>
      <c r="BG1259" s="35"/>
      <c r="BH1259" s="35"/>
      <c r="BI1259" s="35"/>
      <c r="BJ1259" s="35"/>
      <c r="BK1259" s="35"/>
      <c r="BL1259" s="35"/>
      <c r="BM1259" s="35"/>
      <c r="BN1259" s="35"/>
      <c r="BO1259" s="35"/>
      <c r="BP1259" s="35"/>
      <c r="BQ1259" s="35"/>
      <c r="BR1259" s="35"/>
      <c r="BS1259" s="35"/>
      <c r="BT1259" s="35"/>
      <c r="BU1259" s="35"/>
      <c r="BV1259" s="35"/>
    </row>
    <row r="1260" spans="1:74" s="54" customFormat="1" ht="15" customHeight="1" x14ac:dyDescent="0.15">
      <c r="A1260" s="35"/>
      <c r="B1260" s="35"/>
      <c r="C1260" s="35"/>
      <c r="D1260" s="35"/>
      <c r="E1260" s="35"/>
      <c r="F1260" s="35"/>
      <c r="G1260" s="35"/>
      <c r="H1260" s="35"/>
      <c r="I1260" s="35"/>
      <c r="J1260" s="35"/>
      <c r="K1260" s="35"/>
      <c r="L1260" s="35"/>
      <c r="M1260" s="35"/>
      <c r="N1260" s="35"/>
      <c r="O1260" s="35"/>
      <c r="P1260" s="35"/>
      <c r="Q1260" s="35"/>
      <c r="R1260" s="35"/>
      <c r="S1260" s="35"/>
      <c r="T1260" s="35"/>
      <c r="U1260" s="35"/>
      <c r="V1260" s="35"/>
      <c r="W1260" s="35"/>
      <c r="X1260" s="35"/>
      <c r="Y1260" s="35"/>
      <c r="Z1260" s="35"/>
      <c r="AA1260" s="35"/>
      <c r="AB1260" s="35"/>
      <c r="AC1260" s="35"/>
      <c r="AD1260" s="35"/>
      <c r="AE1260" s="35"/>
      <c r="AG1260" s="216" t="s">
        <v>160</v>
      </c>
      <c r="AH1260" s="907" t="s">
        <v>1668</v>
      </c>
      <c r="AI1260" s="906" t="s">
        <v>1669</v>
      </c>
      <c r="AJ1260" s="905">
        <v>1507028</v>
      </c>
      <c r="AK1260" s="451" t="s">
        <v>139</v>
      </c>
      <c r="AL1260" s="451">
        <v>1</v>
      </c>
      <c r="AM1260" s="449" t="s">
        <v>3041</v>
      </c>
      <c r="AN1260" s="450"/>
      <c r="AP1260" s="77"/>
      <c r="AQ1260" s="77"/>
      <c r="AR1260" s="35"/>
      <c r="AS1260" s="35"/>
      <c r="AT1260" s="35"/>
      <c r="AU1260" s="35"/>
      <c r="AV1260" s="35"/>
      <c r="AW1260" s="35"/>
      <c r="AX1260" s="35"/>
      <c r="AY1260" s="35"/>
      <c r="AZ1260" s="35"/>
      <c r="BA1260" s="35"/>
      <c r="BB1260" s="35"/>
      <c r="BC1260" s="35"/>
      <c r="BD1260" s="35"/>
      <c r="BE1260" s="35"/>
      <c r="BF1260" s="35"/>
      <c r="BG1260" s="35"/>
      <c r="BH1260" s="35"/>
      <c r="BI1260" s="35"/>
      <c r="BJ1260" s="35"/>
      <c r="BK1260" s="35"/>
      <c r="BL1260" s="35"/>
      <c r="BM1260" s="35"/>
      <c r="BN1260" s="35"/>
      <c r="BO1260" s="35"/>
      <c r="BP1260" s="35"/>
      <c r="BQ1260" s="35"/>
      <c r="BR1260" s="35"/>
      <c r="BS1260" s="35"/>
      <c r="BT1260" s="35"/>
      <c r="BU1260" s="35"/>
      <c r="BV1260" s="35"/>
    </row>
    <row r="1261" spans="1:74" s="54" customFormat="1" ht="15" customHeight="1" x14ac:dyDescent="0.15">
      <c r="A1261" s="35"/>
      <c r="B1261" s="35"/>
      <c r="C1261" s="35"/>
      <c r="D1261" s="35"/>
      <c r="E1261" s="35"/>
      <c r="F1261" s="35"/>
      <c r="G1261" s="35"/>
      <c r="H1261" s="35"/>
      <c r="I1261" s="35"/>
      <c r="J1261" s="35"/>
      <c r="K1261" s="35"/>
      <c r="L1261" s="35"/>
      <c r="M1261" s="35"/>
      <c r="N1261" s="35"/>
      <c r="O1261" s="35"/>
      <c r="P1261" s="35"/>
      <c r="Q1261" s="35"/>
      <c r="R1261" s="35"/>
      <c r="S1261" s="35"/>
      <c r="T1261" s="35"/>
      <c r="U1261" s="35"/>
      <c r="V1261" s="35"/>
      <c r="W1261" s="35"/>
      <c r="X1261" s="35"/>
      <c r="Y1261" s="35"/>
      <c r="Z1261" s="35"/>
      <c r="AA1261" s="35"/>
      <c r="AB1261" s="35"/>
      <c r="AC1261" s="35"/>
      <c r="AD1261" s="35"/>
      <c r="AE1261" s="35"/>
      <c r="AG1261" s="216" t="s">
        <v>160</v>
      </c>
      <c r="AH1261" s="907" t="s">
        <v>1624</v>
      </c>
      <c r="AI1261" s="906" t="s">
        <v>1625</v>
      </c>
      <c r="AJ1261" s="905">
        <v>1507029</v>
      </c>
      <c r="AK1261" s="451" t="s">
        <v>139</v>
      </c>
      <c r="AL1261" s="451">
        <v>1</v>
      </c>
      <c r="AM1261" s="449" t="s">
        <v>3041</v>
      </c>
      <c r="AN1261" s="450"/>
      <c r="AP1261" s="77"/>
      <c r="AQ1261" s="77"/>
      <c r="AR1261" s="35"/>
      <c r="AS1261" s="35"/>
      <c r="AT1261" s="35"/>
      <c r="AU1261" s="35"/>
      <c r="AV1261" s="35"/>
      <c r="AW1261" s="35"/>
      <c r="AX1261" s="35"/>
      <c r="AY1261" s="35"/>
      <c r="AZ1261" s="35"/>
      <c r="BA1261" s="35"/>
      <c r="BB1261" s="35"/>
      <c r="BC1261" s="35"/>
      <c r="BD1261" s="35"/>
      <c r="BE1261" s="35"/>
      <c r="BF1261" s="35"/>
      <c r="BG1261" s="35"/>
      <c r="BH1261" s="35"/>
      <c r="BI1261" s="35"/>
      <c r="BJ1261" s="35"/>
      <c r="BK1261" s="35"/>
      <c r="BL1261" s="35"/>
      <c r="BM1261" s="35"/>
      <c r="BN1261" s="35"/>
      <c r="BO1261" s="35"/>
      <c r="BP1261" s="35"/>
      <c r="BQ1261" s="35"/>
      <c r="BR1261" s="35"/>
      <c r="BS1261" s="35"/>
      <c r="BT1261" s="35"/>
      <c r="BU1261" s="35"/>
      <c r="BV1261" s="35"/>
    </row>
    <row r="1262" spans="1:74" s="54" customFormat="1" ht="15" customHeight="1" x14ac:dyDescent="0.15">
      <c r="A1262" s="35"/>
      <c r="B1262" s="35"/>
      <c r="C1262" s="35"/>
      <c r="D1262" s="35"/>
      <c r="E1262" s="35"/>
      <c r="F1262" s="35"/>
      <c r="G1262" s="35"/>
      <c r="H1262" s="35"/>
      <c r="I1262" s="35"/>
      <c r="J1262" s="35"/>
      <c r="K1262" s="35"/>
      <c r="L1262" s="35"/>
      <c r="M1262" s="35"/>
      <c r="N1262" s="35"/>
      <c r="O1262" s="35"/>
      <c r="P1262" s="35"/>
      <c r="Q1262" s="35"/>
      <c r="R1262" s="35"/>
      <c r="S1262" s="35"/>
      <c r="T1262" s="35"/>
      <c r="U1262" s="35"/>
      <c r="V1262" s="35"/>
      <c r="W1262" s="35"/>
      <c r="X1262" s="35"/>
      <c r="Y1262" s="35"/>
      <c r="Z1262" s="35"/>
      <c r="AA1262" s="35"/>
      <c r="AB1262" s="35"/>
      <c r="AC1262" s="35"/>
      <c r="AD1262" s="35"/>
      <c r="AE1262" s="35"/>
      <c r="AG1262" s="216" t="s">
        <v>160</v>
      </c>
      <c r="AH1262" s="907" t="s">
        <v>1644</v>
      </c>
      <c r="AI1262" s="906" t="s">
        <v>1645</v>
      </c>
      <c r="AJ1262" s="905">
        <v>1507030</v>
      </c>
      <c r="AK1262" s="451">
        <v>1</v>
      </c>
      <c r="AL1262" s="451" t="s">
        <v>139</v>
      </c>
      <c r="AM1262" s="451" t="s">
        <v>140</v>
      </c>
      <c r="AN1262" s="450"/>
      <c r="AP1262" s="77"/>
      <c r="AQ1262" s="77"/>
      <c r="AR1262" s="35"/>
      <c r="AS1262" s="35"/>
      <c r="AT1262" s="35"/>
      <c r="AU1262" s="35"/>
      <c r="AV1262" s="35"/>
      <c r="AW1262" s="35"/>
      <c r="AX1262" s="35"/>
      <c r="AY1262" s="35"/>
      <c r="AZ1262" s="35"/>
      <c r="BA1262" s="35"/>
      <c r="BB1262" s="35"/>
      <c r="BC1262" s="35"/>
      <c r="BD1262" s="35"/>
      <c r="BE1262" s="35"/>
      <c r="BF1262" s="35"/>
      <c r="BG1262" s="35"/>
      <c r="BH1262" s="35"/>
      <c r="BI1262" s="35"/>
      <c r="BJ1262" s="35"/>
      <c r="BK1262" s="35"/>
      <c r="BL1262" s="35"/>
      <c r="BM1262" s="35"/>
      <c r="BN1262" s="35"/>
      <c r="BO1262" s="35"/>
      <c r="BP1262" s="35"/>
      <c r="BQ1262" s="35"/>
      <c r="BR1262" s="35"/>
      <c r="BS1262" s="35"/>
      <c r="BT1262" s="35"/>
      <c r="BU1262" s="35"/>
      <c r="BV1262" s="35"/>
    </row>
    <row r="1263" spans="1:74" s="54" customFormat="1" ht="15" customHeight="1" x14ac:dyDescent="0.15">
      <c r="A1263" s="35"/>
      <c r="B1263" s="35"/>
      <c r="C1263" s="35"/>
      <c r="D1263" s="35"/>
      <c r="E1263" s="35"/>
      <c r="F1263" s="35"/>
      <c r="G1263" s="35"/>
      <c r="H1263" s="35"/>
      <c r="I1263" s="35"/>
      <c r="J1263" s="35"/>
      <c r="K1263" s="35"/>
      <c r="L1263" s="35"/>
      <c r="M1263" s="35"/>
      <c r="N1263" s="35"/>
      <c r="O1263" s="35"/>
      <c r="P1263" s="35"/>
      <c r="Q1263" s="35"/>
      <c r="R1263" s="35"/>
      <c r="S1263" s="35"/>
      <c r="T1263" s="35"/>
      <c r="U1263" s="35"/>
      <c r="V1263" s="35"/>
      <c r="W1263" s="35"/>
      <c r="X1263" s="35"/>
      <c r="Y1263" s="35"/>
      <c r="Z1263" s="35"/>
      <c r="AA1263" s="35"/>
      <c r="AB1263" s="35"/>
      <c r="AC1263" s="35"/>
      <c r="AD1263" s="35"/>
      <c r="AE1263" s="35"/>
      <c r="AG1263" s="216" t="s">
        <v>160</v>
      </c>
      <c r="AH1263" s="907" t="s">
        <v>1594</v>
      </c>
      <c r="AI1263" s="906" t="s">
        <v>1595</v>
      </c>
      <c r="AJ1263" s="905">
        <v>1507031</v>
      </c>
      <c r="AK1263" s="451" t="s">
        <v>139</v>
      </c>
      <c r="AL1263" s="451">
        <v>1</v>
      </c>
      <c r="AM1263" s="449" t="s">
        <v>3041</v>
      </c>
      <c r="AN1263" s="450"/>
      <c r="AP1263" s="77"/>
      <c r="AQ1263" s="77"/>
      <c r="AR1263" s="35"/>
      <c r="AS1263" s="35"/>
      <c r="AT1263" s="35"/>
      <c r="AU1263" s="35"/>
      <c r="AV1263" s="35"/>
      <c r="AW1263" s="35"/>
      <c r="AX1263" s="35"/>
      <c r="AY1263" s="35"/>
      <c r="AZ1263" s="35"/>
      <c r="BA1263" s="35"/>
      <c r="BB1263" s="35"/>
      <c r="BC1263" s="35"/>
      <c r="BD1263" s="35"/>
      <c r="BE1263" s="35"/>
      <c r="BF1263" s="35"/>
      <c r="BG1263" s="35"/>
      <c r="BH1263" s="35"/>
      <c r="BI1263" s="35"/>
      <c r="BJ1263" s="35"/>
      <c r="BK1263" s="35"/>
      <c r="BL1263" s="35"/>
      <c r="BM1263" s="35"/>
      <c r="BN1263" s="35"/>
      <c r="BO1263" s="35"/>
      <c r="BP1263" s="35"/>
      <c r="BQ1263" s="35"/>
      <c r="BR1263" s="35"/>
      <c r="BS1263" s="35"/>
      <c r="BT1263" s="35"/>
      <c r="BU1263" s="35"/>
      <c r="BV1263" s="35"/>
    </row>
    <row r="1264" spans="1:74" s="54" customFormat="1" ht="15" customHeight="1" x14ac:dyDescent="0.15">
      <c r="A1264" s="35"/>
      <c r="B1264" s="35"/>
      <c r="C1264" s="35"/>
      <c r="D1264" s="35"/>
      <c r="E1264" s="35"/>
      <c r="F1264" s="35"/>
      <c r="G1264" s="35"/>
      <c r="H1264" s="35"/>
      <c r="I1264" s="35"/>
      <c r="J1264" s="35"/>
      <c r="K1264" s="35"/>
      <c r="L1264" s="35"/>
      <c r="M1264" s="35"/>
      <c r="N1264" s="35"/>
      <c r="O1264" s="35"/>
      <c r="P1264" s="35"/>
      <c r="Q1264" s="35"/>
      <c r="R1264" s="35"/>
      <c r="S1264" s="35"/>
      <c r="T1264" s="35"/>
      <c r="U1264" s="35"/>
      <c r="V1264" s="35"/>
      <c r="W1264" s="35"/>
      <c r="X1264" s="35"/>
      <c r="Y1264" s="35"/>
      <c r="Z1264" s="35"/>
      <c r="AA1264" s="35"/>
      <c r="AB1264" s="35"/>
      <c r="AC1264" s="35"/>
      <c r="AD1264" s="35"/>
      <c r="AE1264" s="35"/>
      <c r="AG1264" s="216" t="s">
        <v>160</v>
      </c>
      <c r="AH1264" s="907" t="s">
        <v>3055</v>
      </c>
      <c r="AI1264" s="906" t="s">
        <v>3056</v>
      </c>
      <c r="AJ1264" s="905">
        <v>1507032</v>
      </c>
      <c r="AK1264" s="451">
        <v>1</v>
      </c>
      <c r="AL1264" s="451" t="s">
        <v>139</v>
      </c>
      <c r="AM1264" s="449" t="s">
        <v>3041</v>
      </c>
      <c r="AN1264" s="450"/>
      <c r="AP1264" s="77"/>
      <c r="AQ1264" s="77"/>
      <c r="AR1264" s="35"/>
      <c r="AS1264" s="35"/>
      <c r="AT1264" s="35"/>
      <c r="AU1264" s="35"/>
      <c r="AV1264" s="35"/>
      <c r="AW1264" s="35"/>
      <c r="AX1264" s="35"/>
      <c r="AY1264" s="35"/>
      <c r="AZ1264" s="35"/>
      <c r="BA1264" s="35"/>
      <c r="BB1264" s="35"/>
      <c r="BC1264" s="35"/>
      <c r="BD1264" s="35"/>
      <c r="BE1264" s="35"/>
      <c r="BF1264" s="35"/>
      <c r="BG1264" s="35"/>
      <c r="BH1264" s="35"/>
      <c r="BI1264" s="35"/>
      <c r="BJ1264" s="35"/>
      <c r="BK1264" s="35"/>
      <c r="BL1264" s="35"/>
      <c r="BM1264" s="35"/>
      <c r="BN1264" s="35"/>
      <c r="BO1264" s="35"/>
      <c r="BP1264" s="35"/>
      <c r="BQ1264" s="35"/>
      <c r="BR1264" s="35"/>
      <c r="BS1264" s="35"/>
      <c r="BT1264" s="35"/>
      <c r="BU1264" s="35"/>
      <c r="BV1264" s="35"/>
    </row>
    <row r="1265" spans="1:74" s="54" customFormat="1" ht="15" customHeight="1" x14ac:dyDescent="0.15">
      <c r="A1265" s="35"/>
      <c r="B1265" s="35"/>
      <c r="C1265" s="35"/>
      <c r="D1265" s="35"/>
      <c r="E1265" s="35"/>
      <c r="F1265" s="35"/>
      <c r="G1265" s="35"/>
      <c r="H1265" s="35"/>
      <c r="I1265" s="35"/>
      <c r="J1265" s="35"/>
      <c r="K1265" s="35"/>
      <c r="L1265" s="35"/>
      <c r="M1265" s="35"/>
      <c r="N1265" s="35"/>
      <c r="O1265" s="35"/>
      <c r="P1265" s="35"/>
      <c r="Q1265" s="35"/>
      <c r="R1265" s="35"/>
      <c r="S1265" s="35"/>
      <c r="T1265" s="35"/>
      <c r="U1265" s="35"/>
      <c r="V1265" s="35"/>
      <c r="W1265" s="35"/>
      <c r="X1265" s="35"/>
      <c r="Y1265" s="35"/>
      <c r="Z1265" s="35"/>
      <c r="AA1265" s="35"/>
      <c r="AB1265" s="35"/>
      <c r="AC1265" s="35"/>
      <c r="AD1265" s="35"/>
      <c r="AE1265" s="35"/>
      <c r="AG1265" s="216" t="s">
        <v>160</v>
      </c>
      <c r="AH1265" s="907" t="s">
        <v>1660</v>
      </c>
      <c r="AI1265" s="906" t="s">
        <v>1661</v>
      </c>
      <c r="AJ1265" s="905">
        <v>1507033</v>
      </c>
      <c r="AK1265" s="451" t="s">
        <v>139</v>
      </c>
      <c r="AL1265" s="451">
        <v>1</v>
      </c>
      <c r="AM1265" s="449" t="s">
        <v>3041</v>
      </c>
      <c r="AN1265" s="450"/>
      <c r="AP1265" s="77"/>
      <c r="AQ1265" s="77"/>
      <c r="AR1265" s="35"/>
      <c r="AS1265" s="35"/>
      <c r="AT1265" s="35"/>
      <c r="AU1265" s="35"/>
      <c r="AV1265" s="35"/>
      <c r="AW1265" s="35"/>
      <c r="AX1265" s="35"/>
      <c r="AY1265" s="35"/>
      <c r="AZ1265" s="35"/>
      <c r="BA1265" s="35"/>
      <c r="BB1265" s="35"/>
      <c r="BC1265" s="35"/>
      <c r="BD1265" s="35"/>
      <c r="BE1265" s="35"/>
      <c r="BF1265" s="35"/>
      <c r="BG1265" s="35"/>
      <c r="BH1265" s="35"/>
      <c r="BI1265" s="35"/>
      <c r="BJ1265" s="35"/>
      <c r="BK1265" s="35"/>
      <c r="BL1265" s="35"/>
      <c r="BM1265" s="35"/>
      <c r="BN1265" s="35"/>
      <c r="BO1265" s="35"/>
      <c r="BP1265" s="35"/>
      <c r="BQ1265" s="35"/>
      <c r="BR1265" s="35"/>
      <c r="BS1265" s="35"/>
      <c r="BT1265" s="35"/>
      <c r="BU1265" s="35"/>
      <c r="BV1265" s="35"/>
    </row>
    <row r="1266" spans="1:74" s="54" customFormat="1" ht="15" customHeight="1" x14ac:dyDescent="0.15">
      <c r="A1266" s="35"/>
      <c r="B1266" s="35"/>
      <c r="C1266" s="35"/>
      <c r="D1266" s="35"/>
      <c r="E1266" s="35"/>
      <c r="F1266" s="35"/>
      <c r="G1266" s="35"/>
      <c r="H1266" s="35"/>
      <c r="I1266" s="35"/>
      <c r="J1266" s="35"/>
      <c r="K1266" s="35"/>
      <c r="L1266" s="35"/>
      <c r="M1266" s="35"/>
      <c r="N1266" s="35"/>
      <c r="O1266" s="35"/>
      <c r="P1266" s="35"/>
      <c r="Q1266" s="35"/>
      <c r="R1266" s="35"/>
      <c r="S1266" s="35"/>
      <c r="T1266" s="35"/>
      <c r="U1266" s="35"/>
      <c r="V1266" s="35"/>
      <c r="W1266" s="35"/>
      <c r="X1266" s="35"/>
      <c r="Y1266" s="35"/>
      <c r="Z1266" s="35"/>
      <c r="AA1266" s="35"/>
      <c r="AB1266" s="35"/>
      <c r="AC1266" s="35"/>
      <c r="AD1266" s="35"/>
      <c r="AE1266" s="35"/>
      <c r="AG1266" s="216" t="s">
        <v>160</v>
      </c>
      <c r="AH1266" s="907" t="s">
        <v>1654</v>
      </c>
      <c r="AI1266" s="906" t="s">
        <v>1655</v>
      </c>
      <c r="AJ1266" s="905">
        <v>1507034</v>
      </c>
      <c r="AK1266" s="451" t="s">
        <v>139</v>
      </c>
      <c r="AL1266" s="451">
        <v>1</v>
      </c>
      <c r="AM1266" s="449" t="s">
        <v>3041</v>
      </c>
      <c r="AN1266" s="450"/>
      <c r="AP1266" s="77"/>
      <c r="AQ1266" s="77"/>
      <c r="AR1266" s="35"/>
      <c r="AS1266" s="35"/>
      <c r="AT1266" s="35"/>
      <c r="AU1266" s="35"/>
      <c r="AV1266" s="35"/>
      <c r="AW1266" s="35"/>
      <c r="AX1266" s="35"/>
      <c r="AY1266" s="35"/>
      <c r="AZ1266" s="35"/>
      <c r="BA1266" s="35"/>
      <c r="BB1266" s="35"/>
      <c r="BC1266" s="35"/>
      <c r="BD1266" s="35"/>
      <c r="BE1266" s="35"/>
      <c r="BF1266" s="35"/>
      <c r="BG1266" s="35"/>
      <c r="BH1266" s="35"/>
      <c r="BI1266" s="35"/>
      <c r="BJ1266" s="35"/>
      <c r="BK1266" s="35"/>
      <c r="BL1266" s="35"/>
      <c r="BM1266" s="35"/>
      <c r="BN1266" s="35"/>
      <c r="BO1266" s="35"/>
      <c r="BP1266" s="35"/>
      <c r="BQ1266" s="35"/>
      <c r="BR1266" s="35"/>
      <c r="BS1266" s="35"/>
      <c r="BT1266" s="35"/>
      <c r="BU1266" s="35"/>
      <c r="BV1266" s="35"/>
    </row>
    <row r="1267" spans="1:74" s="54" customFormat="1" ht="15" customHeight="1" x14ac:dyDescent="0.15">
      <c r="A1267" s="35"/>
      <c r="B1267" s="35"/>
      <c r="C1267" s="35"/>
      <c r="D1267" s="35"/>
      <c r="E1267" s="35"/>
      <c r="F1267" s="35"/>
      <c r="G1267" s="35"/>
      <c r="H1267" s="35"/>
      <c r="I1267" s="35"/>
      <c r="J1267" s="35"/>
      <c r="K1267" s="35"/>
      <c r="L1267" s="35"/>
      <c r="M1267" s="35"/>
      <c r="N1267" s="35"/>
      <c r="O1267" s="35"/>
      <c r="P1267" s="35"/>
      <c r="Q1267" s="35"/>
      <c r="R1267" s="35"/>
      <c r="S1267" s="35"/>
      <c r="T1267" s="35"/>
      <c r="U1267" s="35"/>
      <c r="V1267" s="35"/>
      <c r="W1267" s="35"/>
      <c r="X1267" s="35"/>
      <c r="Y1267" s="35"/>
      <c r="Z1267" s="35"/>
      <c r="AA1267" s="35"/>
      <c r="AB1267" s="35"/>
      <c r="AC1267" s="35"/>
      <c r="AD1267" s="35"/>
      <c r="AE1267" s="35"/>
      <c r="AG1267" s="216" t="s">
        <v>160</v>
      </c>
      <c r="AH1267" s="907" t="s">
        <v>1656</v>
      </c>
      <c r="AI1267" s="906" t="s">
        <v>1657</v>
      </c>
      <c r="AJ1267" s="905">
        <v>1507035</v>
      </c>
      <c r="AK1267" s="451" t="s">
        <v>139</v>
      </c>
      <c r="AL1267" s="451">
        <v>1</v>
      </c>
      <c r="AM1267" s="449" t="s">
        <v>3041</v>
      </c>
      <c r="AN1267" s="450"/>
      <c r="AP1267" s="77"/>
      <c r="AQ1267" s="77"/>
      <c r="AR1267" s="35"/>
      <c r="AS1267" s="35"/>
      <c r="AT1267" s="35"/>
      <c r="AU1267" s="35"/>
      <c r="AV1267" s="35"/>
      <c r="AW1267" s="35"/>
      <c r="AX1267" s="35"/>
      <c r="AY1267" s="35"/>
      <c r="AZ1267" s="35"/>
      <c r="BA1267" s="35"/>
      <c r="BB1267" s="35"/>
      <c r="BC1267" s="35"/>
      <c r="BD1267" s="35"/>
      <c r="BE1267" s="35"/>
      <c r="BF1267" s="35"/>
      <c r="BG1267" s="35"/>
      <c r="BH1267" s="35"/>
      <c r="BI1267" s="35"/>
      <c r="BJ1267" s="35"/>
      <c r="BK1267" s="35"/>
      <c r="BL1267" s="35"/>
      <c r="BM1267" s="35"/>
      <c r="BN1267" s="35"/>
      <c r="BO1267" s="35"/>
      <c r="BP1267" s="35"/>
      <c r="BQ1267" s="35"/>
      <c r="BR1267" s="35"/>
      <c r="BS1267" s="35"/>
      <c r="BT1267" s="35"/>
      <c r="BU1267" s="35"/>
      <c r="BV1267" s="35"/>
    </row>
    <row r="1268" spans="1:74" s="54" customFormat="1" ht="15" customHeight="1" x14ac:dyDescent="0.15">
      <c r="A1268" s="35"/>
      <c r="B1268" s="35"/>
      <c r="C1268" s="35"/>
      <c r="D1268" s="35"/>
      <c r="E1268" s="35"/>
      <c r="F1268" s="35"/>
      <c r="G1268" s="35"/>
      <c r="H1268" s="35"/>
      <c r="I1268" s="35"/>
      <c r="J1268" s="35"/>
      <c r="K1268" s="35"/>
      <c r="L1268" s="35"/>
      <c r="M1268" s="35"/>
      <c r="N1268" s="35"/>
      <c r="O1268" s="35"/>
      <c r="P1268" s="35"/>
      <c r="Q1268" s="35"/>
      <c r="R1268" s="35"/>
      <c r="S1268" s="35"/>
      <c r="T1268" s="35"/>
      <c r="U1268" s="35"/>
      <c r="V1268" s="35"/>
      <c r="W1268" s="35"/>
      <c r="X1268" s="35"/>
      <c r="Y1268" s="35"/>
      <c r="Z1268" s="35"/>
      <c r="AA1268" s="35"/>
      <c r="AB1268" s="35"/>
      <c r="AC1268" s="35"/>
      <c r="AD1268" s="35"/>
      <c r="AE1268" s="35"/>
      <c r="AG1268" s="216" t="s">
        <v>160</v>
      </c>
      <c r="AH1268" s="907" t="s">
        <v>1610</v>
      </c>
      <c r="AI1268" s="906" t="s">
        <v>1611</v>
      </c>
      <c r="AJ1268" s="905">
        <v>1507036</v>
      </c>
      <c r="AK1268" s="451" t="s">
        <v>139</v>
      </c>
      <c r="AL1268" s="451">
        <v>1</v>
      </c>
      <c r="AM1268" s="449" t="s">
        <v>3041</v>
      </c>
      <c r="AN1268" s="450"/>
      <c r="AP1268" s="77"/>
      <c r="AQ1268" s="77"/>
      <c r="AR1268" s="35"/>
      <c r="AS1268" s="35"/>
      <c r="AT1268" s="35"/>
      <c r="AU1268" s="35"/>
      <c r="AV1268" s="35"/>
      <c r="AW1268" s="35"/>
      <c r="AX1268" s="35"/>
      <c r="AY1268" s="35"/>
      <c r="AZ1268" s="35"/>
      <c r="BA1268" s="35"/>
      <c r="BB1268" s="35"/>
      <c r="BC1268" s="35"/>
      <c r="BD1268" s="35"/>
      <c r="BE1268" s="35"/>
      <c r="BF1268" s="35"/>
      <c r="BG1268" s="35"/>
      <c r="BH1268" s="35"/>
      <c r="BI1268" s="35"/>
      <c r="BJ1268" s="35"/>
      <c r="BK1268" s="35"/>
      <c r="BL1268" s="35"/>
      <c r="BM1268" s="35"/>
      <c r="BN1268" s="35"/>
      <c r="BO1268" s="35"/>
      <c r="BP1268" s="35"/>
      <c r="BQ1268" s="35"/>
      <c r="BR1268" s="35"/>
      <c r="BS1268" s="35"/>
      <c r="BT1268" s="35"/>
      <c r="BU1268" s="35"/>
      <c r="BV1268" s="35"/>
    </row>
    <row r="1269" spans="1:74" s="54" customFormat="1" ht="15" customHeight="1" x14ac:dyDescent="0.15">
      <c r="A1269" s="35"/>
      <c r="B1269" s="35"/>
      <c r="C1269" s="35"/>
      <c r="D1269" s="35"/>
      <c r="E1269" s="35"/>
      <c r="F1269" s="35"/>
      <c r="G1269" s="35"/>
      <c r="H1269" s="35"/>
      <c r="I1269" s="35"/>
      <c r="J1269" s="35"/>
      <c r="K1269" s="35"/>
      <c r="L1269" s="35"/>
      <c r="M1269" s="35"/>
      <c r="N1269" s="35"/>
      <c r="O1269" s="35"/>
      <c r="P1269" s="35"/>
      <c r="Q1269" s="35"/>
      <c r="R1269" s="35"/>
      <c r="S1269" s="35"/>
      <c r="T1269" s="35"/>
      <c r="U1269" s="35"/>
      <c r="V1269" s="35"/>
      <c r="W1269" s="35"/>
      <c r="X1269" s="35"/>
      <c r="Y1269" s="35"/>
      <c r="Z1269" s="35"/>
      <c r="AA1269" s="35"/>
      <c r="AB1269" s="35"/>
      <c r="AC1269" s="35"/>
      <c r="AD1269" s="35"/>
      <c r="AE1269" s="35"/>
      <c r="AG1269" s="216" t="s">
        <v>160</v>
      </c>
      <c r="AH1269" s="907" t="s">
        <v>1662</v>
      </c>
      <c r="AI1269" s="906" t="s">
        <v>1663</v>
      </c>
      <c r="AJ1269" s="905">
        <v>1507037</v>
      </c>
      <c r="AK1269" s="451" t="s">
        <v>139</v>
      </c>
      <c r="AL1269" s="451">
        <v>1</v>
      </c>
      <c r="AM1269" s="449" t="s">
        <v>3041</v>
      </c>
      <c r="AN1269" s="450"/>
      <c r="AP1269" s="77"/>
      <c r="AQ1269" s="77"/>
      <c r="AR1269" s="35"/>
      <c r="AS1269" s="35"/>
      <c r="AT1269" s="35"/>
      <c r="AU1269" s="35"/>
      <c r="AV1269" s="35"/>
      <c r="AW1269" s="35"/>
      <c r="AX1269" s="35"/>
      <c r="AY1269" s="35"/>
      <c r="AZ1269" s="35"/>
      <c r="BA1269" s="35"/>
      <c r="BB1269" s="35"/>
      <c r="BC1269" s="35"/>
      <c r="BD1269" s="35"/>
      <c r="BE1269" s="35"/>
      <c r="BF1269" s="35"/>
      <c r="BG1269" s="35"/>
      <c r="BH1269" s="35"/>
      <c r="BI1269" s="35"/>
      <c r="BJ1269" s="35"/>
      <c r="BK1269" s="35"/>
      <c r="BL1269" s="35"/>
      <c r="BM1269" s="35"/>
      <c r="BN1269" s="35"/>
      <c r="BO1269" s="35"/>
      <c r="BP1269" s="35"/>
      <c r="BQ1269" s="35"/>
      <c r="BR1269" s="35"/>
      <c r="BS1269" s="35"/>
      <c r="BT1269" s="35"/>
      <c r="BU1269" s="35"/>
      <c r="BV1269" s="35"/>
    </row>
    <row r="1270" spans="1:74" s="54" customFormat="1" ht="15" customHeight="1" x14ac:dyDescent="0.15">
      <c r="A1270" s="35"/>
      <c r="B1270" s="35"/>
      <c r="C1270" s="35"/>
      <c r="D1270" s="35"/>
      <c r="E1270" s="35"/>
      <c r="F1270" s="35"/>
      <c r="G1270" s="35"/>
      <c r="H1270" s="35"/>
      <c r="I1270" s="35"/>
      <c r="J1270" s="35"/>
      <c r="K1270" s="35"/>
      <c r="L1270" s="35"/>
      <c r="M1270" s="35"/>
      <c r="N1270" s="35"/>
      <c r="O1270" s="35"/>
      <c r="P1270" s="35"/>
      <c r="Q1270" s="35"/>
      <c r="R1270" s="35"/>
      <c r="S1270" s="35"/>
      <c r="T1270" s="35"/>
      <c r="U1270" s="35"/>
      <c r="V1270" s="35"/>
      <c r="W1270" s="35"/>
      <c r="X1270" s="35"/>
      <c r="Y1270" s="35"/>
      <c r="Z1270" s="35"/>
      <c r="AA1270" s="35"/>
      <c r="AB1270" s="35"/>
      <c r="AC1270" s="35"/>
      <c r="AD1270" s="35"/>
      <c r="AE1270" s="35"/>
      <c r="AG1270" s="216" t="s">
        <v>160</v>
      </c>
      <c r="AH1270" s="907" t="s">
        <v>1664</v>
      </c>
      <c r="AI1270" s="906" t="s">
        <v>1665</v>
      </c>
      <c r="AJ1270" s="905">
        <v>1507038</v>
      </c>
      <c r="AK1270" s="451">
        <v>1</v>
      </c>
      <c r="AL1270" s="451" t="s">
        <v>139</v>
      </c>
      <c r="AM1270" s="451" t="s">
        <v>140</v>
      </c>
      <c r="AN1270" s="450"/>
      <c r="AP1270" s="77"/>
      <c r="AQ1270" s="77"/>
      <c r="AR1270" s="35"/>
      <c r="AS1270" s="35"/>
      <c r="AT1270" s="35"/>
      <c r="AU1270" s="35"/>
      <c r="AV1270" s="35"/>
      <c r="AW1270" s="35"/>
      <c r="AX1270" s="35"/>
      <c r="AY1270" s="35"/>
      <c r="AZ1270" s="35"/>
      <c r="BA1270" s="35"/>
      <c r="BB1270" s="35"/>
      <c r="BC1270" s="35"/>
      <c r="BD1270" s="35"/>
      <c r="BE1270" s="35"/>
      <c r="BF1270" s="35"/>
      <c r="BG1270" s="35"/>
      <c r="BH1270" s="35"/>
      <c r="BI1270" s="35"/>
      <c r="BJ1270" s="35"/>
      <c r="BK1270" s="35"/>
      <c r="BL1270" s="35"/>
      <c r="BM1270" s="35"/>
      <c r="BN1270" s="35"/>
      <c r="BO1270" s="35"/>
      <c r="BP1270" s="35"/>
      <c r="BQ1270" s="35"/>
      <c r="BR1270" s="35"/>
      <c r="BS1270" s="35"/>
      <c r="BT1270" s="35"/>
      <c r="BU1270" s="35"/>
      <c r="BV1270" s="35"/>
    </row>
    <row r="1271" spans="1:74" s="54" customFormat="1" ht="15" customHeight="1" x14ac:dyDescent="0.15">
      <c r="A1271" s="35"/>
      <c r="B1271" s="35"/>
      <c r="C1271" s="35"/>
      <c r="D1271" s="35"/>
      <c r="E1271" s="35"/>
      <c r="F1271" s="35"/>
      <c r="G1271" s="35"/>
      <c r="H1271" s="35"/>
      <c r="I1271" s="35"/>
      <c r="J1271" s="35"/>
      <c r="K1271" s="35"/>
      <c r="L1271" s="35"/>
      <c r="M1271" s="35"/>
      <c r="N1271" s="35"/>
      <c r="O1271" s="35"/>
      <c r="P1271" s="35"/>
      <c r="Q1271" s="35"/>
      <c r="R1271" s="35"/>
      <c r="S1271" s="35"/>
      <c r="T1271" s="35"/>
      <c r="U1271" s="35"/>
      <c r="V1271" s="35"/>
      <c r="W1271" s="35"/>
      <c r="X1271" s="35"/>
      <c r="Y1271" s="35"/>
      <c r="Z1271" s="35"/>
      <c r="AA1271" s="35"/>
      <c r="AB1271" s="35"/>
      <c r="AC1271" s="35"/>
      <c r="AD1271" s="35"/>
      <c r="AE1271" s="35"/>
      <c r="AG1271" s="216" t="s">
        <v>160</v>
      </c>
      <c r="AH1271" s="907" t="s">
        <v>1636</v>
      </c>
      <c r="AI1271" s="906" t="s">
        <v>1637</v>
      </c>
      <c r="AJ1271" s="905">
        <v>1507039</v>
      </c>
      <c r="AK1271" s="451">
        <v>1</v>
      </c>
      <c r="AL1271" s="451" t="s">
        <v>139</v>
      </c>
      <c r="AM1271" s="449" t="s">
        <v>3041</v>
      </c>
      <c r="AN1271" s="450"/>
      <c r="AP1271" s="77"/>
      <c r="AQ1271" s="77"/>
      <c r="AR1271" s="35"/>
      <c r="AS1271" s="35"/>
      <c r="AT1271" s="35"/>
      <c r="AU1271" s="35"/>
      <c r="AV1271" s="35"/>
      <c r="AW1271" s="35"/>
      <c r="AX1271" s="35"/>
      <c r="AY1271" s="35"/>
      <c r="AZ1271" s="35"/>
      <c r="BA1271" s="35"/>
      <c r="BB1271" s="35"/>
      <c r="BC1271" s="35"/>
      <c r="BD1271" s="35"/>
      <c r="BE1271" s="35"/>
      <c r="BF1271" s="35"/>
      <c r="BG1271" s="35"/>
      <c r="BH1271" s="35"/>
      <c r="BI1271" s="35"/>
      <c r="BJ1271" s="35"/>
      <c r="BK1271" s="35"/>
      <c r="BL1271" s="35"/>
      <c r="BM1271" s="35"/>
      <c r="BN1271" s="35"/>
      <c r="BO1271" s="35"/>
      <c r="BP1271" s="35"/>
      <c r="BQ1271" s="35"/>
      <c r="BR1271" s="35"/>
      <c r="BS1271" s="35"/>
      <c r="BT1271" s="35"/>
      <c r="BU1271" s="35"/>
      <c r="BV1271" s="35"/>
    </row>
    <row r="1272" spans="1:74" s="54" customFormat="1" ht="15" customHeight="1" x14ac:dyDescent="0.15">
      <c r="A1272" s="35"/>
      <c r="B1272" s="35"/>
      <c r="C1272" s="35"/>
      <c r="D1272" s="35"/>
      <c r="E1272" s="35"/>
      <c r="F1272" s="35"/>
      <c r="G1272" s="35"/>
      <c r="H1272" s="35"/>
      <c r="I1272" s="35"/>
      <c r="J1272" s="35"/>
      <c r="K1272" s="35"/>
      <c r="L1272" s="35"/>
      <c r="M1272" s="35"/>
      <c r="N1272" s="35"/>
      <c r="O1272" s="35"/>
      <c r="P1272" s="35"/>
      <c r="Q1272" s="35"/>
      <c r="R1272" s="35"/>
      <c r="S1272" s="35"/>
      <c r="T1272" s="35"/>
      <c r="U1272" s="35"/>
      <c r="V1272" s="35"/>
      <c r="W1272" s="35"/>
      <c r="X1272" s="35"/>
      <c r="Y1272" s="35"/>
      <c r="Z1272" s="35"/>
      <c r="AA1272" s="35"/>
      <c r="AB1272" s="35"/>
      <c r="AC1272" s="35"/>
      <c r="AD1272" s="35"/>
      <c r="AE1272" s="35"/>
      <c r="AG1272" s="216" t="s">
        <v>160</v>
      </c>
      <c r="AH1272" s="907" t="s">
        <v>1630</v>
      </c>
      <c r="AI1272" s="906" t="s">
        <v>1631</v>
      </c>
      <c r="AJ1272" s="905">
        <v>1507040</v>
      </c>
      <c r="AK1272" s="451" t="s">
        <v>139</v>
      </c>
      <c r="AL1272" s="451">
        <v>1</v>
      </c>
      <c r="AM1272" s="449" t="s">
        <v>3041</v>
      </c>
      <c r="AN1272" s="450"/>
      <c r="AP1272" s="77"/>
      <c r="AQ1272" s="77"/>
      <c r="AR1272" s="35"/>
      <c r="AS1272" s="35"/>
      <c r="AT1272" s="35"/>
      <c r="AU1272" s="35"/>
      <c r="AV1272" s="35"/>
      <c r="AW1272" s="35"/>
      <c r="AX1272" s="35"/>
      <c r="AY1272" s="35"/>
      <c r="AZ1272" s="35"/>
      <c r="BA1272" s="35"/>
      <c r="BB1272" s="35"/>
      <c r="BC1272" s="35"/>
      <c r="BD1272" s="35"/>
      <c r="BE1272" s="35"/>
      <c r="BF1272" s="35"/>
      <c r="BG1272" s="35"/>
      <c r="BH1272" s="35"/>
      <c r="BI1272" s="35"/>
      <c r="BJ1272" s="35"/>
      <c r="BK1272" s="35"/>
      <c r="BL1272" s="35"/>
      <c r="BM1272" s="35"/>
      <c r="BN1272" s="35"/>
      <c r="BO1272" s="35"/>
      <c r="BP1272" s="35"/>
      <c r="BQ1272" s="35"/>
      <c r="BR1272" s="35"/>
      <c r="BS1272" s="35"/>
      <c r="BT1272" s="35"/>
      <c r="BU1272" s="35"/>
      <c r="BV1272" s="35"/>
    </row>
    <row r="1273" spans="1:74" s="54" customFormat="1" ht="15" customHeight="1" x14ac:dyDescent="0.15">
      <c r="A1273" s="35"/>
      <c r="B1273" s="35"/>
      <c r="C1273" s="35"/>
      <c r="D1273" s="35"/>
      <c r="E1273" s="35"/>
      <c r="F1273" s="35"/>
      <c r="G1273" s="35"/>
      <c r="H1273" s="35"/>
      <c r="I1273" s="35"/>
      <c r="J1273" s="35"/>
      <c r="K1273" s="35"/>
      <c r="L1273" s="35"/>
      <c r="M1273" s="35"/>
      <c r="N1273" s="35"/>
      <c r="O1273" s="35"/>
      <c r="P1273" s="35"/>
      <c r="Q1273" s="35"/>
      <c r="R1273" s="35"/>
      <c r="S1273" s="35"/>
      <c r="T1273" s="35"/>
      <c r="U1273" s="35"/>
      <c r="V1273" s="35"/>
      <c r="W1273" s="35"/>
      <c r="X1273" s="35"/>
      <c r="Y1273" s="35"/>
      <c r="Z1273" s="35"/>
      <c r="AA1273" s="35"/>
      <c r="AB1273" s="35"/>
      <c r="AC1273" s="35"/>
      <c r="AD1273" s="35"/>
      <c r="AE1273" s="35"/>
      <c r="AG1273" s="216" t="s">
        <v>160</v>
      </c>
      <c r="AH1273" s="907" t="s">
        <v>1600</v>
      </c>
      <c r="AI1273" s="906" t="s">
        <v>1601</v>
      </c>
      <c r="AJ1273" s="905">
        <v>1507041</v>
      </c>
      <c r="AK1273" s="451" t="s">
        <v>139</v>
      </c>
      <c r="AL1273" s="451">
        <v>1</v>
      </c>
      <c r="AM1273" s="451" t="s">
        <v>140</v>
      </c>
      <c r="AN1273" s="450"/>
      <c r="AP1273" s="77"/>
      <c r="AQ1273" s="77"/>
      <c r="AR1273" s="35"/>
      <c r="AS1273" s="35"/>
      <c r="AT1273" s="35"/>
      <c r="AU1273" s="35"/>
      <c r="AV1273" s="35"/>
      <c r="AW1273" s="35"/>
      <c r="AX1273" s="35"/>
      <c r="AY1273" s="35"/>
      <c r="AZ1273" s="35"/>
      <c r="BA1273" s="35"/>
      <c r="BB1273" s="35"/>
      <c r="BC1273" s="35"/>
      <c r="BD1273" s="35"/>
      <c r="BE1273" s="35"/>
      <c r="BF1273" s="35"/>
      <c r="BG1273" s="35"/>
      <c r="BH1273" s="35"/>
      <c r="BI1273" s="35"/>
      <c r="BJ1273" s="35"/>
      <c r="BK1273" s="35"/>
      <c r="BL1273" s="35"/>
      <c r="BM1273" s="35"/>
      <c r="BN1273" s="35"/>
      <c r="BO1273" s="35"/>
      <c r="BP1273" s="35"/>
      <c r="BQ1273" s="35"/>
      <c r="BR1273" s="35"/>
      <c r="BS1273" s="35"/>
      <c r="BT1273" s="35"/>
      <c r="BU1273" s="35"/>
      <c r="BV1273" s="35"/>
    </row>
    <row r="1274" spans="1:74" s="54" customFormat="1" ht="15" customHeight="1" x14ac:dyDescent="0.15">
      <c r="A1274" s="35"/>
      <c r="B1274" s="35"/>
      <c r="C1274" s="35"/>
      <c r="D1274" s="35"/>
      <c r="E1274" s="35"/>
      <c r="F1274" s="35"/>
      <c r="G1274" s="35"/>
      <c r="H1274" s="35"/>
      <c r="I1274" s="35"/>
      <c r="J1274" s="35"/>
      <c r="K1274" s="35"/>
      <c r="L1274" s="35"/>
      <c r="M1274" s="35"/>
      <c r="N1274" s="35"/>
      <c r="O1274" s="35"/>
      <c r="P1274" s="35"/>
      <c r="Q1274" s="35"/>
      <c r="R1274" s="35"/>
      <c r="S1274" s="35"/>
      <c r="T1274" s="35"/>
      <c r="U1274" s="35"/>
      <c r="V1274" s="35"/>
      <c r="W1274" s="35"/>
      <c r="X1274" s="35"/>
      <c r="Y1274" s="35"/>
      <c r="Z1274" s="35"/>
      <c r="AA1274" s="35"/>
      <c r="AB1274" s="35"/>
      <c r="AC1274" s="35"/>
      <c r="AD1274" s="35"/>
      <c r="AE1274" s="35"/>
      <c r="AG1274" s="216" t="s">
        <v>160</v>
      </c>
      <c r="AH1274" s="907" t="s">
        <v>1642</v>
      </c>
      <c r="AI1274" s="906" t="s">
        <v>1643</v>
      </c>
      <c r="AJ1274" s="905">
        <v>1507042</v>
      </c>
      <c r="AK1274" s="451" t="s">
        <v>139</v>
      </c>
      <c r="AL1274" s="451">
        <v>1</v>
      </c>
      <c r="AM1274" s="451" t="s">
        <v>140</v>
      </c>
      <c r="AN1274" s="450"/>
      <c r="AP1274" s="77"/>
      <c r="AQ1274" s="77"/>
      <c r="AR1274" s="35"/>
      <c r="AS1274" s="35"/>
      <c r="AT1274" s="35"/>
      <c r="AU1274" s="35"/>
      <c r="AV1274" s="35"/>
      <c r="AW1274" s="35"/>
      <c r="AX1274" s="35"/>
      <c r="AY1274" s="35"/>
      <c r="AZ1274" s="35"/>
      <c r="BA1274" s="35"/>
      <c r="BB1274" s="35"/>
      <c r="BC1274" s="35"/>
      <c r="BD1274" s="35"/>
      <c r="BE1274" s="35"/>
      <c r="BF1274" s="35"/>
      <c r="BG1274" s="35"/>
      <c r="BH1274" s="35"/>
      <c r="BI1274" s="35"/>
      <c r="BJ1274" s="35"/>
      <c r="BK1274" s="35"/>
      <c r="BL1274" s="35"/>
      <c r="BM1274" s="35"/>
      <c r="BN1274" s="35"/>
      <c r="BO1274" s="35"/>
      <c r="BP1274" s="35"/>
      <c r="BQ1274" s="35"/>
      <c r="BR1274" s="35"/>
      <c r="BS1274" s="35"/>
      <c r="BT1274" s="35"/>
      <c r="BU1274" s="35"/>
      <c r="BV1274" s="35"/>
    </row>
    <row r="1275" spans="1:74" s="54" customFormat="1" ht="15" customHeight="1" x14ac:dyDescent="0.15">
      <c r="A1275" s="35"/>
      <c r="B1275" s="35"/>
      <c r="C1275" s="35"/>
      <c r="D1275" s="35"/>
      <c r="E1275" s="35"/>
      <c r="F1275" s="35"/>
      <c r="G1275" s="35"/>
      <c r="H1275" s="35"/>
      <c r="I1275" s="35"/>
      <c r="J1275" s="35"/>
      <c r="K1275" s="35"/>
      <c r="L1275" s="35"/>
      <c r="M1275" s="35"/>
      <c r="N1275" s="35"/>
      <c r="O1275" s="35"/>
      <c r="P1275" s="35"/>
      <c r="Q1275" s="35"/>
      <c r="R1275" s="35"/>
      <c r="S1275" s="35"/>
      <c r="T1275" s="35"/>
      <c r="U1275" s="35"/>
      <c r="V1275" s="35"/>
      <c r="W1275" s="35"/>
      <c r="X1275" s="35"/>
      <c r="Y1275" s="35"/>
      <c r="Z1275" s="35"/>
      <c r="AA1275" s="35"/>
      <c r="AB1275" s="35"/>
      <c r="AC1275" s="35"/>
      <c r="AD1275" s="35"/>
      <c r="AE1275" s="35"/>
      <c r="AG1275" s="216" t="s">
        <v>160</v>
      </c>
      <c r="AH1275" s="907" t="s">
        <v>1670</v>
      </c>
      <c r="AI1275" s="906" t="s">
        <v>1671</v>
      </c>
      <c r="AJ1275" s="905">
        <v>1507043</v>
      </c>
      <c r="AK1275" s="451" t="s">
        <v>139</v>
      </c>
      <c r="AL1275" s="451">
        <v>1</v>
      </c>
      <c r="AM1275" s="451" t="s">
        <v>140</v>
      </c>
      <c r="AN1275" s="450"/>
      <c r="AP1275" s="77"/>
      <c r="AQ1275" s="77"/>
      <c r="AR1275" s="35"/>
      <c r="AS1275" s="35"/>
      <c r="AT1275" s="35"/>
      <c r="AU1275" s="35"/>
      <c r="AV1275" s="35"/>
      <c r="AW1275" s="35"/>
      <c r="AX1275" s="35"/>
      <c r="AY1275" s="35"/>
      <c r="AZ1275" s="35"/>
      <c r="BA1275" s="35"/>
      <c r="BB1275" s="35"/>
      <c r="BC1275" s="35"/>
      <c r="BD1275" s="35"/>
      <c r="BE1275" s="35"/>
      <c r="BF1275" s="35"/>
      <c r="BG1275" s="35"/>
      <c r="BH1275" s="35"/>
      <c r="BI1275" s="35"/>
      <c r="BJ1275" s="35"/>
      <c r="BK1275" s="35"/>
      <c r="BL1275" s="35"/>
      <c r="BM1275" s="35"/>
      <c r="BN1275" s="35"/>
      <c r="BO1275" s="35"/>
      <c r="BP1275" s="35"/>
      <c r="BQ1275" s="35"/>
      <c r="BR1275" s="35"/>
      <c r="BS1275" s="35"/>
      <c r="BT1275" s="35"/>
      <c r="BU1275" s="35"/>
      <c r="BV1275" s="35"/>
    </row>
    <row r="1276" spans="1:74" s="54" customFormat="1" ht="15" customHeight="1" x14ac:dyDescent="0.15">
      <c r="A1276" s="35"/>
      <c r="B1276" s="35"/>
      <c r="C1276" s="35"/>
      <c r="D1276" s="35"/>
      <c r="E1276" s="35"/>
      <c r="F1276" s="35"/>
      <c r="G1276" s="35"/>
      <c r="H1276" s="35"/>
      <c r="I1276" s="35"/>
      <c r="J1276" s="35"/>
      <c r="K1276" s="35"/>
      <c r="L1276" s="35"/>
      <c r="M1276" s="35"/>
      <c r="N1276" s="35"/>
      <c r="O1276" s="35"/>
      <c r="P1276" s="35"/>
      <c r="Q1276" s="35"/>
      <c r="R1276" s="35"/>
      <c r="S1276" s="35"/>
      <c r="T1276" s="35"/>
      <c r="U1276" s="35"/>
      <c r="V1276" s="35"/>
      <c r="W1276" s="35"/>
      <c r="X1276" s="35"/>
      <c r="Y1276" s="35"/>
      <c r="Z1276" s="35"/>
      <c r="AA1276" s="35"/>
      <c r="AB1276" s="35"/>
      <c r="AC1276" s="35"/>
      <c r="AD1276" s="35"/>
      <c r="AE1276" s="35"/>
      <c r="AG1276" s="216" t="s">
        <v>160</v>
      </c>
      <c r="AH1276" s="907" t="s">
        <v>1596</v>
      </c>
      <c r="AI1276" s="906" t="s">
        <v>1597</v>
      </c>
      <c r="AJ1276" s="905">
        <v>1507044</v>
      </c>
      <c r="AK1276" s="451" t="s">
        <v>139</v>
      </c>
      <c r="AL1276" s="451">
        <v>1</v>
      </c>
      <c r="AM1276" s="449" t="s">
        <v>3041</v>
      </c>
      <c r="AN1276" s="450"/>
      <c r="AP1276" s="77"/>
      <c r="AQ1276" s="77"/>
      <c r="AR1276" s="35"/>
      <c r="AS1276" s="35"/>
      <c r="AT1276" s="35"/>
      <c r="AU1276" s="35"/>
      <c r="AV1276" s="35"/>
      <c r="AW1276" s="35"/>
      <c r="AX1276" s="35"/>
      <c r="AY1276" s="35"/>
      <c r="AZ1276" s="35"/>
      <c r="BA1276" s="35"/>
      <c r="BB1276" s="35"/>
      <c r="BC1276" s="35"/>
      <c r="BD1276" s="35"/>
      <c r="BE1276" s="35"/>
      <c r="BF1276" s="35"/>
      <c r="BG1276" s="35"/>
      <c r="BH1276" s="35"/>
      <c r="BI1276" s="35"/>
      <c r="BJ1276" s="35"/>
      <c r="BK1276" s="35"/>
      <c r="BL1276" s="35"/>
      <c r="BM1276" s="35"/>
      <c r="BN1276" s="35"/>
      <c r="BO1276" s="35"/>
      <c r="BP1276" s="35"/>
      <c r="BQ1276" s="35"/>
      <c r="BR1276" s="35"/>
      <c r="BS1276" s="35"/>
      <c r="BT1276" s="35"/>
      <c r="BU1276" s="35"/>
      <c r="BV1276" s="35"/>
    </row>
    <row r="1277" spans="1:74" s="54" customFormat="1" ht="15" customHeight="1" x14ac:dyDescent="0.15">
      <c r="A1277" s="35"/>
      <c r="B1277" s="35"/>
      <c r="C1277" s="35"/>
      <c r="D1277" s="35"/>
      <c r="E1277" s="35"/>
      <c r="F1277" s="35"/>
      <c r="G1277" s="35"/>
      <c r="H1277" s="35"/>
      <c r="I1277" s="35"/>
      <c r="J1277" s="35"/>
      <c r="K1277" s="35"/>
      <c r="L1277" s="35"/>
      <c r="M1277" s="35"/>
      <c r="N1277" s="35"/>
      <c r="O1277" s="35"/>
      <c r="P1277" s="35"/>
      <c r="Q1277" s="35"/>
      <c r="R1277" s="35"/>
      <c r="S1277" s="35"/>
      <c r="T1277" s="35"/>
      <c r="U1277" s="35"/>
      <c r="V1277" s="35"/>
      <c r="W1277" s="35"/>
      <c r="X1277" s="35"/>
      <c r="Y1277" s="35"/>
      <c r="Z1277" s="35"/>
      <c r="AA1277" s="35"/>
      <c r="AB1277" s="35"/>
      <c r="AC1277" s="35"/>
      <c r="AD1277" s="35"/>
      <c r="AE1277" s="35"/>
      <c r="AG1277" s="216" t="s">
        <v>160</v>
      </c>
      <c r="AH1277" s="907" t="s">
        <v>1658</v>
      </c>
      <c r="AI1277" s="906" t="s">
        <v>1659</v>
      </c>
      <c r="AJ1277" s="905">
        <v>1507046</v>
      </c>
      <c r="AK1277" s="451" t="s">
        <v>139</v>
      </c>
      <c r="AL1277" s="451">
        <v>1</v>
      </c>
      <c r="AM1277" s="449" t="s">
        <v>3041</v>
      </c>
      <c r="AN1277" s="450"/>
      <c r="AP1277" s="77"/>
      <c r="AQ1277" s="77"/>
      <c r="AR1277" s="35"/>
      <c r="AS1277" s="35"/>
      <c r="AT1277" s="35"/>
      <c r="AU1277" s="35"/>
      <c r="AV1277" s="35"/>
      <c r="AW1277" s="35"/>
      <c r="AX1277" s="35"/>
      <c r="AY1277" s="35"/>
      <c r="AZ1277" s="35"/>
      <c r="BA1277" s="35"/>
      <c r="BB1277" s="35"/>
      <c r="BC1277" s="35"/>
      <c r="BD1277" s="35"/>
      <c r="BE1277" s="35"/>
      <c r="BF1277" s="35"/>
      <c r="BG1277" s="35"/>
      <c r="BH1277" s="35"/>
      <c r="BI1277" s="35"/>
      <c r="BJ1277" s="35"/>
      <c r="BK1277" s="35"/>
      <c r="BL1277" s="35"/>
      <c r="BM1277" s="35"/>
      <c r="BN1277" s="35"/>
      <c r="BO1277" s="35"/>
      <c r="BP1277" s="35"/>
      <c r="BQ1277" s="35"/>
      <c r="BR1277" s="35"/>
      <c r="BS1277" s="35"/>
      <c r="BT1277" s="35"/>
      <c r="BU1277" s="35"/>
      <c r="BV1277" s="35"/>
    </row>
    <row r="1278" spans="1:74" s="54" customFormat="1" ht="15" customHeight="1" x14ac:dyDescent="0.15">
      <c r="A1278" s="35"/>
      <c r="B1278" s="35"/>
      <c r="C1278" s="35"/>
      <c r="D1278" s="35"/>
      <c r="E1278" s="35"/>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35"/>
      <c r="AC1278" s="35"/>
      <c r="AD1278" s="35"/>
      <c r="AE1278" s="35"/>
      <c r="AG1278" s="216" t="s">
        <v>161</v>
      </c>
      <c r="AH1278" s="907" t="s">
        <v>1676</v>
      </c>
      <c r="AI1278" s="906" t="s">
        <v>1677</v>
      </c>
      <c r="AJ1278" s="905">
        <v>1508001</v>
      </c>
      <c r="AK1278" s="451">
        <v>1</v>
      </c>
      <c r="AL1278" s="451" t="s">
        <v>139</v>
      </c>
      <c r="AM1278" s="449" t="s">
        <v>3041</v>
      </c>
      <c r="AN1278" s="450"/>
      <c r="AP1278" s="77"/>
      <c r="AQ1278" s="77"/>
      <c r="AR1278" s="35"/>
      <c r="AS1278" s="35"/>
      <c r="AT1278" s="35"/>
      <c r="AU1278" s="35"/>
      <c r="AV1278" s="35"/>
      <c r="AW1278" s="35"/>
      <c r="AX1278" s="35"/>
      <c r="AY1278" s="35"/>
      <c r="AZ1278" s="35"/>
      <c r="BA1278" s="35"/>
      <c r="BB1278" s="35"/>
      <c r="BC1278" s="35"/>
      <c r="BD1278" s="35"/>
      <c r="BE1278" s="35"/>
      <c r="BF1278" s="35"/>
      <c r="BG1278" s="35"/>
      <c r="BH1278" s="35"/>
      <c r="BI1278" s="35"/>
      <c r="BJ1278" s="35"/>
      <c r="BK1278" s="35"/>
      <c r="BL1278" s="35"/>
      <c r="BM1278" s="35"/>
      <c r="BN1278" s="35"/>
      <c r="BO1278" s="35"/>
      <c r="BP1278" s="35"/>
      <c r="BQ1278" s="35"/>
      <c r="BR1278" s="35"/>
      <c r="BS1278" s="35"/>
      <c r="BT1278" s="35"/>
      <c r="BU1278" s="35"/>
      <c r="BV1278" s="35"/>
    </row>
    <row r="1279" spans="1:74" s="54" customFormat="1" ht="15" customHeight="1" x14ac:dyDescent="0.15">
      <c r="A1279" s="35"/>
      <c r="B1279" s="35"/>
      <c r="C1279" s="35"/>
      <c r="D1279" s="35"/>
      <c r="E1279" s="35"/>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35"/>
      <c r="AC1279" s="35"/>
      <c r="AD1279" s="35"/>
      <c r="AE1279" s="35"/>
      <c r="AG1279" s="216" t="s">
        <v>161</v>
      </c>
      <c r="AH1279" s="907" t="s">
        <v>1684</v>
      </c>
      <c r="AI1279" s="906" t="s">
        <v>1685</v>
      </c>
      <c r="AJ1279" s="905">
        <v>1508002</v>
      </c>
      <c r="AK1279" s="451">
        <v>1</v>
      </c>
      <c r="AL1279" s="451" t="s">
        <v>139</v>
      </c>
      <c r="AM1279" s="449" t="s">
        <v>3041</v>
      </c>
      <c r="AN1279" s="450"/>
      <c r="AP1279" s="77"/>
      <c r="AQ1279" s="77"/>
      <c r="AR1279" s="35"/>
      <c r="AS1279" s="35"/>
      <c r="AT1279" s="35"/>
      <c r="AU1279" s="35"/>
      <c r="AV1279" s="35"/>
      <c r="AW1279" s="35"/>
      <c r="AX1279" s="35"/>
      <c r="AY1279" s="35"/>
      <c r="AZ1279" s="35"/>
      <c r="BA1279" s="35"/>
      <c r="BB1279" s="35"/>
      <c r="BC1279" s="35"/>
      <c r="BD1279" s="35"/>
      <c r="BE1279" s="35"/>
      <c r="BF1279" s="35"/>
      <c r="BG1279" s="35"/>
      <c r="BH1279" s="35"/>
      <c r="BI1279" s="35"/>
      <c r="BJ1279" s="35"/>
      <c r="BK1279" s="35"/>
      <c r="BL1279" s="35"/>
      <c r="BM1279" s="35"/>
      <c r="BN1279" s="35"/>
      <c r="BO1279" s="35"/>
      <c r="BP1279" s="35"/>
      <c r="BQ1279" s="35"/>
      <c r="BR1279" s="35"/>
      <c r="BS1279" s="35"/>
      <c r="BT1279" s="35"/>
      <c r="BU1279" s="35"/>
      <c r="BV1279" s="35"/>
    </row>
    <row r="1280" spans="1:74" s="54" customFormat="1" ht="15" customHeight="1" x14ac:dyDescent="0.15">
      <c r="A1280" s="35"/>
      <c r="B1280" s="35"/>
      <c r="C1280" s="35"/>
      <c r="D1280" s="35"/>
      <c r="E1280" s="35"/>
      <c r="F1280" s="35"/>
      <c r="G1280" s="35"/>
      <c r="H1280" s="35"/>
      <c r="I1280" s="35"/>
      <c r="J1280" s="35"/>
      <c r="K1280" s="35"/>
      <c r="L1280" s="35"/>
      <c r="M1280" s="35"/>
      <c r="N1280" s="35"/>
      <c r="O1280" s="35"/>
      <c r="P1280" s="35"/>
      <c r="Q1280" s="35"/>
      <c r="R1280" s="35"/>
      <c r="S1280" s="35"/>
      <c r="T1280" s="35"/>
      <c r="U1280" s="35"/>
      <c r="V1280" s="35"/>
      <c r="W1280" s="35"/>
      <c r="X1280" s="35"/>
      <c r="Y1280" s="35"/>
      <c r="Z1280" s="35"/>
      <c r="AA1280" s="35"/>
      <c r="AB1280" s="35"/>
      <c r="AC1280" s="35"/>
      <c r="AD1280" s="35"/>
      <c r="AE1280" s="35"/>
      <c r="AG1280" s="216" t="s">
        <v>161</v>
      </c>
      <c r="AH1280" s="907" t="s">
        <v>1704</v>
      </c>
      <c r="AI1280" s="906" t="s">
        <v>1705</v>
      </c>
      <c r="AJ1280" s="905">
        <v>1508003</v>
      </c>
      <c r="AK1280" s="451" t="s">
        <v>139</v>
      </c>
      <c r="AL1280" s="451">
        <v>1</v>
      </c>
      <c r="AM1280" s="449" t="s">
        <v>3041</v>
      </c>
      <c r="AN1280" s="450"/>
      <c r="AP1280" s="77"/>
      <c r="AQ1280" s="77"/>
      <c r="AR1280" s="35"/>
      <c r="AS1280" s="35"/>
      <c r="AT1280" s="35"/>
      <c r="AU1280" s="35"/>
      <c r="AV1280" s="35"/>
      <c r="AW1280" s="35"/>
      <c r="AX1280" s="35"/>
      <c r="AY1280" s="35"/>
      <c r="AZ1280" s="35"/>
      <c r="BA1280" s="35"/>
      <c r="BB1280" s="35"/>
      <c r="BC1280" s="35"/>
      <c r="BD1280" s="35"/>
      <c r="BE1280" s="35"/>
      <c r="BF1280" s="35"/>
      <c r="BG1280" s="35"/>
      <c r="BH1280" s="35"/>
      <c r="BI1280" s="35"/>
      <c r="BJ1280" s="35"/>
      <c r="BK1280" s="35"/>
      <c r="BL1280" s="35"/>
      <c r="BM1280" s="35"/>
      <c r="BN1280" s="35"/>
      <c r="BO1280" s="35"/>
      <c r="BP1280" s="35"/>
      <c r="BQ1280" s="35"/>
      <c r="BR1280" s="35"/>
      <c r="BS1280" s="35"/>
      <c r="BT1280" s="35"/>
      <c r="BU1280" s="35"/>
      <c r="BV1280" s="35"/>
    </row>
    <row r="1281" spans="1:74" s="54" customFormat="1" ht="15" customHeight="1" x14ac:dyDescent="0.15">
      <c r="A1281" s="35"/>
      <c r="B1281" s="35"/>
      <c r="C1281" s="35"/>
      <c r="D1281" s="35"/>
      <c r="E1281" s="35"/>
      <c r="F1281" s="35"/>
      <c r="G1281" s="35"/>
      <c r="H1281" s="35"/>
      <c r="I1281" s="35"/>
      <c r="J1281" s="35"/>
      <c r="K1281" s="35"/>
      <c r="L1281" s="35"/>
      <c r="M1281" s="35"/>
      <c r="N1281" s="35"/>
      <c r="O1281" s="35"/>
      <c r="P1281" s="35"/>
      <c r="Q1281" s="35"/>
      <c r="R1281" s="35"/>
      <c r="S1281" s="35"/>
      <c r="T1281" s="35"/>
      <c r="U1281" s="35"/>
      <c r="V1281" s="35"/>
      <c r="W1281" s="35"/>
      <c r="X1281" s="35"/>
      <c r="Y1281" s="35"/>
      <c r="Z1281" s="35"/>
      <c r="AA1281" s="35"/>
      <c r="AB1281" s="35"/>
      <c r="AC1281" s="35"/>
      <c r="AD1281" s="35"/>
      <c r="AE1281" s="35"/>
      <c r="AG1281" s="216" t="s">
        <v>161</v>
      </c>
      <c r="AH1281" s="907" t="s">
        <v>1758</v>
      </c>
      <c r="AI1281" s="906" t="s">
        <v>1759</v>
      </c>
      <c r="AJ1281" s="905">
        <v>1508004</v>
      </c>
      <c r="AK1281" s="451">
        <v>1</v>
      </c>
      <c r="AL1281" s="451" t="s">
        <v>139</v>
      </c>
      <c r="AM1281" s="451" t="s">
        <v>140</v>
      </c>
      <c r="AN1281" s="450"/>
      <c r="AP1281" s="77"/>
      <c r="AQ1281" s="77"/>
      <c r="AR1281" s="35"/>
      <c r="AS1281" s="35"/>
      <c r="AT1281" s="35"/>
      <c r="AU1281" s="35"/>
      <c r="AV1281" s="35"/>
      <c r="AW1281" s="35"/>
      <c r="AX1281" s="35"/>
      <c r="AY1281" s="35"/>
      <c r="AZ1281" s="35"/>
      <c r="BA1281" s="35"/>
      <c r="BB1281" s="35"/>
      <c r="BC1281" s="35"/>
      <c r="BD1281" s="35"/>
      <c r="BE1281" s="35"/>
      <c r="BF1281" s="35"/>
      <c r="BG1281" s="35"/>
      <c r="BH1281" s="35"/>
      <c r="BI1281" s="35"/>
      <c r="BJ1281" s="35"/>
      <c r="BK1281" s="35"/>
      <c r="BL1281" s="35"/>
      <c r="BM1281" s="35"/>
      <c r="BN1281" s="35"/>
      <c r="BO1281" s="35"/>
      <c r="BP1281" s="35"/>
      <c r="BQ1281" s="35"/>
      <c r="BR1281" s="35"/>
      <c r="BS1281" s="35"/>
      <c r="BT1281" s="35"/>
      <c r="BU1281" s="35"/>
      <c r="BV1281" s="35"/>
    </row>
    <row r="1282" spans="1:74" s="54" customFormat="1" ht="15" customHeight="1" x14ac:dyDescent="0.15">
      <c r="A1282" s="35"/>
      <c r="B1282" s="35"/>
      <c r="C1282" s="35"/>
      <c r="D1282" s="35"/>
      <c r="E1282" s="35"/>
      <c r="F1282" s="35"/>
      <c r="G1282" s="35"/>
      <c r="H1282" s="35"/>
      <c r="I1282" s="35"/>
      <c r="J1282" s="35"/>
      <c r="K1282" s="35"/>
      <c r="L1282" s="35"/>
      <c r="M1282" s="35"/>
      <c r="N1282" s="35"/>
      <c r="O1282" s="35"/>
      <c r="P1282" s="35"/>
      <c r="Q1282" s="35"/>
      <c r="R1282" s="35"/>
      <c r="S1282" s="35"/>
      <c r="T1282" s="35"/>
      <c r="U1282" s="35"/>
      <c r="V1282" s="35"/>
      <c r="W1282" s="35"/>
      <c r="X1282" s="35"/>
      <c r="Y1282" s="35"/>
      <c r="Z1282" s="35"/>
      <c r="AA1282" s="35"/>
      <c r="AB1282" s="35"/>
      <c r="AC1282" s="35"/>
      <c r="AD1282" s="35"/>
      <c r="AE1282" s="35"/>
      <c r="AG1282" s="216" t="s">
        <v>161</v>
      </c>
      <c r="AH1282" s="907" t="s">
        <v>1760</v>
      </c>
      <c r="AI1282" s="906" t="s">
        <v>1761</v>
      </c>
      <c r="AJ1282" s="905">
        <v>1508005</v>
      </c>
      <c r="AK1282" s="451">
        <v>1</v>
      </c>
      <c r="AL1282" s="451" t="s">
        <v>139</v>
      </c>
      <c r="AM1282" s="449" t="s">
        <v>3041</v>
      </c>
      <c r="AN1282" s="450"/>
      <c r="AP1282" s="77"/>
      <c r="AQ1282" s="77"/>
      <c r="AR1282" s="35"/>
      <c r="AS1282" s="35"/>
      <c r="AT1282" s="35"/>
      <c r="AU1282" s="35"/>
      <c r="AV1282" s="35"/>
      <c r="AW1282" s="35"/>
      <c r="AX1282" s="35"/>
      <c r="AY1282" s="35"/>
      <c r="AZ1282" s="35"/>
      <c r="BA1282" s="35"/>
      <c r="BB1282" s="35"/>
      <c r="BC1282" s="35"/>
      <c r="BD1282" s="35"/>
      <c r="BE1282" s="35"/>
      <c r="BF1282" s="35"/>
      <c r="BG1282" s="35"/>
      <c r="BH1282" s="35"/>
      <c r="BI1282" s="35"/>
      <c r="BJ1282" s="35"/>
      <c r="BK1282" s="35"/>
      <c r="BL1282" s="35"/>
      <c r="BM1282" s="35"/>
      <c r="BN1282" s="35"/>
      <c r="BO1282" s="35"/>
      <c r="BP1282" s="35"/>
      <c r="BQ1282" s="35"/>
      <c r="BR1282" s="35"/>
      <c r="BS1282" s="35"/>
      <c r="BT1282" s="35"/>
      <c r="BU1282" s="35"/>
      <c r="BV1282" s="35"/>
    </row>
    <row r="1283" spans="1:74" s="54" customFormat="1" ht="15" customHeight="1" x14ac:dyDescent="0.15">
      <c r="A1283" s="35"/>
      <c r="B1283" s="35"/>
      <c r="C1283" s="35"/>
      <c r="D1283" s="35"/>
      <c r="E1283" s="35"/>
      <c r="F1283" s="35"/>
      <c r="G1283" s="35"/>
      <c r="H1283" s="35"/>
      <c r="I1283" s="35"/>
      <c r="J1283" s="35"/>
      <c r="K1283" s="35"/>
      <c r="L1283" s="35"/>
      <c r="M1283" s="35"/>
      <c r="N1283" s="35"/>
      <c r="O1283" s="35"/>
      <c r="P1283" s="35"/>
      <c r="Q1283" s="35"/>
      <c r="R1283" s="35"/>
      <c r="S1283" s="35"/>
      <c r="T1283" s="35"/>
      <c r="U1283" s="35"/>
      <c r="V1283" s="35"/>
      <c r="W1283" s="35"/>
      <c r="X1283" s="35"/>
      <c r="Y1283" s="35"/>
      <c r="Z1283" s="35"/>
      <c r="AA1283" s="35"/>
      <c r="AB1283" s="35"/>
      <c r="AC1283" s="35"/>
      <c r="AD1283" s="35"/>
      <c r="AE1283" s="35"/>
      <c r="AG1283" s="216" t="s">
        <v>161</v>
      </c>
      <c r="AH1283" s="907" t="s">
        <v>1756</v>
      </c>
      <c r="AI1283" s="906" t="s">
        <v>1757</v>
      </c>
      <c r="AJ1283" s="905">
        <v>1508006</v>
      </c>
      <c r="AK1283" s="451" t="s">
        <v>139</v>
      </c>
      <c r="AL1283" s="451">
        <v>1</v>
      </c>
      <c r="AM1283" s="449" t="s">
        <v>3041</v>
      </c>
      <c r="AN1283" s="450"/>
      <c r="AP1283" s="77"/>
      <c r="AQ1283" s="77"/>
      <c r="AR1283" s="35"/>
      <c r="AS1283" s="35"/>
      <c r="AT1283" s="35"/>
      <c r="AU1283" s="35"/>
      <c r="AV1283" s="35"/>
      <c r="AW1283" s="35"/>
      <c r="AX1283" s="35"/>
      <c r="AY1283" s="35"/>
      <c r="AZ1283" s="35"/>
      <c r="BA1283" s="35"/>
      <c r="BB1283" s="35"/>
      <c r="BC1283" s="35"/>
      <c r="BD1283" s="35"/>
      <c r="BE1283" s="35"/>
      <c r="BF1283" s="35"/>
      <c r="BG1283" s="35"/>
      <c r="BH1283" s="35"/>
      <c r="BI1283" s="35"/>
      <c r="BJ1283" s="35"/>
      <c r="BK1283" s="35"/>
      <c r="BL1283" s="35"/>
      <c r="BM1283" s="35"/>
      <c r="BN1283" s="35"/>
      <c r="BO1283" s="35"/>
      <c r="BP1283" s="35"/>
      <c r="BQ1283" s="35"/>
      <c r="BR1283" s="35"/>
      <c r="BS1283" s="35"/>
      <c r="BT1283" s="35"/>
      <c r="BU1283" s="35"/>
      <c r="BV1283" s="35"/>
    </row>
    <row r="1284" spans="1:74" s="54" customFormat="1" ht="15" customHeight="1" x14ac:dyDescent="0.15">
      <c r="A1284" s="35"/>
      <c r="B1284" s="35"/>
      <c r="C1284" s="35"/>
      <c r="D1284" s="35"/>
      <c r="E1284" s="35"/>
      <c r="F1284" s="35"/>
      <c r="G1284" s="35"/>
      <c r="H1284" s="35"/>
      <c r="I1284" s="35"/>
      <c r="J1284" s="35"/>
      <c r="K1284" s="35"/>
      <c r="L1284" s="35"/>
      <c r="M1284" s="35"/>
      <c r="N1284" s="35"/>
      <c r="O1284" s="35"/>
      <c r="P1284" s="35"/>
      <c r="Q1284" s="35"/>
      <c r="R1284" s="35"/>
      <c r="S1284" s="35"/>
      <c r="T1284" s="35"/>
      <c r="U1284" s="35"/>
      <c r="V1284" s="35"/>
      <c r="W1284" s="35"/>
      <c r="X1284" s="35"/>
      <c r="Y1284" s="35"/>
      <c r="Z1284" s="35"/>
      <c r="AA1284" s="35"/>
      <c r="AB1284" s="35"/>
      <c r="AC1284" s="35"/>
      <c r="AD1284" s="35"/>
      <c r="AE1284" s="35"/>
      <c r="AG1284" s="216" t="s">
        <v>161</v>
      </c>
      <c r="AH1284" s="907" t="s">
        <v>1700</v>
      </c>
      <c r="AI1284" s="906" t="s">
        <v>1701</v>
      </c>
      <c r="AJ1284" s="905">
        <v>1508007</v>
      </c>
      <c r="AK1284" s="451" t="s">
        <v>139</v>
      </c>
      <c r="AL1284" s="451">
        <v>1</v>
      </c>
      <c r="AM1284" s="449" t="s">
        <v>3041</v>
      </c>
      <c r="AN1284" s="450"/>
      <c r="AP1284" s="77"/>
      <c r="AQ1284" s="77"/>
      <c r="AR1284" s="35"/>
      <c r="AS1284" s="35"/>
      <c r="AT1284" s="35"/>
      <c r="AU1284" s="35"/>
      <c r="AV1284" s="35"/>
      <c r="AW1284" s="35"/>
      <c r="AX1284" s="35"/>
      <c r="AY1284" s="35"/>
      <c r="AZ1284" s="35"/>
      <c r="BA1284" s="35"/>
      <c r="BB1284" s="35"/>
      <c r="BC1284" s="35"/>
      <c r="BD1284" s="35"/>
      <c r="BE1284" s="35"/>
      <c r="BF1284" s="35"/>
      <c r="BG1284" s="35"/>
      <c r="BH1284" s="35"/>
      <c r="BI1284" s="35"/>
      <c r="BJ1284" s="35"/>
      <c r="BK1284" s="35"/>
      <c r="BL1284" s="35"/>
      <c r="BM1284" s="35"/>
      <c r="BN1284" s="35"/>
      <c r="BO1284" s="35"/>
      <c r="BP1284" s="35"/>
      <c r="BQ1284" s="35"/>
      <c r="BR1284" s="35"/>
      <c r="BS1284" s="35"/>
      <c r="BT1284" s="35"/>
      <c r="BU1284" s="35"/>
      <c r="BV1284" s="35"/>
    </row>
    <row r="1285" spans="1:74" s="54" customFormat="1" ht="15" customHeight="1" x14ac:dyDescent="0.15">
      <c r="A1285" s="35"/>
      <c r="B1285" s="35"/>
      <c r="C1285" s="35"/>
      <c r="D1285" s="35"/>
      <c r="E1285" s="35"/>
      <c r="F1285" s="35"/>
      <c r="G1285" s="35"/>
      <c r="H1285" s="35"/>
      <c r="I1285" s="35"/>
      <c r="J1285" s="35"/>
      <c r="K1285" s="35"/>
      <c r="L1285" s="35"/>
      <c r="M1285" s="35"/>
      <c r="N1285" s="35"/>
      <c r="O1285" s="35"/>
      <c r="P1285" s="35"/>
      <c r="Q1285" s="35"/>
      <c r="R1285" s="35"/>
      <c r="S1285" s="35"/>
      <c r="T1285" s="35"/>
      <c r="U1285" s="35"/>
      <c r="V1285" s="35"/>
      <c r="W1285" s="35"/>
      <c r="X1285" s="35"/>
      <c r="Y1285" s="35"/>
      <c r="Z1285" s="35"/>
      <c r="AA1285" s="35"/>
      <c r="AB1285" s="35"/>
      <c r="AC1285" s="35"/>
      <c r="AD1285" s="35"/>
      <c r="AE1285" s="35"/>
      <c r="AG1285" s="216" t="s">
        <v>161</v>
      </c>
      <c r="AH1285" s="907" t="s">
        <v>1702</v>
      </c>
      <c r="AI1285" s="906" t="s">
        <v>1703</v>
      </c>
      <c r="AJ1285" s="905">
        <v>1508008</v>
      </c>
      <c r="AK1285" s="451">
        <v>1</v>
      </c>
      <c r="AL1285" s="451" t="s">
        <v>139</v>
      </c>
      <c r="AM1285" s="449" t="s">
        <v>3041</v>
      </c>
      <c r="AN1285" s="450"/>
      <c r="AP1285" s="77"/>
      <c r="AQ1285" s="77"/>
      <c r="AR1285" s="35"/>
      <c r="AS1285" s="35"/>
      <c r="AT1285" s="35"/>
      <c r="AU1285" s="35"/>
      <c r="AV1285" s="35"/>
      <c r="AW1285" s="35"/>
      <c r="AX1285" s="35"/>
      <c r="AY1285" s="35"/>
      <c r="AZ1285" s="35"/>
      <c r="BA1285" s="35"/>
      <c r="BB1285" s="35"/>
      <c r="BC1285" s="35"/>
      <c r="BD1285" s="35"/>
      <c r="BE1285" s="35"/>
      <c r="BF1285" s="35"/>
      <c r="BG1285" s="35"/>
      <c r="BH1285" s="35"/>
      <c r="BI1285" s="35"/>
      <c r="BJ1285" s="35"/>
      <c r="BK1285" s="35"/>
      <c r="BL1285" s="35"/>
      <c r="BM1285" s="35"/>
      <c r="BN1285" s="35"/>
      <c r="BO1285" s="35"/>
      <c r="BP1285" s="35"/>
      <c r="BQ1285" s="35"/>
      <c r="BR1285" s="35"/>
      <c r="BS1285" s="35"/>
      <c r="BT1285" s="35"/>
      <c r="BU1285" s="35"/>
      <c r="BV1285" s="35"/>
    </row>
    <row r="1286" spans="1:74" s="54" customFormat="1" ht="15" customHeight="1" x14ac:dyDescent="0.15">
      <c r="A1286" s="35"/>
      <c r="B1286" s="35"/>
      <c r="C1286" s="35"/>
      <c r="D1286" s="35"/>
      <c r="E1286" s="35"/>
      <c r="F1286" s="35"/>
      <c r="G1286" s="35"/>
      <c r="H1286" s="35"/>
      <c r="I1286" s="35"/>
      <c r="J1286" s="35"/>
      <c r="K1286" s="35"/>
      <c r="L1286" s="35"/>
      <c r="M1286" s="35"/>
      <c r="N1286" s="35"/>
      <c r="O1286" s="35"/>
      <c r="P1286" s="35"/>
      <c r="Q1286" s="35"/>
      <c r="R1286" s="35"/>
      <c r="S1286" s="35"/>
      <c r="T1286" s="35"/>
      <c r="U1286" s="35"/>
      <c r="V1286" s="35"/>
      <c r="W1286" s="35"/>
      <c r="X1286" s="35"/>
      <c r="Y1286" s="35"/>
      <c r="Z1286" s="35"/>
      <c r="AA1286" s="35"/>
      <c r="AB1286" s="35"/>
      <c r="AC1286" s="35"/>
      <c r="AD1286" s="35"/>
      <c r="AE1286" s="35"/>
      <c r="AG1286" s="216" t="s">
        <v>161</v>
      </c>
      <c r="AH1286" s="907" t="s">
        <v>1713</v>
      </c>
      <c r="AI1286" s="906" t="s">
        <v>1714</v>
      </c>
      <c r="AJ1286" s="905">
        <v>1508009</v>
      </c>
      <c r="AK1286" s="451">
        <v>1</v>
      </c>
      <c r="AL1286" s="451" t="s">
        <v>139</v>
      </c>
      <c r="AM1286" s="449" t="s">
        <v>3041</v>
      </c>
      <c r="AN1286" s="450"/>
      <c r="AP1286" s="77"/>
      <c r="AQ1286" s="77"/>
      <c r="AR1286" s="35"/>
      <c r="AS1286" s="35"/>
      <c r="AT1286" s="35"/>
      <c r="AU1286" s="35"/>
      <c r="AV1286" s="35"/>
      <c r="AW1286" s="35"/>
      <c r="AX1286" s="35"/>
      <c r="AY1286" s="35"/>
      <c r="AZ1286" s="35"/>
      <c r="BA1286" s="35"/>
      <c r="BB1286" s="35"/>
      <c r="BC1286" s="35"/>
      <c r="BD1286" s="35"/>
      <c r="BE1286" s="35"/>
      <c r="BF1286" s="35"/>
      <c r="BG1286" s="35"/>
      <c r="BH1286" s="35"/>
      <c r="BI1286" s="35"/>
      <c r="BJ1286" s="35"/>
      <c r="BK1286" s="35"/>
      <c r="BL1286" s="35"/>
      <c r="BM1286" s="35"/>
      <c r="BN1286" s="35"/>
      <c r="BO1286" s="35"/>
      <c r="BP1286" s="35"/>
      <c r="BQ1286" s="35"/>
      <c r="BR1286" s="35"/>
      <c r="BS1286" s="35"/>
      <c r="BT1286" s="35"/>
      <c r="BU1286" s="35"/>
      <c r="BV1286" s="35"/>
    </row>
    <row r="1287" spans="1:74" s="54" customFormat="1" ht="15" customHeight="1" x14ac:dyDescent="0.15">
      <c r="A1287" s="35"/>
      <c r="B1287" s="35"/>
      <c r="C1287" s="35"/>
      <c r="D1287" s="35"/>
      <c r="E1287" s="35"/>
      <c r="F1287" s="35"/>
      <c r="G1287" s="35"/>
      <c r="H1287" s="35"/>
      <c r="I1287" s="35"/>
      <c r="J1287" s="35"/>
      <c r="K1287" s="35"/>
      <c r="L1287" s="35"/>
      <c r="M1287" s="35"/>
      <c r="N1287" s="35"/>
      <c r="O1287" s="35"/>
      <c r="P1287" s="35"/>
      <c r="Q1287" s="35"/>
      <c r="R1287" s="35"/>
      <c r="S1287" s="35"/>
      <c r="T1287" s="35"/>
      <c r="U1287" s="35"/>
      <c r="V1287" s="35"/>
      <c r="W1287" s="35"/>
      <c r="X1287" s="35"/>
      <c r="Y1287" s="35"/>
      <c r="Z1287" s="35"/>
      <c r="AA1287" s="35"/>
      <c r="AB1287" s="35"/>
      <c r="AC1287" s="35"/>
      <c r="AD1287" s="35"/>
      <c r="AE1287" s="35"/>
      <c r="AG1287" s="216" t="s">
        <v>161</v>
      </c>
      <c r="AH1287" s="907" t="s">
        <v>1726</v>
      </c>
      <c r="AI1287" s="906" t="s">
        <v>1727</v>
      </c>
      <c r="AJ1287" s="905">
        <v>1508010</v>
      </c>
      <c r="AK1287" s="451">
        <v>1</v>
      </c>
      <c r="AL1287" s="451" t="s">
        <v>139</v>
      </c>
      <c r="AM1287" s="449" t="s">
        <v>3041</v>
      </c>
      <c r="AN1287" s="450"/>
      <c r="AP1287" s="77"/>
      <c r="AQ1287" s="77"/>
      <c r="AR1287" s="35"/>
      <c r="AS1287" s="35"/>
      <c r="AT1287" s="35"/>
      <c r="AU1287" s="35"/>
      <c r="AV1287" s="35"/>
      <c r="AW1287" s="35"/>
      <c r="AX1287" s="35"/>
      <c r="AY1287" s="35"/>
      <c r="AZ1287" s="35"/>
      <c r="BA1287" s="35"/>
      <c r="BB1287" s="35"/>
      <c r="BC1287" s="35"/>
      <c r="BD1287" s="35"/>
      <c r="BE1287" s="35"/>
      <c r="BF1287" s="35"/>
      <c r="BG1287" s="35"/>
      <c r="BH1287" s="35"/>
      <c r="BI1287" s="35"/>
      <c r="BJ1287" s="35"/>
      <c r="BK1287" s="35"/>
      <c r="BL1287" s="35"/>
      <c r="BM1287" s="35"/>
      <c r="BN1287" s="35"/>
      <c r="BO1287" s="35"/>
      <c r="BP1287" s="35"/>
      <c r="BQ1287" s="35"/>
      <c r="BR1287" s="35"/>
      <c r="BS1287" s="35"/>
      <c r="BT1287" s="35"/>
      <c r="BU1287" s="35"/>
      <c r="BV1287" s="35"/>
    </row>
    <row r="1288" spans="1:74" s="54" customFormat="1" ht="15" customHeight="1" x14ac:dyDescent="0.15">
      <c r="A1288" s="35"/>
      <c r="B1288" s="35"/>
      <c r="C1288" s="35"/>
      <c r="D1288" s="35"/>
      <c r="E1288" s="35"/>
      <c r="F1288" s="35"/>
      <c r="G1288" s="35"/>
      <c r="H1288" s="35"/>
      <c r="I1288" s="35"/>
      <c r="J1288" s="35"/>
      <c r="K1288" s="35"/>
      <c r="L1288" s="35"/>
      <c r="M1288" s="35"/>
      <c r="N1288" s="35"/>
      <c r="O1288" s="35"/>
      <c r="P1288" s="35"/>
      <c r="Q1288" s="35"/>
      <c r="R1288" s="35"/>
      <c r="S1288" s="35"/>
      <c r="T1288" s="35"/>
      <c r="U1288" s="35"/>
      <c r="V1288" s="35"/>
      <c r="W1288" s="35"/>
      <c r="X1288" s="35"/>
      <c r="Y1288" s="35"/>
      <c r="Z1288" s="35"/>
      <c r="AA1288" s="35"/>
      <c r="AB1288" s="35"/>
      <c r="AC1288" s="35"/>
      <c r="AD1288" s="35"/>
      <c r="AE1288" s="35"/>
      <c r="AG1288" s="216" t="s">
        <v>161</v>
      </c>
      <c r="AH1288" s="907" t="s">
        <v>1770</v>
      </c>
      <c r="AI1288" s="906" t="s">
        <v>1771</v>
      </c>
      <c r="AJ1288" s="905">
        <v>1508011</v>
      </c>
      <c r="AK1288" s="451">
        <v>1</v>
      </c>
      <c r="AL1288" s="451" t="s">
        <v>139</v>
      </c>
      <c r="AM1288" s="449" t="s">
        <v>3041</v>
      </c>
      <c r="AN1288" s="450"/>
      <c r="AP1288" s="77"/>
      <c r="AQ1288" s="77"/>
      <c r="AR1288" s="35"/>
      <c r="AS1288" s="35"/>
      <c r="AT1288" s="35"/>
      <c r="AU1288" s="35"/>
      <c r="AV1288" s="35"/>
      <c r="AW1288" s="35"/>
      <c r="AX1288" s="35"/>
      <c r="AY1288" s="35"/>
      <c r="AZ1288" s="35"/>
      <c r="BA1288" s="35"/>
      <c r="BB1288" s="35"/>
      <c r="BC1288" s="35"/>
      <c r="BD1288" s="35"/>
      <c r="BE1288" s="35"/>
      <c r="BF1288" s="35"/>
      <c r="BG1288" s="35"/>
      <c r="BH1288" s="35"/>
      <c r="BI1288" s="35"/>
      <c r="BJ1288" s="35"/>
      <c r="BK1288" s="35"/>
      <c r="BL1288" s="35"/>
      <c r="BM1288" s="35"/>
      <c r="BN1288" s="35"/>
      <c r="BO1288" s="35"/>
      <c r="BP1288" s="35"/>
      <c r="BQ1288" s="35"/>
      <c r="BR1288" s="35"/>
      <c r="BS1288" s="35"/>
      <c r="BT1288" s="35"/>
      <c r="BU1288" s="35"/>
      <c r="BV1288" s="35"/>
    </row>
    <row r="1289" spans="1:74" s="54" customFormat="1" ht="15" customHeight="1" x14ac:dyDescent="0.15">
      <c r="A1289" s="35"/>
      <c r="B1289" s="35"/>
      <c r="C1289" s="35"/>
      <c r="D1289" s="35"/>
      <c r="E1289" s="35"/>
      <c r="F1289" s="35"/>
      <c r="G1289" s="35"/>
      <c r="H1289" s="35"/>
      <c r="I1289" s="35"/>
      <c r="J1289" s="35"/>
      <c r="K1289" s="35"/>
      <c r="L1289" s="35"/>
      <c r="M1289" s="35"/>
      <c r="N1289" s="35"/>
      <c r="O1289" s="35"/>
      <c r="P1289" s="35"/>
      <c r="Q1289" s="35"/>
      <c r="R1289" s="35"/>
      <c r="S1289" s="35"/>
      <c r="T1289" s="35"/>
      <c r="U1289" s="35"/>
      <c r="V1289" s="35"/>
      <c r="W1289" s="35"/>
      <c r="X1289" s="35"/>
      <c r="Y1289" s="35"/>
      <c r="Z1289" s="35"/>
      <c r="AA1289" s="35"/>
      <c r="AB1289" s="35"/>
      <c r="AC1289" s="35"/>
      <c r="AD1289" s="35"/>
      <c r="AE1289" s="35"/>
      <c r="AG1289" s="216" t="s">
        <v>161</v>
      </c>
      <c r="AH1289" s="907" t="s">
        <v>1730</v>
      </c>
      <c r="AI1289" s="906" t="s">
        <v>1731</v>
      </c>
      <c r="AJ1289" s="905">
        <v>1508012</v>
      </c>
      <c r="AK1289" s="451">
        <v>1</v>
      </c>
      <c r="AL1289" s="451" t="s">
        <v>139</v>
      </c>
      <c r="AM1289" s="449" t="s">
        <v>3041</v>
      </c>
      <c r="AN1289" s="450"/>
      <c r="AP1289" s="77"/>
      <c r="AQ1289" s="77"/>
      <c r="AR1289" s="35"/>
      <c r="AS1289" s="35"/>
      <c r="AT1289" s="35"/>
      <c r="AU1289" s="35"/>
      <c r="AV1289" s="35"/>
      <c r="AW1289" s="35"/>
      <c r="AX1289" s="35"/>
      <c r="AY1289" s="35"/>
      <c r="AZ1289" s="35"/>
      <c r="BA1289" s="35"/>
      <c r="BB1289" s="35"/>
      <c r="BC1289" s="35"/>
      <c r="BD1289" s="35"/>
      <c r="BE1289" s="35"/>
      <c r="BF1289" s="35"/>
      <c r="BG1289" s="35"/>
      <c r="BH1289" s="35"/>
      <c r="BI1289" s="35"/>
      <c r="BJ1289" s="35"/>
      <c r="BK1289" s="35"/>
      <c r="BL1289" s="35"/>
      <c r="BM1289" s="35"/>
      <c r="BN1289" s="35"/>
      <c r="BO1289" s="35"/>
      <c r="BP1289" s="35"/>
      <c r="BQ1289" s="35"/>
      <c r="BR1289" s="35"/>
      <c r="BS1289" s="35"/>
      <c r="BT1289" s="35"/>
      <c r="BU1289" s="35"/>
      <c r="BV1289" s="35"/>
    </row>
    <row r="1290" spans="1:74" s="54" customFormat="1" ht="15" customHeight="1" x14ac:dyDescent="0.15">
      <c r="A1290" s="35"/>
      <c r="B1290" s="35"/>
      <c r="C1290" s="35"/>
      <c r="D1290" s="35"/>
      <c r="E1290" s="35"/>
      <c r="F1290" s="35"/>
      <c r="G1290" s="35"/>
      <c r="H1290" s="35"/>
      <c r="I1290" s="35"/>
      <c r="J1290" s="35"/>
      <c r="K1290" s="35"/>
      <c r="L1290" s="35"/>
      <c r="M1290" s="35"/>
      <c r="N1290" s="35"/>
      <c r="O1290" s="35"/>
      <c r="P1290" s="35"/>
      <c r="Q1290" s="35"/>
      <c r="R1290" s="35"/>
      <c r="S1290" s="35"/>
      <c r="T1290" s="35"/>
      <c r="U1290" s="35"/>
      <c r="V1290" s="35"/>
      <c r="W1290" s="35"/>
      <c r="X1290" s="35"/>
      <c r="Y1290" s="35"/>
      <c r="Z1290" s="35"/>
      <c r="AA1290" s="35"/>
      <c r="AB1290" s="35"/>
      <c r="AC1290" s="35"/>
      <c r="AD1290" s="35"/>
      <c r="AE1290" s="35"/>
      <c r="AG1290" s="216" t="s">
        <v>161</v>
      </c>
      <c r="AH1290" s="907" t="s">
        <v>1709</v>
      </c>
      <c r="AI1290" s="906" t="s">
        <v>1710</v>
      </c>
      <c r="AJ1290" s="905">
        <v>1508013</v>
      </c>
      <c r="AK1290" s="451">
        <v>1</v>
      </c>
      <c r="AL1290" s="451" t="s">
        <v>139</v>
      </c>
      <c r="AM1290" s="449" t="s">
        <v>3041</v>
      </c>
      <c r="AN1290" s="450"/>
      <c r="AP1290" s="77"/>
      <c r="AQ1290" s="77"/>
      <c r="AR1290" s="35"/>
      <c r="AS1290" s="35"/>
      <c r="AT1290" s="35"/>
      <c r="AU1290" s="35"/>
      <c r="AV1290" s="35"/>
      <c r="AW1290" s="35"/>
      <c r="AX1290" s="35"/>
      <c r="AY1290" s="35"/>
      <c r="AZ1290" s="35"/>
      <c r="BA1290" s="35"/>
      <c r="BB1290" s="35"/>
      <c r="BC1290" s="35"/>
      <c r="BD1290" s="35"/>
      <c r="BE1290" s="35"/>
      <c r="BF1290" s="35"/>
      <c r="BG1290" s="35"/>
      <c r="BH1290" s="35"/>
      <c r="BI1290" s="35"/>
      <c r="BJ1290" s="35"/>
      <c r="BK1290" s="35"/>
      <c r="BL1290" s="35"/>
      <c r="BM1290" s="35"/>
      <c r="BN1290" s="35"/>
      <c r="BO1290" s="35"/>
      <c r="BP1290" s="35"/>
      <c r="BQ1290" s="35"/>
      <c r="BR1290" s="35"/>
      <c r="BS1290" s="35"/>
      <c r="BT1290" s="35"/>
      <c r="BU1290" s="35"/>
      <c r="BV1290" s="35"/>
    </row>
    <row r="1291" spans="1:74" s="54" customFormat="1" ht="15" customHeight="1" x14ac:dyDescent="0.15">
      <c r="A1291" s="35"/>
      <c r="B1291" s="35"/>
      <c r="C1291" s="35"/>
      <c r="D1291" s="35"/>
      <c r="E1291" s="35"/>
      <c r="F1291" s="35"/>
      <c r="G1291" s="35"/>
      <c r="H1291" s="35"/>
      <c r="I1291" s="35"/>
      <c r="J1291" s="35"/>
      <c r="K1291" s="35"/>
      <c r="L1291" s="35"/>
      <c r="M1291" s="35"/>
      <c r="N1291" s="35"/>
      <c r="O1291" s="35"/>
      <c r="P1291" s="35"/>
      <c r="Q1291" s="35"/>
      <c r="R1291" s="35"/>
      <c r="S1291" s="35"/>
      <c r="T1291" s="35"/>
      <c r="U1291" s="35"/>
      <c r="V1291" s="35"/>
      <c r="W1291" s="35"/>
      <c r="X1291" s="35"/>
      <c r="Y1291" s="35"/>
      <c r="Z1291" s="35"/>
      <c r="AA1291" s="35"/>
      <c r="AB1291" s="35"/>
      <c r="AC1291" s="35"/>
      <c r="AD1291" s="35"/>
      <c r="AE1291" s="35"/>
      <c r="AG1291" s="216" t="s">
        <v>161</v>
      </c>
      <c r="AH1291" s="907" t="s">
        <v>1738</v>
      </c>
      <c r="AI1291" s="906" t="s">
        <v>1739</v>
      </c>
      <c r="AJ1291" s="905">
        <v>1508014</v>
      </c>
      <c r="AK1291" s="451">
        <v>1</v>
      </c>
      <c r="AL1291" s="451" t="s">
        <v>139</v>
      </c>
      <c r="AM1291" s="449" t="s">
        <v>3041</v>
      </c>
      <c r="AN1291" s="450"/>
      <c r="AP1291" s="77"/>
      <c r="AQ1291" s="77"/>
      <c r="AR1291" s="35"/>
      <c r="AS1291" s="35"/>
      <c r="AT1291" s="35"/>
      <c r="AU1291" s="35"/>
      <c r="AV1291" s="35"/>
      <c r="AW1291" s="35"/>
      <c r="AX1291" s="35"/>
      <c r="AY1291" s="35"/>
      <c r="AZ1291" s="35"/>
      <c r="BA1291" s="35"/>
      <c r="BB1291" s="35"/>
      <c r="BC1291" s="35"/>
      <c r="BD1291" s="35"/>
      <c r="BE1291" s="35"/>
      <c r="BF1291" s="35"/>
      <c r="BG1291" s="35"/>
      <c r="BH1291" s="35"/>
      <c r="BI1291" s="35"/>
      <c r="BJ1291" s="35"/>
      <c r="BK1291" s="35"/>
      <c r="BL1291" s="35"/>
      <c r="BM1291" s="35"/>
      <c r="BN1291" s="35"/>
      <c r="BO1291" s="35"/>
      <c r="BP1291" s="35"/>
      <c r="BQ1291" s="35"/>
      <c r="BR1291" s="35"/>
      <c r="BS1291" s="35"/>
      <c r="BT1291" s="35"/>
      <c r="BU1291" s="35"/>
      <c r="BV1291" s="35"/>
    </row>
    <row r="1292" spans="1:74" s="54" customFormat="1" ht="15" customHeight="1" x14ac:dyDescent="0.15">
      <c r="A1292" s="35"/>
      <c r="B1292" s="35"/>
      <c r="C1292" s="35"/>
      <c r="D1292" s="35"/>
      <c r="E1292" s="35"/>
      <c r="F1292" s="35"/>
      <c r="G1292" s="35"/>
      <c r="H1292" s="35"/>
      <c r="I1292" s="35"/>
      <c r="J1292" s="35"/>
      <c r="K1292" s="35"/>
      <c r="L1292" s="35"/>
      <c r="M1292" s="35"/>
      <c r="N1292" s="35"/>
      <c r="O1292" s="35"/>
      <c r="P1292" s="35"/>
      <c r="Q1292" s="35"/>
      <c r="R1292" s="35"/>
      <c r="S1292" s="35"/>
      <c r="T1292" s="35"/>
      <c r="U1292" s="35"/>
      <c r="V1292" s="35"/>
      <c r="W1292" s="35"/>
      <c r="X1292" s="35"/>
      <c r="Y1292" s="35"/>
      <c r="Z1292" s="35"/>
      <c r="AA1292" s="35"/>
      <c r="AB1292" s="35"/>
      <c r="AC1292" s="35"/>
      <c r="AD1292" s="35"/>
      <c r="AE1292" s="35"/>
      <c r="AG1292" s="216" t="s">
        <v>161</v>
      </c>
      <c r="AH1292" s="907" t="s">
        <v>1740</v>
      </c>
      <c r="AI1292" s="906" t="s">
        <v>1741</v>
      </c>
      <c r="AJ1292" s="905">
        <v>1508015</v>
      </c>
      <c r="AK1292" s="451">
        <v>1</v>
      </c>
      <c r="AL1292" s="451" t="s">
        <v>139</v>
      </c>
      <c r="AM1292" s="451" t="s">
        <v>140</v>
      </c>
      <c r="AN1292" s="450"/>
      <c r="AP1292" s="77"/>
      <c r="AQ1292" s="77"/>
      <c r="AR1292" s="35"/>
      <c r="AS1292" s="35"/>
      <c r="AT1292" s="35"/>
      <c r="AU1292" s="35"/>
      <c r="AV1292" s="35"/>
      <c r="AW1292" s="35"/>
      <c r="AX1292" s="35"/>
      <c r="AY1292" s="35"/>
      <c r="AZ1292" s="35"/>
      <c r="BA1292" s="35"/>
      <c r="BB1292" s="35"/>
      <c r="BC1292" s="35"/>
      <c r="BD1292" s="35"/>
      <c r="BE1292" s="35"/>
      <c r="BF1292" s="35"/>
      <c r="BG1292" s="35"/>
      <c r="BH1292" s="35"/>
      <c r="BI1292" s="35"/>
      <c r="BJ1292" s="35"/>
      <c r="BK1292" s="35"/>
      <c r="BL1292" s="35"/>
      <c r="BM1292" s="35"/>
      <c r="BN1292" s="35"/>
      <c r="BO1292" s="35"/>
      <c r="BP1292" s="35"/>
      <c r="BQ1292" s="35"/>
      <c r="BR1292" s="35"/>
      <c r="BS1292" s="35"/>
      <c r="BT1292" s="35"/>
      <c r="BU1292" s="35"/>
      <c r="BV1292" s="35"/>
    </row>
    <row r="1293" spans="1:74" s="54" customFormat="1" ht="15" customHeight="1" x14ac:dyDescent="0.15">
      <c r="A1293" s="35"/>
      <c r="B1293" s="35"/>
      <c r="C1293" s="35"/>
      <c r="D1293" s="35"/>
      <c r="E1293" s="35"/>
      <c r="F1293" s="35"/>
      <c r="G1293" s="35"/>
      <c r="H1293" s="35"/>
      <c r="I1293" s="35"/>
      <c r="J1293" s="35"/>
      <c r="K1293" s="35"/>
      <c r="L1293" s="35"/>
      <c r="M1293" s="35"/>
      <c r="N1293" s="35"/>
      <c r="O1293" s="35"/>
      <c r="P1293" s="35"/>
      <c r="Q1293" s="35"/>
      <c r="R1293" s="35"/>
      <c r="S1293" s="35"/>
      <c r="T1293" s="35"/>
      <c r="U1293" s="35"/>
      <c r="V1293" s="35"/>
      <c r="W1293" s="35"/>
      <c r="X1293" s="35"/>
      <c r="Y1293" s="35"/>
      <c r="Z1293" s="35"/>
      <c r="AA1293" s="35"/>
      <c r="AB1293" s="35"/>
      <c r="AC1293" s="35"/>
      <c r="AD1293" s="35"/>
      <c r="AE1293" s="35"/>
      <c r="AG1293" s="216" t="s">
        <v>161</v>
      </c>
      <c r="AH1293" s="907" t="s">
        <v>1766</v>
      </c>
      <c r="AI1293" s="906" t="s">
        <v>1767</v>
      </c>
      <c r="AJ1293" s="905">
        <v>1508016</v>
      </c>
      <c r="AK1293" s="451">
        <v>1</v>
      </c>
      <c r="AL1293" s="451" t="s">
        <v>139</v>
      </c>
      <c r="AM1293" s="449" t="s">
        <v>3041</v>
      </c>
      <c r="AN1293" s="450"/>
      <c r="AP1293" s="77"/>
      <c r="AQ1293" s="77"/>
      <c r="AR1293" s="35"/>
      <c r="AS1293" s="35"/>
      <c r="AT1293" s="35"/>
      <c r="AU1293" s="35"/>
      <c r="AV1293" s="35"/>
      <c r="AW1293" s="35"/>
      <c r="AX1293" s="35"/>
      <c r="AY1293" s="35"/>
      <c r="AZ1293" s="35"/>
      <c r="BA1293" s="35"/>
      <c r="BB1293" s="35"/>
      <c r="BC1293" s="35"/>
      <c r="BD1293" s="35"/>
      <c r="BE1293" s="35"/>
      <c r="BF1293" s="35"/>
      <c r="BG1293" s="35"/>
      <c r="BH1293" s="35"/>
      <c r="BI1293" s="35"/>
      <c r="BJ1293" s="35"/>
      <c r="BK1293" s="35"/>
      <c r="BL1293" s="35"/>
      <c r="BM1293" s="35"/>
      <c r="BN1293" s="35"/>
      <c r="BO1293" s="35"/>
      <c r="BP1293" s="35"/>
      <c r="BQ1293" s="35"/>
      <c r="BR1293" s="35"/>
      <c r="BS1293" s="35"/>
      <c r="BT1293" s="35"/>
      <c r="BU1293" s="35"/>
      <c r="BV1293" s="35"/>
    </row>
    <row r="1294" spans="1:74" s="54" customFormat="1" ht="15" customHeight="1" x14ac:dyDescent="0.15">
      <c r="A1294" s="35"/>
      <c r="B1294" s="35"/>
      <c r="C1294" s="35"/>
      <c r="D1294" s="35"/>
      <c r="E1294" s="35"/>
      <c r="F1294" s="35"/>
      <c r="G1294" s="35"/>
      <c r="H1294" s="35"/>
      <c r="I1294" s="35"/>
      <c r="J1294" s="35"/>
      <c r="K1294" s="35"/>
      <c r="L1294" s="35"/>
      <c r="M1294" s="35"/>
      <c r="N1294" s="35"/>
      <c r="O1294" s="35"/>
      <c r="P1294" s="35"/>
      <c r="Q1294" s="35"/>
      <c r="R1294" s="35"/>
      <c r="S1294" s="35"/>
      <c r="T1294" s="35"/>
      <c r="U1294" s="35"/>
      <c r="V1294" s="35"/>
      <c r="W1294" s="35"/>
      <c r="X1294" s="35"/>
      <c r="Y1294" s="35"/>
      <c r="Z1294" s="35"/>
      <c r="AA1294" s="35"/>
      <c r="AB1294" s="35"/>
      <c r="AC1294" s="35"/>
      <c r="AD1294" s="35"/>
      <c r="AE1294" s="35"/>
      <c r="AG1294" s="216" t="s">
        <v>161</v>
      </c>
      <c r="AH1294" s="907" t="s">
        <v>1742</v>
      </c>
      <c r="AI1294" s="906" t="s">
        <v>1743</v>
      </c>
      <c r="AJ1294" s="905">
        <v>1508017</v>
      </c>
      <c r="AK1294" s="451">
        <v>1</v>
      </c>
      <c r="AL1294" s="451" t="s">
        <v>139</v>
      </c>
      <c r="AM1294" s="449" t="s">
        <v>3041</v>
      </c>
      <c r="AN1294" s="450"/>
      <c r="AP1294" s="77"/>
      <c r="AQ1294" s="77"/>
      <c r="AR1294" s="35"/>
      <c r="AS1294" s="35"/>
      <c r="AT1294" s="35"/>
      <c r="AU1294" s="35"/>
      <c r="AV1294" s="35"/>
      <c r="AW1294" s="35"/>
      <c r="AX1294" s="35"/>
      <c r="AY1294" s="35"/>
      <c r="AZ1294" s="35"/>
      <c r="BA1294" s="35"/>
      <c r="BB1294" s="35"/>
      <c r="BC1294" s="35"/>
      <c r="BD1294" s="35"/>
      <c r="BE1294" s="35"/>
      <c r="BF1294" s="35"/>
      <c r="BG1294" s="35"/>
      <c r="BH1294" s="35"/>
      <c r="BI1294" s="35"/>
      <c r="BJ1294" s="35"/>
      <c r="BK1294" s="35"/>
      <c r="BL1294" s="35"/>
      <c r="BM1294" s="35"/>
      <c r="BN1294" s="35"/>
      <c r="BO1294" s="35"/>
      <c r="BP1294" s="35"/>
      <c r="BQ1294" s="35"/>
      <c r="BR1294" s="35"/>
      <c r="BS1294" s="35"/>
      <c r="BT1294" s="35"/>
      <c r="BU1294" s="35"/>
      <c r="BV1294" s="35"/>
    </row>
    <row r="1295" spans="1:74" s="54" customFormat="1" ht="15" customHeight="1" x14ac:dyDescent="0.15">
      <c r="A1295" s="35"/>
      <c r="B1295" s="35"/>
      <c r="C1295" s="35"/>
      <c r="D1295" s="35"/>
      <c r="E1295" s="35"/>
      <c r="F1295" s="35"/>
      <c r="G1295" s="35"/>
      <c r="H1295" s="35"/>
      <c r="I1295" s="35"/>
      <c r="J1295" s="35"/>
      <c r="K1295" s="35"/>
      <c r="L1295" s="35"/>
      <c r="M1295" s="35"/>
      <c r="N1295" s="35"/>
      <c r="O1295" s="35"/>
      <c r="P1295" s="35"/>
      <c r="Q1295" s="35"/>
      <c r="R1295" s="35"/>
      <c r="S1295" s="35"/>
      <c r="T1295" s="35"/>
      <c r="U1295" s="35"/>
      <c r="V1295" s="35"/>
      <c r="W1295" s="35"/>
      <c r="X1295" s="35"/>
      <c r="Y1295" s="35"/>
      <c r="Z1295" s="35"/>
      <c r="AA1295" s="35"/>
      <c r="AB1295" s="35"/>
      <c r="AC1295" s="35"/>
      <c r="AD1295" s="35"/>
      <c r="AE1295" s="35"/>
      <c r="AG1295" s="216" t="s">
        <v>161</v>
      </c>
      <c r="AH1295" s="907" t="s">
        <v>1744</v>
      </c>
      <c r="AI1295" s="906" t="s">
        <v>1745</v>
      </c>
      <c r="AJ1295" s="905">
        <v>1508018</v>
      </c>
      <c r="AK1295" s="451">
        <v>1</v>
      </c>
      <c r="AL1295" s="451" t="s">
        <v>139</v>
      </c>
      <c r="AM1295" s="449" t="s">
        <v>3041</v>
      </c>
      <c r="AN1295" s="450"/>
      <c r="AP1295" s="77"/>
      <c r="AQ1295" s="77"/>
      <c r="AR1295" s="35"/>
      <c r="AS1295" s="35"/>
      <c r="AT1295" s="35"/>
      <c r="AU1295" s="35"/>
      <c r="AV1295" s="35"/>
      <c r="AW1295" s="35"/>
      <c r="AX1295" s="35"/>
      <c r="AY1295" s="35"/>
      <c r="AZ1295" s="35"/>
      <c r="BA1295" s="35"/>
      <c r="BB1295" s="35"/>
      <c r="BC1295" s="35"/>
      <c r="BD1295" s="35"/>
      <c r="BE1295" s="35"/>
      <c r="BF1295" s="35"/>
      <c r="BG1295" s="35"/>
      <c r="BH1295" s="35"/>
      <c r="BI1295" s="35"/>
      <c r="BJ1295" s="35"/>
      <c r="BK1295" s="35"/>
      <c r="BL1295" s="35"/>
      <c r="BM1295" s="35"/>
      <c r="BN1295" s="35"/>
      <c r="BO1295" s="35"/>
      <c r="BP1295" s="35"/>
      <c r="BQ1295" s="35"/>
      <c r="BR1295" s="35"/>
      <c r="BS1295" s="35"/>
      <c r="BT1295" s="35"/>
      <c r="BU1295" s="35"/>
      <c r="BV1295" s="35"/>
    </row>
    <row r="1296" spans="1:74" s="54" customFormat="1" ht="15" customHeight="1" x14ac:dyDescent="0.15">
      <c r="A1296" s="35"/>
      <c r="B1296" s="35"/>
      <c r="C1296" s="35"/>
      <c r="D1296" s="35"/>
      <c r="E1296" s="35"/>
      <c r="F1296" s="35"/>
      <c r="G1296" s="35"/>
      <c r="H1296" s="35"/>
      <c r="I1296" s="35"/>
      <c r="J1296" s="35"/>
      <c r="K1296" s="35"/>
      <c r="L1296" s="35"/>
      <c r="M1296" s="35"/>
      <c r="N1296" s="35"/>
      <c r="O1296" s="35"/>
      <c r="P1296" s="35"/>
      <c r="Q1296" s="35"/>
      <c r="R1296" s="35"/>
      <c r="S1296" s="35"/>
      <c r="T1296" s="35"/>
      <c r="U1296" s="35"/>
      <c r="V1296" s="35"/>
      <c r="W1296" s="35"/>
      <c r="X1296" s="35"/>
      <c r="Y1296" s="35"/>
      <c r="Z1296" s="35"/>
      <c r="AA1296" s="35"/>
      <c r="AB1296" s="35"/>
      <c r="AC1296" s="35"/>
      <c r="AD1296" s="35"/>
      <c r="AE1296" s="35"/>
      <c r="AG1296" s="216" t="s">
        <v>161</v>
      </c>
      <c r="AH1296" s="907" t="s">
        <v>1754</v>
      </c>
      <c r="AI1296" s="906" t="s">
        <v>1755</v>
      </c>
      <c r="AJ1296" s="905">
        <v>1508019</v>
      </c>
      <c r="AK1296" s="451" t="s">
        <v>139</v>
      </c>
      <c r="AL1296" s="451">
        <v>1</v>
      </c>
      <c r="AM1296" s="449" t="s">
        <v>3041</v>
      </c>
      <c r="AN1296" s="450"/>
      <c r="AP1296" s="77"/>
      <c r="AQ1296" s="77"/>
      <c r="AR1296" s="35"/>
      <c r="AS1296" s="35"/>
      <c r="AT1296" s="35"/>
      <c r="AU1296" s="35"/>
      <c r="AV1296" s="35"/>
      <c r="AW1296" s="35"/>
      <c r="AX1296" s="35"/>
      <c r="AY1296" s="35"/>
      <c r="AZ1296" s="35"/>
      <c r="BA1296" s="35"/>
      <c r="BB1296" s="35"/>
      <c r="BC1296" s="35"/>
      <c r="BD1296" s="35"/>
      <c r="BE1296" s="35"/>
      <c r="BF1296" s="35"/>
      <c r="BG1296" s="35"/>
      <c r="BH1296" s="35"/>
      <c r="BI1296" s="35"/>
      <c r="BJ1296" s="35"/>
      <c r="BK1296" s="35"/>
      <c r="BL1296" s="35"/>
      <c r="BM1296" s="35"/>
      <c r="BN1296" s="35"/>
      <c r="BO1296" s="35"/>
      <c r="BP1296" s="35"/>
      <c r="BQ1296" s="35"/>
      <c r="BR1296" s="35"/>
      <c r="BS1296" s="35"/>
      <c r="BT1296" s="35"/>
      <c r="BU1296" s="35"/>
      <c r="BV1296" s="35"/>
    </row>
    <row r="1297" spans="1:74" s="54" customFormat="1" ht="15" customHeight="1" x14ac:dyDescent="0.15">
      <c r="A1297" s="35"/>
      <c r="B1297" s="35"/>
      <c r="C1297" s="35"/>
      <c r="D1297" s="35"/>
      <c r="E1297" s="35"/>
      <c r="F1297" s="35"/>
      <c r="G1297" s="35"/>
      <c r="H1297" s="35"/>
      <c r="I1297" s="35"/>
      <c r="J1297" s="35"/>
      <c r="K1297" s="35"/>
      <c r="L1297" s="35"/>
      <c r="M1297" s="35"/>
      <c r="N1297" s="35"/>
      <c r="O1297" s="35"/>
      <c r="P1297" s="35"/>
      <c r="Q1297" s="35"/>
      <c r="R1297" s="35"/>
      <c r="S1297" s="35"/>
      <c r="T1297" s="35"/>
      <c r="U1297" s="35"/>
      <c r="V1297" s="35"/>
      <c r="W1297" s="35"/>
      <c r="X1297" s="35"/>
      <c r="Y1297" s="35"/>
      <c r="Z1297" s="35"/>
      <c r="AA1297" s="35"/>
      <c r="AB1297" s="35"/>
      <c r="AC1297" s="35"/>
      <c r="AD1297" s="35"/>
      <c r="AE1297" s="35"/>
      <c r="AG1297" s="216" t="s">
        <v>161</v>
      </c>
      <c r="AH1297" s="907" t="s">
        <v>1762</v>
      </c>
      <c r="AI1297" s="906" t="s">
        <v>1763</v>
      </c>
      <c r="AJ1297" s="905">
        <v>1508020</v>
      </c>
      <c r="AK1297" s="451" t="s">
        <v>139</v>
      </c>
      <c r="AL1297" s="451">
        <v>1</v>
      </c>
      <c r="AM1297" s="449" t="s">
        <v>3041</v>
      </c>
      <c r="AN1297" s="450"/>
      <c r="AP1297" s="77"/>
      <c r="AQ1297" s="77"/>
      <c r="AR1297" s="35"/>
      <c r="AS1297" s="35"/>
      <c r="AT1297" s="35"/>
      <c r="AU1297" s="35"/>
      <c r="AV1297" s="35"/>
      <c r="AW1297" s="35"/>
      <c r="AX1297" s="35"/>
      <c r="AY1297" s="35"/>
      <c r="AZ1297" s="35"/>
      <c r="BA1297" s="35"/>
      <c r="BB1297" s="35"/>
      <c r="BC1297" s="35"/>
      <c r="BD1297" s="35"/>
      <c r="BE1297" s="35"/>
      <c r="BF1297" s="35"/>
      <c r="BG1297" s="35"/>
      <c r="BH1297" s="35"/>
      <c r="BI1297" s="35"/>
      <c r="BJ1297" s="35"/>
      <c r="BK1297" s="35"/>
      <c r="BL1297" s="35"/>
      <c r="BM1297" s="35"/>
      <c r="BN1297" s="35"/>
      <c r="BO1297" s="35"/>
      <c r="BP1297" s="35"/>
      <c r="BQ1297" s="35"/>
      <c r="BR1297" s="35"/>
      <c r="BS1297" s="35"/>
      <c r="BT1297" s="35"/>
      <c r="BU1297" s="35"/>
      <c r="BV1297" s="35"/>
    </row>
    <row r="1298" spans="1:74" s="54" customFormat="1" ht="15" customHeight="1" x14ac:dyDescent="0.15">
      <c r="A1298" s="35"/>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35"/>
      <c r="AD1298" s="35"/>
      <c r="AE1298" s="35"/>
      <c r="AG1298" s="216" t="s">
        <v>161</v>
      </c>
      <c r="AH1298" s="907" t="s">
        <v>1764</v>
      </c>
      <c r="AI1298" s="906" t="s">
        <v>1765</v>
      </c>
      <c r="AJ1298" s="905">
        <v>1508021</v>
      </c>
      <c r="AK1298" s="451">
        <v>1</v>
      </c>
      <c r="AL1298" s="451" t="s">
        <v>139</v>
      </c>
      <c r="AM1298" s="449" t="s">
        <v>3041</v>
      </c>
      <c r="AN1298" s="450"/>
      <c r="AP1298" s="77"/>
      <c r="AQ1298" s="77"/>
      <c r="AR1298" s="35"/>
      <c r="AS1298" s="35"/>
      <c r="AT1298" s="35"/>
      <c r="AU1298" s="35"/>
      <c r="AV1298" s="35"/>
      <c r="AW1298" s="35"/>
      <c r="AX1298" s="35"/>
      <c r="AY1298" s="35"/>
      <c r="AZ1298" s="35"/>
      <c r="BA1298" s="35"/>
      <c r="BB1298" s="35"/>
      <c r="BC1298" s="35"/>
      <c r="BD1298" s="35"/>
      <c r="BE1298" s="35"/>
      <c r="BF1298" s="35"/>
      <c r="BG1298" s="35"/>
      <c r="BH1298" s="35"/>
      <c r="BI1298" s="35"/>
      <c r="BJ1298" s="35"/>
      <c r="BK1298" s="35"/>
      <c r="BL1298" s="35"/>
      <c r="BM1298" s="35"/>
      <c r="BN1298" s="35"/>
      <c r="BO1298" s="35"/>
      <c r="BP1298" s="35"/>
      <c r="BQ1298" s="35"/>
      <c r="BR1298" s="35"/>
      <c r="BS1298" s="35"/>
      <c r="BT1298" s="35"/>
      <c r="BU1298" s="35"/>
      <c r="BV1298" s="35"/>
    </row>
    <row r="1299" spans="1:74" s="54" customFormat="1" ht="15" customHeight="1" x14ac:dyDescent="0.15">
      <c r="A1299" s="35"/>
      <c r="B1299" s="35"/>
      <c r="C1299" s="35"/>
      <c r="D1299" s="35"/>
      <c r="E1299" s="35"/>
      <c r="F1299" s="35"/>
      <c r="G1299" s="35"/>
      <c r="H1299" s="35"/>
      <c r="I1299" s="35"/>
      <c r="J1299" s="35"/>
      <c r="K1299" s="35"/>
      <c r="L1299" s="35"/>
      <c r="M1299" s="35"/>
      <c r="N1299" s="35"/>
      <c r="O1299" s="35"/>
      <c r="P1299" s="35"/>
      <c r="Q1299" s="35"/>
      <c r="R1299" s="35"/>
      <c r="S1299" s="35"/>
      <c r="T1299" s="35"/>
      <c r="U1299" s="35"/>
      <c r="V1299" s="35"/>
      <c r="W1299" s="35"/>
      <c r="X1299" s="35"/>
      <c r="Y1299" s="35"/>
      <c r="Z1299" s="35"/>
      <c r="AA1299" s="35"/>
      <c r="AB1299" s="35"/>
      <c r="AC1299" s="35"/>
      <c r="AD1299" s="35"/>
      <c r="AE1299" s="35"/>
      <c r="AG1299" s="216" t="s">
        <v>161</v>
      </c>
      <c r="AH1299" s="907" t="s">
        <v>3057</v>
      </c>
      <c r="AI1299" s="906" t="s">
        <v>3058</v>
      </c>
      <c r="AJ1299" s="905">
        <v>1508022</v>
      </c>
      <c r="AK1299" s="451">
        <v>1</v>
      </c>
      <c r="AL1299" s="451" t="s">
        <v>139</v>
      </c>
      <c r="AM1299" s="449" t="s">
        <v>3041</v>
      </c>
      <c r="AN1299" s="450"/>
      <c r="AP1299" s="77"/>
      <c r="AQ1299" s="77"/>
      <c r="AR1299" s="35"/>
      <c r="AS1299" s="35"/>
      <c r="AT1299" s="35"/>
      <c r="AU1299" s="35"/>
      <c r="AV1299" s="35"/>
      <c r="AW1299" s="35"/>
      <c r="AX1299" s="35"/>
      <c r="AY1299" s="35"/>
      <c r="AZ1299" s="35"/>
      <c r="BA1299" s="35"/>
      <c r="BB1299" s="35"/>
      <c r="BC1299" s="35"/>
      <c r="BD1299" s="35"/>
      <c r="BE1299" s="35"/>
      <c r="BF1299" s="35"/>
      <c r="BG1299" s="35"/>
      <c r="BH1299" s="35"/>
      <c r="BI1299" s="35"/>
      <c r="BJ1299" s="35"/>
      <c r="BK1299" s="35"/>
      <c r="BL1299" s="35"/>
      <c r="BM1299" s="35"/>
      <c r="BN1299" s="35"/>
      <c r="BO1299" s="35"/>
      <c r="BP1299" s="35"/>
      <c r="BQ1299" s="35"/>
      <c r="BR1299" s="35"/>
      <c r="BS1299" s="35"/>
      <c r="BT1299" s="35"/>
      <c r="BU1299" s="35"/>
      <c r="BV1299" s="35"/>
    </row>
    <row r="1300" spans="1:74" s="54" customFormat="1" ht="15" customHeight="1" x14ac:dyDescent="0.15">
      <c r="A1300" s="35"/>
      <c r="B1300" s="35"/>
      <c r="C1300" s="35"/>
      <c r="D1300" s="35"/>
      <c r="E1300" s="35"/>
      <c r="F1300" s="35"/>
      <c r="G1300" s="35"/>
      <c r="H1300" s="35"/>
      <c r="I1300" s="35"/>
      <c r="J1300" s="35"/>
      <c r="K1300" s="35"/>
      <c r="L1300" s="35"/>
      <c r="M1300" s="35"/>
      <c r="N1300" s="35"/>
      <c r="O1300" s="35"/>
      <c r="P1300" s="35"/>
      <c r="Q1300" s="35"/>
      <c r="R1300" s="35"/>
      <c r="S1300" s="35"/>
      <c r="T1300" s="35"/>
      <c r="U1300" s="35"/>
      <c r="V1300" s="35"/>
      <c r="W1300" s="35"/>
      <c r="X1300" s="35"/>
      <c r="Y1300" s="35"/>
      <c r="Z1300" s="35"/>
      <c r="AA1300" s="35"/>
      <c r="AB1300" s="35"/>
      <c r="AC1300" s="35"/>
      <c r="AD1300" s="35"/>
      <c r="AE1300" s="35"/>
      <c r="AG1300" s="216" t="s">
        <v>161</v>
      </c>
      <c r="AH1300" s="907" t="s">
        <v>1732</v>
      </c>
      <c r="AI1300" s="906" t="s">
        <v>1733</v>
      </c>
      <c r="AJ1300" s="905">
        <v>1508023</v>
      </c>
      <c r="AK1300" s="451">
        <v>1</v>
      </c>
      <c r="AL1300" s="451" t="s">
        <v>139</v>
      </c>
      <c r="AM1300" s="451" t="s">
        <v>140</v>
      </c>
      <c r="AN1300" s="450"/>
      <c r="AP1300" s="77"/>
      <c r="AQ1300" s="77"/>
      <c r="AR1300" s="35"/>
      <c r="AS1300" s="35"/>
      <c r="AT1300" s="35"/>
      <c r="AU1300" s="35"/>
      <c r="AV1300" s="35"/>
      <c r="AW1300" s="35"/>
      <c r="AX1300" s="35"/>
      <c r="AY1300" s="35"/>
      <c r="AZ1300" s="35"/>
      <c r="BA1300" s="35"/>
      <c r="BB1300" s="35"/>
      <c r="BC1300" s="35"/>
      <c r="BD1300" s="35"/>
      <c r="BE1300" s="35"/>
      <c r="BF1300" s="35"/>
      <c r="BG1300" s="35"/>
      <c r="BH1300" s="35"/>
      <c r="BI1300" s="35"/>
      <c r="BJ1300" s="35"/>
      <c r="BK1300" s="35"/>
      <c r="BL1300" s="35"/>
      <c r="BM1300" s="35"/>
      <c r="BN1300" s="35"/>
      <c r="BO1300" s="35"/>
      <c r="BP1300" s="35"/>
      <c r="BQ1300" s="35"/>
      <c r="BR1300" s="35"/>
      <c r="BS1300" s="35"/>
      <c r="BT1300" s="35"/>
      <c r="BU1300" s="35"/>
      <c r="BV1300" s="35"/>
    </row>
    <row r="1301" spans="1:74" s="54" customFormat="1" ht="15" customHeight="1" x14ac:dyDescent="0.15">
      <c r="A1301" s="35"/>
      <c r="B1301" s="35"/>
      <c r="C1301" s="35"/>
      <c r="D1301" s="35"/>
      <c r="E1301" s="35"/>
      <c r="F1301" s="35"/>
      <c r="G1301" s="35"/>
      <c r="H1301" s="35"/>
      <c r="I1301" s="35"/>
      <c r="J1301" s="35"/>
      <c r="K1301" s="35"/>
      <c r="L1301" s="35"/>
      <c r="M1301" s="35"/>
      <c r="N1301" s="35"/>
      <c r="O1301" s="35"/>
      <c r="P1301" s="35"/>
      <c r="Q1301" s="35"/>
      <c r="R1301" s="35"/>
      <c r="S1301" s="35"/>
      <c r="T1301" s="35"/>
      <c r="U1301" s="35"/>
      <c r="V1301" s="35"/>
      <c r="W1301" s="35"/>
      <c r="X1301" s="35"/>
      <c r="Y1301" s="35"/>
      <c r="Z1301" s="35"/>
      <c r="AA1301" s="35"/>
      <c r="AB1301" s="35"/>
      <c r="AC1301" s="35"/>
      <c r="AD1301" s="35"/>
      <c r="AE1301" s="35"/>
      <c r="AG1301" s="216" t="s">
        <v>161</v>
      </c>
      <c r="AH1301" s="907" t="s">
        <v>1694</v>
      </c>
      <c r="AI1301" s="906" t="s">
        <v>1695</v>
      </c>
      <c r="AJ1301" s="905">
        <v>1508024</v>
      </c>
      <c r="AK1301" s="451">
        <v>1</v>
      </c>
      <c r="AL1301" s="451" t="s">
        <v>139</v>
      </c>
      <c r="AM1301" s="449" t="s">
        <v>3041</v>
      </c>
      <c r="AN1301" s="450"/>
      <c r="AP1301" s="77"/>
      <c r="AQ1301" s="77"/>
      <c r="AR1301" s="35"/>
      <c r="AS1301" s="35"/>
      <c r="AT1301" s="35"/>
      <c r="AU1301" s="35"/>
      <c r="AV1301" s="35"/>
      <c r="AW1301" s="35"/>
      <c r="AX1301" s="35"/>
      <c r="AY1301" s="35"/>
      <c r="AZ1301" s="35"/>
      <c r="BA1301" s="35"/>
      <c r="BB1301" s="35"/>
      <c r="BC1301" s="35"/>
      <c r="BD1301" s="35"/>
      <c r="BE1301" s="35"/>
      <c r="BF1301" s="35"/>
      <c r="BG1301" s="35"/>
      <c r="BH1301" s="35"/>
      <c r="BI1301" s="35"/>
      <c r="BJ1301" s="35"/>
      <c r="BK1301" s="35"/>
      <c r="BL1301" s="35"/>
      <c r="BM1301" s="35"/>
      <c r="BN1301" s="35"/>
      <c r="BO1301" s="35"/>
      <c r="BP1301" s="35"/>
      <c r="BQ1301" s="35"/>
      <c r="BR1301" s="35"/>
      <c r="BS1301" s="35"/>
      <c r="BT1301" s="35"/>
      <c r="BU1301" s="35"/>
      <c r="BV1301" s="35"/>
    </row>
    <row r="1302" spans="1:74" s="54" customFormat="1" ht="15" customHeight="1" x14ac:dyDescent="0.15">
      <c r="A1302" s="35"/>
      <c r="B1302" s="35"/>
      <c r="C1302" s="35"/>
      <c r="D1302" s="35"/>
      <c r="E1302" s="35"/>
      <c r="F1302" s="35"/>
      <c r="G1302" s="35"/>
      <c r="H1302" s="35"/>
      <c r="I1302" s="35"/>
      <c r="J1302" s="35"/>
      <c r="K1302" s="35"/>
      <c r="L1302" s="35"/>
      <c r="M1302" s="35"/>
      <c r="N1302" s="35"/>
      <c r="O1302" s="35"/>
      <c r="P1302" s="35"/>
      <c r="Q1302" s="35"/>
      <c r="R1302" s="35"/>
      <c r="S1302" s="35"/>
      <c r="T1302" s="35"/>
      <c r="U1302" s="35"/>
      <c r="V1302" s="35"/>
      <c r="W1302" s="35"/>
      <c r="X1302" s="35"/>
      <c r="Y1302" s="35"/>
      <c r="Z1302" s="35"/>
      <c r="AA1302" s="35"/>
      <c r="AB1302" s="35"/>
      <c r="AC1302" s="35"/>
      <c r="AD1302" s="35"/>
      <c r="AE1302" s="35"/>
      <c r="AG1302" s="216" t="s">
        <v>161</v>
      </c>
      <c r="AH1302" s="907" t="s">
        <v>1680</v>
      </c>
      <c r="AI1302" s="906" t="s">
        <v>1681</v>
      </c>
      <c r="AJ1302" s="905">
        <v>1508025</v>
      </c>
      <c r="AK1302" s="451">
        <v>1</v>
      </c>
      <c r="AL1302" s="451" t="s">
        <v>139</v>
      </c>
      <c r="AM1302" s="449" t="s">
        <v>3041</v>
      </c>
      <c r="AN1302" s="450"/>
      <c r="AP1302" s="77"/>
      <c r="AQ1302" s="77"/>
      <c r="AR1302" s="35"/>
      <c r="AS1302" s="35"/>
      <c r="AT1302" s="35"/>
      <c r="AU1302" s="35"/>
      <c r="AV1302" s="35"/>
      <c r="AW1302" s="35"/>
      <c r="AX1302" s="35"/>
      <c r="AY1302" s="35"/>
      <c r="AZ1302" s="35"/>
      <c r="BA1302" s="35"/>
      <c r="BB1302" s="35"/>
      <c r="BC1302" s="35"/>
      <c r="BD1302" s="35"/>
      <c r="BE1302" s="35"/>
      <c r="BF1302" s="35"/>
      <c r="BG1302" s="35"/>
      <c r="BH1302" s="35"/>
      <c r="BI1302" s="35"/>
      <c r="BJ1302" s="35"/>
      <c r="BK1302" s="35"/>
      <c r="BL1302" s="35"/>
      <c r="BM1302" s="35"/>
      <c r="BN1302" s="35"/>
      <c r="BO1302" s="35"/>
      <c r="BP1302" s="35"/>
      <c r="BQ1302" s="35"/>
      <c r="BR1302" s="35"/>
      <c r="BS1302" s="35"/>
      <c r="BT1302" s="35"/>
      <c r="BU1302" s="35"/>
      <c r="BV1302" s="35"/>
    </row>
    <row r="1303" spans="1:74" s="54" customFormat="1" ht="15" customHeight="1" x14ac:dyDescent="0.15">
      <c r="A1303" s="35"/>
      <c r="B1303" s="35"/>
      <c r="C1303" s="35"/>
      <c r="D1303" s="35"/>
      <c r="E1303" s="35"/>
      <c r="F1303" s="35"/>
      <c r="G1303" s="35"/>
      <c r="H1303" s="35"/>
      <c r="I1303" s="35"/>
      <c r="J1303" s="35"/>
      <c r="K1303" s="35"/>
      <c r="L1303" s="35"/>
      <c r="M1303" s="35"/>
      <c r="N1303" s="35"/>
      <c r="O1303" s="35"/>
      <c r="P1303" s="35"/>
      <c r="Q1303" s="35"/>
      <c r="R1303" s="35"/>
      <c r="S1303" s="35"/>
      <c r="T1303" s="35"/>
      <c r="U1303" s="35"/>
      <c r="V1303" s="35"/>
      <c r="W1303" s="35"/>
      <c r="X1303" s="35"/>
      <c r="Y1303" s="35"/>
      <c r="Z1303" s="35"/>
      <c r="AA1303" s="35"/>
      <c r="AB1303" s="35"/>
      <c r="AC1303" s="35"/>
      <c r="AD1303" s="35"/>
      <c r="AE1303" s="35"/>
      <c r="AG1303" s="216" t="s">
        <v>161</v>
      </c>
      <c r="AH1303" s="907" t="s">
        <v>1768</v>
      </c>
      <c r="AI1303" s="906" t="s">
        <v>1769</v>
      </c>
      <c r="AJ1303" s="905">
        <v>1508026</v>
      </c>
      <c r="AK1303" s="451">
        <v>1</v>
      </c>
      <c r="AL1303" s="451" t="s">
        <v>139</v>
      </c>
      <c r="AM1303" s="449" t="s">
        <v>3041</v>
      </c>
      <c r="AN1303" s="450"/>
      <c r="AP1303" s="77"/>
      <c r="AQ1303" s="77"/>
      <c r="AR1303" s="35"/>
      <c r="AS1303" s="35"/>
      <c r="AT1303" s="35"/>
      <c r="AU1303" s="35"/>
      <c r="AV1303" s="35"/>
      <c r="AW1303" s="35"/>
      <c r="AX1303" s="35"/>
      <c r="AY1303" s="35"/>
      <c r="AZ1303" s="35"/>
      <c r="BA1303" s="35"/>
      <c r="BB1303" s="35"/>
      <c r="BC1303" s="35"/>
      <c r="BD1303" s="35"/>
      <c r="BE1303" s="35"/>
      <c r="BF1303" s="35"/>
      <c r="BG1303" s="35"/>
      <c r="BH1303" s="35"/>
      <c r="BI1303" s="35"/>
      <c r="BJ1303" s="35"/>
      <c r="BK1303" s="35"/>
      <c r="BL1303" s="35"/>
      <c r="BM1303" s="35"/>
      <c r="BN1303" s="35"/>
      <c r="BO1303" s="35"/>
      <c r="BP1303" s="35"/>
      <c r="BQ1303" s="35"/>
      <c r="BR1303" s="35"/>
      <c r="BS1303" s="35"/>
      <c r="BT1303" s="35"/>
      <c r="BU1303" s="35"/>
      <c r="BV1303" s="35"/>
    </row>
    <row r="1304" spans="1:74" s="54" customFormat="1" ht="15" customHeight="1" x14ac:dyDescent="0.15">
      <c r="A1304" s="35"/>
      <c r="B1304" s="35"/>
      <c r="C1304" s="35"/>
      <c r="D1304" s="35"/>
      <c r="E1304" s="35"/>
      <c r="F1304" s="35"/>
      <c r="G1304" s="35"/>
      <c r="H1304" s="35"/>
      <c r="I1304" s="35"/>
      <c r="J1304" s="35"/>
      <c r="K1304" s="35"/>
      <c r="L1304" s="35"/>
      <c r="M1304" s="35"/>
      <c r="N1304" s="35"/>
      <c r="O1304" s="35"/>
      <c r="P1304" s="35"/>
      <c r="Q1304" s="35"/>
      <c r="R1304" s="35"/>
      <c r="S1304" s="35"/>
      <c r="T1304" s="35"/>
      <c r="U1304" s="35"/>
      <c r="V1304" s="35"/>
      <c r="W1304" s="35"/>
      <c r="X1304" s="35"/>
      <c r="Y1304" s="35"/>
      <c r="Z1304" s="35"/>
      <c r="AA1304" s="35"/>
      <c r="AB1304" s="35"/>
      <c r="AC1304" s="35"/>
      <c r="AD1304" s="35"/>
      <c r="AE1304" s="35"/>
      <c r="AG1304" s="216" t="s">
        <v>161</v>
      </c>
      <c r="AH1304" s="907" t="s">
        <v>1686</v>
      </c>
      <c r="AI1304" s="906" t="s">
        <v>1687</v>
      </c>
      <c r="AJ1304" s="905">
        <v>1508027</v>
      </c>
      <c r="AK1304" s="451">
        <v>1</v>
      </c>
      <c r="AL1304" s="451" t="s">
        <v>139</v>
      </c>
      <c r="AM1304" s="449" t="s">
        <v>3041</v>
      </c>
      <c r="AN1304" s="450"/>
      <c r="AP1304" s="77"/>
      <c r="AQ1304" s="77"/>
      <c r="AR1304" s="35"/>
      <c r="AS1304" s="35"/>
      <c r="AT1304" s="35"/>
      <c r="AU1304" s="35"/>
      <c r="AV1304" s="35"/>
      <c r="AW1304" s="35"/>
      <c r="AX1304" s="35"/>
      <c r="AY1304" s="35"/>
      <c r="AZ1304" s="35"/>
      <c r="BA1304" s="35"/>
      <c r="BB1304" s="35"/>
      <c r="BC1304" s="35"/>
      <c r="BD1304" s="35"/>
      <c r="BE1304" s="35"/>
      <c r="BF1304" s="35"/>
      <c r="BG1304" s="35"/>
      <c r="BH1304" s="35"/>
      <c r="BI1304" s="35"/>
      <c r="BJ1304" s="35"/>
      <c r="BK1304" s="35"/>
      <c r="BL1304" s="35"/>
      <c r="BM1304" s="35"/>
      <c r="BN1304" s="35"/>
      <c r="BO1304" s="35"/>
      <c r="BP1304" s="35"/>
      <c r="BQ1304" s="35"/>
      <c r="BR1304" s="35"/>
      <c r="BS1304" s="35"/>
      <c r="BT1304" s="35"/>
      <c r="BU1304" s="35"/>
      <c r="BV1304" s="35"/>
    </row>
    <row r="1305" spans="1:74" s="54" customFormat="1" ht="15" customHeight="1" x14ac:dyDescent="0.15">
      <c r="A1305" s="35"/>
      <c r="B1305" s="35"/>
      <c r="C1305" s="35"/>
      <c r="D1305" s="35"/>
      <c r="E1305" s="35"/>
      <c r="F1305" s="35"/>
      <c r="G1305" s="35"/>
      <c r="H1305" s="35"/>
      <c r="I1305" s="35"/>
      <c r="J1305" s="35"/>
      <c r="K1305" s="35"/>
      <c r="L1305" s="35"/>
      <c r="M1305" s="35"/>
      <c r="N1305" s="35"/>
      <c r="O1305" s="35"/>
      <c r="P1305" s="35"/>
      <c r="Q1305" s="35"/>
      <c r="R1305" s="35"/>
      <c r="S1305" s="35"/>
      <c r="T1305" s="35"/>
      <c r="U1305" s="35"/>
      <c r="V1305" s="35"/>
      <c r="W1305" s="35"/>
      <c r="X1305" s="35"/>
      <c r="Y1305" s="35"/>
      <c r="Z1305" s="35"/>
      <c r="AA1305" s="35"/>
      <c r="AB1305" s="35"/>
      <c r="AC1305" s="35"/>
      <c r="AD1305" s="35"/>
      <c r="AE1305" s="35"/>
      <c r="AG1305" s="216" t="s">
        <v>161</v>
      </c>
      <c r="AH1305" s="907" t="s">
        <v>1780</v>
      </c>
      <c r="AI1305" s="906" t="s">
        <v>1781</v>
      </c>
      <c r="AJ1305" s="905">
        <v>1508028</v>
      </c>
      <c r="AK1305" s="451">
        <v>1</v>
      </c>
      <c r="AL1305" s="451" t="s">
        <v>139</v>
      </c>
      <c r="AM1305" s="449" t="s">
        <v>3041</v>
      </c>
      <c r="AN1305" s="450"/>
      <c r="AP1305" s="77"/>
      <c r="AQ1305" s="77"/>
      <c r="AR1305" s="35"/>
      <c r="AS1305" s="35"/>
      <c r="AT1305" s="35"/>
      <c r="AU1305" s="35"/>
      <c r="AV1305" s="35"/>
      <c r="AW1305" s="35"/>
      <c r="AX1305" s="35"/>
      <c r="AY1305" s="35"/>
      <c r="AZ1305" s="35"/>
      <c r="BA1305" s="35"/>
      <c r="BB1305" s="35"/>
      <c r="BC1305" s="35"/>
      <c r="BD1305" s="35"/>
      <c r="BE1305" s="35"/>
      <c r="BF1305" s="35"/>
      <c r="BG1305" s="35"/>
      <c r="BH1305" s="35"/>
      <c r="BI1305" s="35"/>
      <c r="BJ1305" s="35"/>
      <c r="BK1305" s="35"/>
      <c r="BL1305" s="35"/>
      <c r="BM1305" s="35"/>
      <c r="BN1305" s="35"/>
      <c r="BO1305" s="35"/>
      <c r="BP1305" s="35"/>
      <c r="BQ1305" s="35"/>
      <c r="BR1305" s="35"/>
      <c r="BS1305" s="35"/>
      <c r="BT1305" s="35"/>
      <c r="BU1305" s="35"/>
      <c r="BV1305" s="35"/>
    </row>
    <row r="1306" spans="1:74" s="54" customFormat="1" ht="15" customHeight="1" x14ac:dyDescent="0.15">
      <c r="A1306" s="35"/>
      <c r="B1306" s="35"/>
      <c r="C1306" s="35"/>
      <c r="D1306" s="35"/>
      <c r="E1306" s="35"/>
      <c r="F1306" s="35"/>
      <c r="G1306" s="35"/>
      <c r="H1306" s="35"/>
      <c r="I1306" s="35"/>
      <c r="J1306" s="35"/>
      <c r="K1306" s="35"/>
      <c r="L1306" s="35"/>
      <c r="M1306" s="35"/>
      <c r="N1306" s="35"/>
      <c r="O1306" s="35"/>
      <c r="P1306" s="35"/>
      <c r="Q1306" s="35"/>
      <c r="R1306" s="35"/>
      <c r="S1306" s="35"/>
      <c r="T1306" s="35"/>
      <c r="U1306" s="35"/>
      <c r="V1306" s="35"/>
      <c r="W1306" s="35"/>
      <c r="X1306" s="35"/>
      <c r="Y1306" s="35"/>
      <c r="Z1306" s="35"/>
      <c r="AA1306" s="35"/>
      <c r="AB1306" s="35"/>
      <c r="AC1306" s="35"/>
      <c r="AD1306" s="35"/>
      <c r="AE1306" s="35"/>
      <c r="AG1306" s="216" t="s">
        <v>161</v>
      </c>
      <c r="AH1306" s="907" t="s">
        <v>1698</v>
      </c>
      <c r="AI1306" s="906" t="s">
        <v>1699</v>
      </c>
      <c r="AJ1306" s="905">
        <v>1508029</v>
      </c>
      <c r="AK1306" s="451">
        <v>1</v>
      </c>
      <c r="AL1306" s="451" t="s">
        <v>139</v>
      </c>
      <c r="AM1306" s="449" t="s">
        <v>3041</v>
      </c>
      <c r="AN1306" s="450"/>
      <c r="AP1306" s="77"/>
      <c r="AQ1306" s="77"/>
      <c r="AR1306" s="35"/>
      <c r="AS1306" s="35"/>
      <c r="AT1306" s="35"/>
      <c r="AU1306" s="35"/>
      <c r="AV1306" s="35"/>
      <c r="AW1306" s="35"/>
      <c r="AX1306" s="35"/>
      <c r="AY1306" s="35"/>
      <c r="AZ1306" s="35"/>
      <c r="BA1306" s="35"/>
      <c r="BB1306" s="35"/>
      <c r="BC1306" s="35"/>
      <c r="BD1306" s="35"/>
      <c r="BE1306" s="35"/>
      <c r="BF1306" s="35"/>
      <c r="BG1306" s="35"/>
      <c r="BH1306" s="35"/>
      <c r="BI1306" s="35"/>
      <c r="BJ1306" s="35"/>
      <c r="BK1306" s="35"/>
      <c r="BL1306" s="35"/>
      <c r="BM1306" s="35"/>
      <c r="BN1306" s="35"/>
      <c r="BO1306" s="35"/>
      <c r="BP1306" s="35"/>
      <c r="BQ1306" s="35"/>
      <c r="BR1306" s="35"/>
      <c r="BS1306" s="35"/>
      <c r="BT1306" s="35"/>
      <c r="BU1306" s="35"/>
      <c r="BV1306" s="35"/>
    </row>
    <row r="1307" spans="1:74" s="54" customFormat="1" ht="15" customHeight="1" x14ac:dyDescent="0.15">
      <c r="A1307" s="35"/>
      <c r="B1307" s="35"/>
      <c r="C1307" s="35"/>
      <c r="D1307" s="35"/>
      <c r="E1307" s="35"/>
      <c r="F1307" s="35"/>
      <c r="G1307" s="35"/>
      <c r="H1307" s="35"/>
      <c r="I1307" s="35"/>
      <c r="J1307" s="35"/>
      <c r="K1307" s="35"/>
      <c r="L1307" s="35"/>
      <c r="M1307" s="35"/>
      <c r="N1307" s="35"/>
      <c r="O1307" s="35"/>
      <c r="P1307" s="35"/>
      <c r="Q1307" s="35"/>
      <c r="R1307" s="35"/>
      <c r="S1307" s="35"/>
      <c r="T1307" s="35"/>
      <c r="U1307" s="35"/>
      <c r="V1307" s="35"/>
      <c r="W1307" s="35"/>
      <c r="X1307" s="35"/>
      <c r="Y1307" s="35"/>
      <c r="Z1307" s="35"/>
      <c r="AA1307" s="35"/>
      <c r="AB1307" s="35"/>
      <c r="AC1307" s="35"/>
      <c r="AD1307" s="35"/>
      <c r="AE1307" s="35"/>
      <c r="AG1307" s="216" t="s">
        <v>161</v>
      </c>
      <c r="AH1307" s="907" t="s">
        <v>1711</v>
      </c>
      <c r="AI1307" s="906" t="s">
        <v>1712</v>
      </c>
      <c r="AJ1307" s="905">
        <v>1508030</v>
      </c>
      <c r="AK1307" s="451">
        <v>1</v>
      </c>
      <c r="AL1307" s="451" t="s">
        <v>139</v>
      </c>
      <c r="AM1307" s="449" t="s">
        <v>3041</v>
      </c>
      <c r="AN1307" s="450"/>
      <c r="AP1307" s="77"/>
      <c r="AQ1307" s="77"/>
      <c r="AR1307" s="35"/>
      <c r="AS1307" s="35"/>
      <c r="AT1307" s="35"/>
      <c r="AU1307" s="35"/>
      <c r="AV1307" s="35"/>
      <c r="AW1307" s="35"/>
      <c r="AX1307" s="35"/>
      <c r="AY1307" s="35"/>
      <c r="AZ1307" s="35"/>
      <c r="BA1307" s="35"/>
      <c r="BB1307" s="35"/>
      <c r="BC1307" s="35"/>
      <c r="BD1307" s="35"/>
      <c r="BE1307" s="35"/>
      <c r="BF1307" s="35"/>
      <c r="BG1307" s="35"/>
      <c r="BH1307" s="35"/>
      <c r="BI1307" s="35"/>
      <c r="BJ1307" s="35"/>
      <c r="BK1307" s="35"/>
      <c r="BL1307" s="35"/>
      <c r="BM1307" s="35"/>
      <c r="BN1307" s="35"/>
      <c r="BO1307" s="35"/>
      <c r="BP1307" s="35"/>
      <c r="BQ1307" s="35"/>
      <c r="BR1307" s="35"/>
      <c r="BS1307" s="35"/>
      <c r="BT1307" s="35"/>
      <c r="BU1307" s="35"/>
      <c r="BV1307" s="35"/>
    </row>
    <row r="1308" spans="1:74" s="54" customFormat="1" ht="15" customHeight="1" x14ac:dyDescent="0.15">
      <c r="A1308" s="35"/>
      <c r="B1308" s="35"/>
      <c r="C1308" s="35"/>
      <c r="D1308" s="35"/>
      <c r="E1308" s="35"/>
      <c r="F1308" s="35"/>
      <c r="G1308" s="35"/>
      <c r="H1308" s="35"/>
      <c r="I1308" s="35"/>
      <c r="J1308" s="35"/>
      <c r="K1308" s="35"/>
      <c r="L1308" s="35"/>
      <c r="M1308" s="35"/>
      <c r="N1308" s="35"/>
      <c r="O1308" s="35"/>
      <c r="P1308" s="35"/>
      <c r="Q1308" s="35"/>
      <c r="R1308" s="35"/>
      <c r="S1308" s="35"/>
      <c r="T1308" s="35"/>
      <c r="U1308" s="35"/>
      <c r="V1308" s="35"/>
      <c r="W1308" s="35"/>
      <c r="X1308" s="35"/>
      <c r="Y1308" s="35"/>
      <c r="Z1308" s="35"/>
      <c r="AA1308" s="35"/>
      <c r="AB1308" s="35"/>
      <c r="AC1308" s="35"/>
      <c r="AD1308" s="35"/>
      <c r="AE1308" s="35"/>
      <c r="AG1308" s="216" t="s">
        <v>161</v>
      </c>
      <c r="AH1308" s="907" t="s">
        <v>1678</v>
      </c>
      <c r="AI1308" s="906" t="s">
        <v>1679</v>
      </c>
      <c r="AJ1308" s="905">
        <v>1508031</v>
      </c>
      <c r="AK1308" s="451" t="s">
        <v>139</v>
      </c>
      <c r="AL1308" s="451">
        <v>1</v>
      </c>
      <c r="AM1308" s="449" t="s">
        <v>3041</v>
      </c>
      <c r="AN1308" s="450"/>
      <c r="AP1308" s="77"/>
      <c r="AQ1308" s="77"/>
      <c r="AR1308" s="35"/>
      <c r="AS1308" s="35"/>
      <c r="AT1308" s="35"/>
      <c r="AU1308" s="35"/>
      <c r="AV1308" s="35"/>
      <c r="AW1308" s="35"/>
      <c r="AX1308" s="35"/>
      <c r="AY1308" s="35"/>
      <c r="AZ1308" s="35"/>
      <c r="BA1308" s="35"/>
      <c r="BB1308" s="35"/>
      <c r="BC1308" s="35"/>
      <c r="BD1308" s="35"/>
      <c r="BE1308" s="35"/>
      <c r="BF1308" s="35"/>
      <c r="BG1308" s="35"/>
      <c r="BH1308" s="35"/>
      <c r="BI1308" s="35"/>
      <c r="BJ1308" s="35"/>
      <c r="BK1308" s="35"/>
      <c r="BL1308" s="35"/>
      <c r="BM1308" s="35"/>
      <c r="BN1308" s="35"/>
      <c r="BO1308" s="35"/>
      <c r="BP1308" s="35"/>
      <c r="BQ1308" s="35"/>
      <c r="BR1308" s="35"/>
      <c r="BS1308" s="35"/>
      <c r="BT1308" s="35"/>
      <c r="BU1308" s="35"/>
      <c r="BV1308" s="35"/>
    </row>
    <row r="1309" spans="1:74" s="54" customFormat="1" ht="15" customHeight="1" x14ac:dyDescent="0.15">
      <c r="A1309" s="35"/>
      <c r="B1309" s="35"/>
      <c r="C1309" s="35"/>
      <c r="D1309" s="35"/>
      <c r="E1309" s="35"/>
      <c r="F1309" s="35"/>
      <c r="G1309" s="35"/>
      <c r="H1309" s="35"/>
      <c r="I1309" s="35"/>
      <c r="J1309" s="35"/>
      <c r="K1309" s="35"/>
      <c r="L1309" s="35"/>
      <c r="M1309" s="35"/>
      <c r="N1309" s="35"/>
      <c r="O1309" s="35"/>
      <c r="P1309" s="35"/>
      <c r="Q1309" s="35"/>
      <c r="R1309" s="35"/>
      <c r="S1309" s="35"/>
      <c r="T1309" s="35"/>
      <c r="U1309" s="35"/>
      <c r="V1309" s="35"/>
      <c r="W1309" s="35"/>
      <c r="X1309" s="35"/>
      <c r="Y1309" s="35"/>
      <c r="Z1309" s="35"/>
      <c r="AA1309" s="35"/>
      <c r="AB1309" s="35"/>
      <c r="AC1309" s="35"/>
      <c r="AD1309" s="35"/>
      <c r="AE1309" s="35"/>
      <c r="AG1309" s="216" t="s">
        <v>161</v>
      </c>
      <c r="AH1309" s="907" t="s">
        <v>1715</v>
      </c>
      <c r="AI1309" s="906" t="s">
        <v>1716</v>
      </c>
      <c r="AJ1309" s="905">
        <v>1508032</v>
      </c>
      <c r="AK1309" s="451" t="s">
        <v>139</v>
      </c>
      <c r="AL1309" s="451">
        <v>1</v>
      </c>
      <c r="AM1309" s="449" t="s">
        <v>3041</v>
      </c>
      <c r="AN1309" s="450"/>
      <c r="AP1309" s="77"/>
      <c r="AQ1309" s="77"/>
      <c r="AR1309" s="35"/>
      <c r="AS1309" s="35"/>
      <c r="AT1309" s="35"/>
      <c r="AU1309" s="35"/>
      <c r="AV1309" s="35"/>
      <c r="AW1309" s="35"/>
      <c r="AX1309" s="35"/>
      <c r="AY1309" s="35"/>
      <c r="AZ1309" s="35"/>
      <c r="BA1309" s="35"/>
      <c r="BB1309" s="35"/>
      <c r="BC1309" s="35"/>
      <c r="BD1309" s="35"/>
      <c r="BE1309" s="35"/>
      <c r="BF1309" s="35"/>
      <c r="BG1309" s="35"/>
      <c r="BH1309" s="35"/>
      <c r="BI1309" s="35"/>
      <c r="BJ1309" s="35"/>
      <c r="BK1309" s="35"/>
      <c r="BL1309" s="35"/>
      <c r="BM1309" s="35"/>
      <c r="BN1309" s="35"/>
      <c r="BO1309" s="35"/>
      <c r="BP1309" s="35"/>
      <c r="BQ1309" s="35"/>
      <c r="BR1309" s="35"/>
      <c r="BS1309" s="35"/>
      <c r="BT1309" s="35"/>
      <c r="BU1309" s="35"/>
      <c r="BV1309" s="35"/>
    </row>
    <row r="1310" spans="1:74" s="54" customFormat="1" ht="15" customHeight="1" x14ac:dyDescent="0.15">
      <c r="A1310" s="35"/>
      <c r="B1310" s="35"/>
      <c r="C1310" s="35"/>
      <c r="D1310" s="35"/>
      <c r="E1310" s="35"/>
      <c r="F1310" s="35"/>
      <c r="G1310" s="35"/>
      <c r="H1310" s="35"/>
      <c r="I1310" s="35"/>
      <c r="J1310" s="35"/>
      <c r="K1310" s="35"/>
      <c r="L1310" s="35"/>
      <c r="M1310" s="35"/>
      <c r="N1310" s="35"/>
      <c r="O1310" s="35"/>
      <c r="P1310" s="35"/>
      <c r="Q1310" s="35"/>
      <c r="R1310" s="35"/>
      <c r="S1310" s="35"/>
      <c r="T1310" s="35"/>
      <c r="U1310" s="35"/>
      <c r="V1310" s="35"/>
      <c r="W1310" s="35"/>
      <c r="X1310" s="35"/>
      <c r="Y1310" s="35"/>
      <c r="Z1310" s="35"/>
      <c r="AA1310" s="35"/>
      <c r="AB1310" s="35"/>
      <c r="AC1310" s="35"/>
      <c r="AD1310" s="35"/>
      <c r="AE1310" s="35"/>
      <c r="AG1310" s="216" t="s">
        <v>161</v>
      </c>
      <c r="AH1310" s="907" t="s">
        <v>1717</v>
      </c>
      <c r="AI1310" s="906" t="s">
        <v>1718</v>
      </c>
      <c r="AJ1310" s="905">
        <v>1508033</v>
      </c>
      <c r="AK1310" s="451">
        <v>1</v>
      </c>
      <c r="AL1310" s="451" t="s">
        <v>139</v>
      </c>
      <c r="AM1310" s="449" t="s">
        <v>3041</v>
      </c>
      <c r="AN1310" s="450"/>
      <c r="AP1310" s="77"/>
      <c r="AQ1310" s="77"/>
      <c r="AR1310" s="35"/>
      <c r="AS1310" s="35"/>
      <c r="AT1310" s="35"/>
      <c r="AU1310" s="35"/>
      <c r="AV1310" s="35"/>
      <c r="AW1310" s="35"/>
      <c r="AX1310" s="35"/>
      <c r="AY1310" s="35"/>
      <c r="AZ1310" s="35"/>
      <c r="BA1310" s="35"/>
      <c r="BB1310" s="35"/>
      <c r="BC1310" s="35"/>
      <c r="BD1310" s="35"/>
      <c r="BE1310" s="35"/>
      <c r="BF1310" s="35"/>
      <c r="BG1310" s="35"/>
      <c r="BH1310" s="35"/>
      <c r="BI1310" s="35"/>
      <c r="BJ1310" s="35"/>
      <c r="BK1310" s="35"/>
      <c r="BL1310" s="35"/>
      <c r="BM1310" s="35"/>
      <c r="BN1310" s="35"/>
      <c r="BO1310" s="35"/>
      <c r="BP1310" s="35"/>
      <c r="BQ1310" s="35"/>
      <c r="BR1310" s="35"/>
      <c r="BS1310" s="35"/>
      <c r="BT1310" s="35"/>
      <c r="BU1310" s="35"/>
      <c r="BV1310" s="35"/>
    </row>
    <row r="1311" spans="1:74" s="54" customFormat="1" ht="15" customHeight="1" x14ac:dyDescent="0.15">
      <c r="A1311" s="35"/>
      <c r="B1311" s="35"/>
      <c r="C1311" s="35"/>
      <c r="D1311" s="35"/>
      <c r="E1311" s="35"/>
      <c r="F1311" s="35"/>
      <c r="G1311" s="35"/>
      <c r="H1311" s="35"/>
      <c r="I1311" s="35"/>
      <c r="J1311" s="35"/>
      <c r="K1311" s="35"/>
      <c r="L1311" s="35"/>
      <c r="M1311" s="35"/>
      <c r="N1311" s="35"/>
      <c r="O1311" s="35"/>
      <c r="P1311" s="35"/>
      <c r="Q1311" s="35"/>
      <c r="R1311" s="35"/>
      <c r="S1311" s="35"/>
      <c r="T1311" s="35"/>
      <c r="U1311" s="35"/>
      <c r="V1311" s="35"/>
      <c r="W1311" s="35"/>
      <c r="X1311" s="35"/>
      <c r="Y1311" s="35"/>
      <c r="Z1311" s="35"/>
      <c r="AA1311" s="35"/>
      <c r="AB1311" s="35"/>
      <c r="AC1311" s="35"/>
      <c r="AD1311" s="35"/>
      <c r="AE1311" s="35"/>
      <c r="AG1311" s="216" t="s">
        <v>161</v>
      </c>
      <c r="AH1311" s="907" t="s">
        <v>1723</v>
      </c>
      <c r="AI1311" s="906" t="s">
        <v>1724</v>
      </c>
      <c r="AJ1311" s="905">
        <v>1508034</v>
      </c>
      <c r="AK1311" s="451">
        <v>1</v>
      </c>
      <c r="AL1311" s="451" t="s">
        <v>139</v>
      </c>
      <c r="AM1311" s="451" t="s">
        <v>140</v>
      </c>
      <c r="AN1311" s="450"/>
      <c r="AP1311" s="77"/>
      <c r="AQ1311" s="77"/>
      <c r="AR1311" s="35"/>
      <c r="AS1311" s="35"/>
      <c r="AT1311" s="35"/>
      <c r="AU1311" s="35"/>
      <c r="AV1311" s="35"/>
      <c r="AW1311" s="35"/>
      <c r="AX1311" s="35"/>
      <c r="AY1311" s="35"/>
      <c r="AZ1311" s="35"/>
      <c r="BA1311" s="35"/>
      <c r="BB1311" s="35"/>
      <c r="BC1311" s="35"/>
      <c r="BD1311" s="35"/>
      <c r="BE1311" s="35"/>
      <c r="BF1311" s="35"/>
      <c r="BG1311" s="35"/>
      <c r="BH1311" s="35"/>
      <c r="BI1311" s="35"/>
      <c r="BJ1311" s="35"/>
      <c r="BK1311" s="35"/>
      <c r="BL1311" s="35"/>
      <c r="BM1311" s="35"/>
      <c r="BN1311" s="35"/>
      <c r="BO1311" s="35"/>
      <c r="BP1311" s="35"/>
      <c r="BQ1311" s="35"/>
      <c r="BR1311" s="35"/>
      <c r="BS1311" s="35"/>
      <c r="BT1311" s="35"/>
      <c r="BU1311" s="35"/>
      <c r="BV1311" s="35"/>
    </row>
    <row r="1312" spans="1:74" s="54" customFormat="1" ht="15" customHeight="1" x14ac:dyDescent="0.15">
      <c r="A1312" s="35"/>
      <c r="B1312" s="35"/>
      <c r="C1312" s="35"/>
      <c r="D1312" s="35"/>
      <c r="E1312" s="35"/>
      <c r="F1312" s="35"/>
      <c r="G1312" s="35"/>
      <c r="H1312" s="35"/>
      <c r="I1312" s="35"/>
      <c r="J1312" s="35"/>
      <c r="K1312" s="35"/>
      <c r="L1312" s="35"/>
      <c r="M1312" s="35"/>
      <c r="N1312" s="35"/>
      <c r="O1312" s="35"/>
      <c r="P1312" s="35"/>
      <c r="Q1312" s="35"/>
      <c r="R1312" s="35"/>
      <c r="S1312" s="35"/>
      <c r="T1312" s="35"/>
      <c r="U1312" s="35"/>
      <c r="V1312" s="35"/>
      <c r="W1312" s="35"/>
      <c r="X1312" s="35"/>
      <c r="Y1312" s="35"/>
      <c r="Z1312" s="35"/>
      <c r="AA1312" s="35"/>
      <c r="AB1312" s="35"/>
      <c r="AC1312" s="35"/>
      <c r="AD1312" s="35"/>
      <c r="AE1312" s="35"/>
      <c r="AG1312" s="216" t="s">
        <v>161</v>
      </c>
      <c r="AH1312" s="907" t="s">
        <v>1728</v>
      </c>
      <c r="AI1312" s="906" t="s">
        <v>1729</v>
      </c>
      <c r="AJ1312" s="905">
        <v>1508035</v>
      </c>
      <c r="AK1312" s="451" t="s">
        <v>139</v>
      </c>
      <c r="AL1312" s="451">
        <v>1</v>
      </c>
      <c r="AM1312" s="449" t="s">
        <v>3041</v>
      </c>
      <c r="AN1312" s="450"/>
      <c r="AP1312" s="77"/>
      <c r="AQ1312" s="77"/>
      <c r="AR1312" s="35"/>
      <c r="AS1312" s="35"/>
      <c r="AT1312" s="35"/>
      <c r="AU1312" s="35"/>
      <c r="AV1312" s="35"/>
      <c r="AW1312" s="35"/>
      <c r="AX1312" s="35"/>
      <c r="AY1312" s="35"/>
      <c r="AZ1312" s="35"/>
      <c r="BA1312" s="35"/>
      <c r="BB1312" s="35"/>
      <c r="BC1312" s="35"/>
      <c r="BD1312" s="35"/>
      <c r="BE1312" s="35"/>
      <c r="BF1312" s="35"/>
      <c r="BG1312" s="35"/>
      <c r="BH1312" s="35"/>
      <c r="BI1312" s="35"/>
      <c r="BJ1312" s="35"/>
      <c r="BK1312" s="35"/>
      <c r="BL1312" s="35"/>
      <c r="BM1312" s="35"/>
      <c r="BN1312" s="35"/>
      <c r="BO1312" s="35"/>
      <c r="BP1312" s="35"/>
      <c r="BQ1312" s="35"/>
      <c r="BR1312" s="35"/>
      <c r="BS1312" s="35"/>
      <c r="BT1312" s="35"/>
      <c r="BU1312" s="35"/>
      <c r="BV1312" s="35"/>
    </row>
    <row r="1313" spans="1:74" s="54" customFormat="1" ht="15" customHeight="1" x14ac:dyDescent="0.15">
      <c r="A1313" s="35"/>
      <c r="B1313" s="35"/>
      <c r="C1313" s="35"/>
      <c r="D1313" s="35"/>
      <c r="E1313" s="35"/>
      <c r="F1313" s="35"/>
      <c r="G1313" s="35"/>
      <c r="H1313" s="35"/>
      <c r="I1313" s="35"/>
      <c r="J1313" s="35"/>
      <c r="K1313" s="35"/>
      <c r="L1313" s="35"/>
      <c r="M1313" s="35"/>
      <c r="N1313" s="35"/>
      <c r="O1313" s="35"/>
      <c r="P1313" s="35"/>
      <c r="Q1313" s="35"/>
      <c r="R1313" s="35"/>
      <c r="S1313" s="35"/>
      <c r="T1313" s="35"/>
      <c r="U1313" s="35"/>
      <c r="V1313" s="35"/>
      <c r="W1313" s="35"/>
      <c r="X1313" s="35"/>
      <c r="Y1313" s="35"/>
      <c r="Z1313" s="35"/>
      <c r="AA1313" s="35"/>
      <c r="AB1313" s="35"/>
      <c r="AC1313" s="35"/>
      <c r="AD1313" s="35"/>
      <c r="AE1313" s="35"/>
      <c r="AG1313" s="216" t="s">
        <v>161</v>
      </c>
      <c r="AH1313" s="907" t="s">
        <v>1734</v>
      </c>
      <c r="AI1313" s="906" t="s">
        <v>1735</v>
      </c>
      <c r="AJ1313" s="905">
        <v>1508036</v>
      </c>
      <c r="AK1313" s="451">
        <v>1</v>
      </c>
      <c r="AL1313" s="451" t="s">
        <v>139</v>
      </c>
      <c r="AM1313" s="449" t="s">
        <v>3041</v>
      </c>
      <c r="AN1313" s="450"/>
      <c r="AP1313" s="77"/>
      <c r="AQ1313" s="77"/>
      <c r="AR1313" s="35"/>
      <c r="AS1313" s="35"/>
      <c r="AT1313" s="35"/>
      <c r="AU1313" s="35"/>
      <c r="AV1313" s="35"/>
      <c r="AW1313" s="35"/>
      <c r="AX1313" s="35"/>
      <c r="AY1313" s="35"/>
      <c r="AZ1313" s="35"/>
      <c r="BA1313" s="35"/>
      <c r="BB1313" s="35"/>
      <c r="BC1313" s="35"/>
      <c r="BD1313" s="35"/>
      <c r="BE1313" s="35"/>
      <c r="BF1313" s="35"/>
      <c r="BG1313" s="35"/>
      <c r="BH1313" s="35"/>
      <c r="BI1313" s="35"/>
      <c r="BJ1313" s="35"/>
      <c r="BK1313" s="35"/>
      <c r="BL1313" s="35"/>
      <c r="BM1313" s="35"/>
      <c r="BN1313" s="35"/>
      <c r="BO1313" s="35"/>
      <c r="BP1313" s="35"/>
      <c r="BQ1313" s="35"/>
      <c r="BR1313" s="35"/>
      <c r="BS1313" s="35"/>
      <c r="BT1313" s="35"/>
      <c r="BU1313" s="35"/>
      <c r="BV1313" s="35"/>
    </row>
    <row r="1314" spans="1:74" s="54" customFormat="1" ht="15" customHeight="1" x14ac:dyDescent="0.15">
      <c r="A1314" s="35"/>
      <c r="B1314" s="35"/>
      <c r="C1314" s="35"/>
      <c r="D1314" s="35"/>
      <c r="E1314" s="35"/>
      <c r="F1314" s="35"/>
      <c r="G1314" s="35"/>
      <c r="H1314" s="35"/>
      <c r="I1314" s="35"/>
      <c r="J1314" s="35"/>
      <c r="K1314" s="35"/>
      <c r="L1314" s="35"/>
      <c r="M1314" s="35"/>
      <c r="N1314" s="35"/>
      <c r="O1314" s="35"/>
      <c r="P1314" s="35"/>
      <c r="Q1314" s="35"/>
      <c r="R1314" s="35"/>
      <c r="S1314" s="35"/>
      <c r="T1314" s="35"/>
      <c r="U1314" s="35"/>
      <c r="V1314" s="35"/>
      <c r="W1314" s="35"/>
      <c r="X1314" s="35"/>
      <c r="Y1314" s="35"/>
      <c r="Z1314" s="35"/>
      <c r="AA1314" s="35"/>
      <c r="AB1314" s="35"/>
      <c r="AC1314" s="35"/>
      <c r="AD1314" s="35"/>
      <c r="AE1314" s="35"/>
      <c r="AG1314" s="216" t="s">
        <v>161</v>
      </c>
      <c r="AH1314" s="907" t="s">
        <v>1721</v>
      </c>
      <c r="AI1314" s="906" t="s">
        <v>1722</v>
      </c>
      <c r="AJ1314" s="905">
        <v>1508037</v>
      </c>
      <c r="AK1314" s="451" t="s">
        <v>139</v>
      </c>
      <c r="AL1314" s="451">
        <v>1</v>
      </c>
      <c r="AM1314" s="449" t="s">
        <v>3041</v>
      </c>
      <c r="AN1314" s="450"/>
      <c r="AP1314" s="77"/>
      <c r="AQ1314" s="77"/>
      <c r="AR1314" s="35"/>
      <c r="AS1314" s="35"/>
      <c r="AT1314" s="35"/>
      <c r="AU1314" s="35"/>
      <c r="AV1314" s="35"/>
      <c r="AW1314" s="35"/>
      <c r="AX1314" s="35"/>
      <c r="AY1314" s="35"/>
      <c r="AZ1314" s="35"/>
      <c r="BA1314" s="35"/>
      <c r="BB1314" s="35"/>
      <c r="BC1314" s="35"/>
      <c r="BD1314" s="35"/>
      <c r="BE1314" s="35"/>
      <c r="BF1314" s="35"/>
      <c r="BG1314" s="35"/>
      <c r="BH1314" s="35"/>
      <c r="BI1314" s="35"/>
      <c r="BJ1314" s="35"/>
      <c r="BK1314" s="35"/>
      <c r="BL1314" s="35"/>
      <c r="BM1314" s="35"/>
      <c r="BN1314" s="35"/>
      <c r="BO1314" s="35"/>
      <c r="BP1314" s="35"/>
      <c r="BQ1314" s="35"/>
      <c r="BR1314" s="35"/>
      <c r="BS1314" s="35"/>
      <c r="BT1314" s="35"/>
      <c r="BU1314" s="35"/>
      <c r="BV1314" s="35"/>
    </row>
    <row r="1315" spans="1:74" s="54" customFormat="1" ht="15" customHeight="1" x14ac:dyDescent="0.15">
      <c r="A1315" s="35"/>
      <c r="B1315" s="35"/>
      <c r="C1315" s="35"/>
      <c r="D1315" s="35"/>
      <c r="E1315" s="35"/>
      <c r="F1315" s="35"/>
      <c r="G1315" s="35"/>
      <c r="H1315" s="35"/>
      <c r="I1315" s="35"/>
      <c r="J1315" s="35"/>
      <c r="K1315" s="35"/>
      <c r="L1315" s="35"/>
      <c r="M1315" s="35"/>
      <c r="N1315" s="35"/>
      <c r="O1315" s="35"/>
      <c r="P1315" s="35"/>
      <c r="Q1315" s="35"/>
      <c r="R1315" s="35"/>
      <c r="S1315" s="35"/>
      <c r="T1315" s="35"/>
      <c r="U1315" s="35"/>
      <c r="V1315" s="35"/>
      <c r="W1315" s="35"/>
      <c r="X1315" s="35"/>
      <c r="Y1315" s="35"/>
      <c r="Z1315" s="35"/>
      <c r="AA1315" s="35"/>
      <c r="AB1315" s="35"/>
      <c r="AC1315" s="35"/>
      <c r="AD1315" s="35"/>
      <c r="AE1315" s="35"/>
      <c r="AG1315" s="216" t="s">
        <v>161</v>
      </c>
      <c r="AH1315" s="907" t="s">
        <v>1688</v>
      </c>
      <c r="AI1315" s="906" t="s">
        <v>1689</v>
      </c>
      <c r="AJ1315" s="905">
        <v>1508038</v>
      </c>
      <c r="AK1315" s="451" t="s">
        <v>139</v>
      </c>
      <c r="AL1315" s="451">
        <v>1</v>
      </c>
      <c r="AM1315" s="449" t="s">
        <v>3041</v>
      </c>
      <c r="AN1315" s="450"/>
      <c r="AP1315" s="77"/>
      <c r="AQ1315" s="77"/>
      <c r="AR1315" s="35"/>
      <c r="AS1315" s="35"/>
      <c r="AT1315" s="35"/>
      <c r="AU1315" s="35"/>
      <c r="AV1315" s="35"/>
      <c r="AW1315" s="35"/>
      <c r="AX1315" s="35"/>
      <c r="AY1315" s="35"/>
      <c r="AZ1315" s="35"/>
      <c r="BA1315" s="35"/>
      <c r="BB1315" s="35"/>
      <c r="BC1315" s="35"/>
      <c r="BD1315" s="35"/>
      <c r="BE1315" s="35"/>
      <c r="BF1315" s="35"/>
      <c r="BG1315" s="35"/>
      <c r="BH1315" s="35"/>
      <c r="BI1315" s="35"/>
      <c r="BJ1315" s="35"/>
      <c r="BK1315" s="35"/>
      <c r="BL1315" s="35"/>
      <c r="BM1315" s="35"/>
      <c r="BN1315" s="35"/>
      <c r="BO1315" s="35"/>
      <c r="BP1315" s="35"/>
      <c r="BQ1315" s="35"/>
      <c r="BR1315" s="35"/>
      <c r="BS1315" s="35"/>
      <c r="BT1315" s="35"/>
      <c r="BU1315" s="35"/>
      <c r="BV1315" s="35"/>
    </row>
    <row r="1316" spans="1:74" s="54" customFormat="1" ht="15" customHeight="1" x14ac:dyDescent="0.15">
      <c r="A1316" s="35"/>
      <c r="B1316" s="35"/>
      <c r="C1316" s="35"/>
      <c r="D1316" s="35"/>
      <c r="E1316" s="35"/>
      <c r="F1316" s="35"/>
      <c r="G1316" s="35"/>
      <c r="H1316" s="35"/>
      <c r="I1316" s="35"/>
      <c r="J1316" s="35"/>
      <c r="K1316" s="35"/>
      <c r="L1316" s="35"/>
      <c r="M1316" s="35"/>
      <c r="N1316" s="35"/>
      <c r="O1316" s="35"/>
      <c r="P1316" s="35"/>
      <c r="Q1316" s="35"/>
      <c r="R1316" s="35"/>
      <c r="S1316" s="35"/>
      <c r="T1316" s="35"/>
      <c r="U1316" s="35"/>
      <c r="V1316" s="35"/>
      <c r="W1316" s="35"/>
      <c r="X1316" s="35"/>
      <c r="Y1316" s="35"/>
      <c r="Z1316" s="35"/>
      <c r="AA1316" s="35"/>
      <c r="AB1316" s="35"/>
      <c r="AC1316" s="35"/>
      <c r="AD1316" s="35"/>
      <c r="AE1316" s="35"/>
      <c r="AG1316" s="216" t="s">
        <v>161</v>
      </c>
      <c r="AH1316" s="907" t="s">
        <v>1719</v>
      </c>
      <c r="AI1316" s="906" t="s">
        <v>1720</v>
      </c>
      <c r="AJ1316" s="905">
        <v>1508040</v>
      </c>
      <c r="AK1316" s="451" t="s">
        <v>139</v>
      </c>
      <c r="AL1316" s="451">
        <v>1</v>
      </c>
      <c r="AM1316" s="449" t="s">
        <v>3041</v>
      </c>
      <c r="AN1316" s="450"/>
      <c r="AP1316" s="77"/>
      <c r="AQ1316" s="77"/>
      <c r="AR1316" s="35"/>
      <c r="AS1316" s="35"/>
      <c r="AT1316" s="35"/>
      <c r="AU1316" s="35"/>
      <c r="AV1316" s="35"/>
      <c r="AW1316" s="35"/>
      <c r="AX1316" s="35"/>
      <c r="AY1316" s="35"/>
      <c r="AZ1316" s="35"/>
      <c r="BA1316" s="35"/>
      <c r="BB1316" s="35"/>
      <c r="BC1316" s="35"/>
      <c r="BD1316" s="35"/>
      <c r="BE1316" s="35"/>
      <c r="BF1316" s="35"/>
      <c r="BG1316" s="35"/>
      <c r="BH1316" s="35"/>
      <c r="BI1316" s="35"/>
      <c r="BJ1316" s="35"/>
      <c r="BK1316" s="35"/>
      <c r="BL1316" s="35"/>
      <c r="BM1316" s="35"/>
      <c r="BN1316" s="35"/>
      <c r="BO1316" s="35"/>
      <c r="BP1316" s="35"/>
      <c r="BQ1316" s="35"/>
      <c r="BR1316" s="35"/>
      <c r="BS1316" s="35"/>
      <c r="BT1316" s="35"/>
      <c r="BU1316" s="35"/>
      <c r="BV1316" s="35"/>
    </row>
    <row r="1317" spans="1:74" s="54" customFormat="1" ht="15" customHeight="1" x14ac:dyDescent="0.15">
      <c r="A1317" s="35"/>
      <c r="B1317" s="35"/>
      <c r="C1317" s="35"/>
      <c r="D1317" s="35"/>
      <c r="E1317" s="35"/>
      <c r="F1317" s="35"/>
      <c r="G1317" s="35"/>
      <c r="H1317" s="35"/>
      <c r="I1317" s="35"/>
      <c r="J1317" s="35"/>
      <c r="K1317" s="35"/>
      <c r="L1317" s="35"/>
      <c r="M1317" s="35"/>
      <c r="N1317" s="35"/>
      <c r="O1317" s="35"/>
      <c r="P1317" s="35"/>
      <c r="Q1317" s="35"/>
      <c r="R1317" s="35"/>
      <c r="S1317" s="35"/>
      <c r="T1317" s="35"/>
      <c r="U1317" s="35"/>
      <c r="V1317" s="35"/>
      <c r="W1317" s="35"/>
      <c r="X1317" s="35"/>
      <c r="Y1317" s="35"/>
      <c r="Z1317" s="35"/>
      <c r="AA1317" s="35"/>
      <c r="AB1317" s="35"/>
      <c r="AC1317" s="35"/>
      <c r="AD1317" s="35"/>
      <c r="AE1317" s="35"/>
      <c r="AG1317" s="216" t="s">
        <v>161</v>
      </c>
      <c r="AH1317" s="907" t="s">
        <v>1690</v>
      </c>
      <c r="AI1317" s="906" t="s">
        <v>1691</v>
      </c>
      <c r="AJ1317" s="905">
        <v>1508041</v>
      </c>
      <c r="AK1317" s="451">
        <v>1</v>
      </c>
      <c r="AL1317" s="451" t="s">
        <v>139</v>
      </c>
      <c r="AM1317" s="449" t="s">
        <v>3041</v>
      </c>
      <c r="AN1317" s="450"/>
      <c r="AP1317" s="77"/>
      <c r="AQ1317" s="77"/>
      <c r="AR1317" s="35"/>
      <c r="AS1317" s="35"/>
      <c r="AT1317" s="35"/>
      <c r="AU1317" s="35"/>
      <c r="AV1317" s="35"/>
      <c r="AW1317" s="35"/>
      <c r="AX1317" s="35"/>
      <c r="AY1317" s="35"/>
      <c r="AZ1317" s="35"/>
      <c r="BA1317" s="35"/>
      <c r="BB1317" s="35"/>
      <c r="BC1317" s="35"/>
      <c r="BD1317" s="35"/>
      <c r="BE1317" s="35"/>
      <c r="BF1317" s="35"/>
      <c r="BG1317" s="35"/>
      <c r="BH1317" s="35"/>
      <c r="BI1317" s="35"/>
      <c r="BJ1317" s="35"/>
      <c r="BK1317" s="35"/>
      <c r="BL1317" s="35"/>
      <c r="BM1317" s="35"/>
      <c r="BN1317" s="35"/>
      <c r="BO1317" s="35"/>
      <c r="BP1317" s="35"/>
      <c r="BQ1317" s="35"/>
      <c r="BR1317" s="35"/>
      <c r="BS1317" s="35"/>
      <c r="BT1317" s="35"/>
      <c r="BU1317" s="35"/>
      <c r="BV1317" s="35"/>
    </row>
    <row r="1318" spans="1:74" s="54" customFormat="1" ht="15" customHeight="1" x14ac:dyDescent="0.15">
      <c r="A1318" s="35"/>
      <c r="B1318" s="35"/>
      <c r="C1318" s="35"/>
      <c r="D1318" s="35"/>
      <c r="E1318" s="35"/>
      <c r="F1318" s="35"/>
      <c r="G1318" s="35"/>
      <c r="H1318" s="35"/>
      <c r="I1318" s="35"/>
      <c r="J1318" s="35"/>
      <c r="K1318" s="35"/>
      <c r="L1318" s="35"/>
      <c r="M1318" s="35"/>
      <c r="N1318" s="35"/>
      <c r="O1318" s="35"/>
      <c r="P1318" s="35"/>
      <c r="Q1318" s="35"/>
      <c r="R1318" s="35"/>
      <c r="S1318" s="35"/>
      <c r="T1318" s="35"/>
      <c r="U1318" s="35"/>
      <c r="V1318" s="35"/>
      <c r="W1318" s="35"/>
      <c r="X1318" s="35"/>
      <c r="Y1318" s="35"/>
      <c r="Z1318" s="35"/>
      <c r="AA1318" s="35"/>
      <c r="AB1318" s="35"/>
      <c r="AC1318" s="35"/>
      <c r="AD1318" s="35"/>
      <c r="AE1318" s="35"/>
      <c r="AG1318" s="216" t="s">
        <v>161</v>
      </c>
      <c r="AH1318" s="907" t="s">
        <v>1696</v>
      </c>
      <c r="AI1318" s="906" t="s">
        <v>1697</v>
      </c>
      <c r="AJ1318" s="905">
        <v>1508042</v>
      </c>
      <c r="AK1318" s="451">
        <v>1</v>
      </c>
      <c r="AL1318" s="451" t="s">
        <v>139</v>
      </c>
      <c r="AM1318" s="451" t="s">
        <v>140</v>
      </c>
      <c r="AN1318" s="450"/>
      <c r="AP1318" s="77"/>
      <c r="AQ1318" s="77"/>
      <c r="AR1318" s="35"/>
      <c r="AS1318" s="35"/>
      <c r="AT1318" s="35"/>
      <c r="AU1318" s="35"/>
      <c r="AV1318" s="35"/>
      <c r="AW1318" s="35"/>
      <c r="AX1318" s="35"/>
      <c r="AY1318" s="35"/>
      <c r="AZ1318" s="35"/>
      <c r="BA1318" s="35"/>
      <c r="BB1318" s="35"/>
      <c r="BC1318" s="35"/>
      <c r="BD1318" s="35"/>
      <c r="BE1318" s="35"/>
      <c r="BF1318" s="35"/>
      <c r="BG1318" s="35"/>
      <c r="BH1318" s="35"/>
      <c r="BI1318" s="35"/>
      <c r="BJ1318" s="35"/>
      <c r="BK1318" s="35"/>
      <c r="BL1318" s="35"/>
      <c r="BM1318" s="35"/>
      <c r="BN1318" s="35"/>
      <c r="BO1318" s="35"/>
      <c r="BP1318" s="35"/>
      <c r="BQ1318" s="35"/>
      <c r="BR1318" s="35"/>
      <c r="BS1318" s="35"/>
      <c r="BT1318" s="35"/>
      <c r="BU1318" s="35"/>
      <c r="BV1318" s="35"/>
    </row>
    <row r="1319" spans="1:74" s="54" customFormat="1" ht="15" customHeight="1" x14ac:dyDescent="0.15">
      <c r="A1319" s="35"/>
      <c r="B1319" s="35"/>
      <c r="C1319" s="35"/>
      <c r="D1319" s="35"/>
      <c r="E1319" s="35"/>
      <c r="F1319" s="35"/>
      <c r="G1319" s="35"/>
      <c r="H1319" s="35"/>
      <c r="I1319" s="35"/>
      <c r="J1319" s="35"/>
      <c r="K1319" s="35"/>
      <c r="L1319" s="35"/>
      <c r="M1319" s="35"/>
      <c r="N1319" s="35"/>
      <c r="O1319" s="35"/>
      <c r="P1319" s="35"/>
      <c r="Q1319" s="35"/>
      <c r="R1319" s="35"/>
      <c r="S1319" s="35"/>
      <c r="T1319" s="35"/>
      <c r="U1319" s="35"/>
      <c r="V1319" s="35"/>
      <c r="W1319" s="35"/>
      <c r="X1319" s="35"/>
      <c r="Y1319" s="35"/>
      <c r="Z1319" s="35"/>
      <c r="AA1319" s="35"/>
      <c r="AB1319" s="35"/>
      <c r="AC1319" s="35"/>
      <c r="AD1319" s="35"/>
      <c r="AE1319" s="35"/>
      <c r="AG1319" s="216" t="s">
        <v>161</v>
      </c>
      <c r="AH1319" s="907" t="s">
        <v>1772</v>
      </c>
      <c r="AI1319" s="906" t="s">
        <v>1773</v>
      </c>
      <c r="AJ1319" s="905">
        <v>1508043</v>
      </c>
      <c r="AK1319" s="451">
        <v>1</v>
      </c>
      <c r="AL1319" s="451" t="s">
        <v>139</v>
      </c>
      <c r="AM1319" s="449" t="s">
        <v>3041</v>
      </c>
      <c r="AN1319" s="450"/>
      <c r="AP1319" s="77"/>
      <c r="AQ1319" s="77"/>
      <c r="AR1319" s="35"/>
      <c r="AS1319" s="35"/>
      <c r="AT1319" s="35"/>
      <c r="AU1319" s="35"/>
      <c r="AV1319" s="35"/>
      <c r="AW1319" s="35"/>
      <c r="AX1319" s="35"/>
      <c r="AY1319" s="35"/>
      <c r="AZ1319" s="35"/>
      <c r="BA1319" s="35"/>
      <c r="BB1319" s="35"/>
      <c r="BC1319" s="35"/>
      <c r="BD1319" s="35"/>
      <c r="BE1319" s="35"/>
      <c r="BF1319" s="35"/>
      <c r="BG1319" s="35"/>
      <c r="BH1319" s="35"/>
      <c r="BI1319" s="35"/>
      <c r="BJ1319" s="35"/>
      <c r="BK1319" s="35"/>
      <c r="BL1319" s="35"/>
      <c r="BM1319" s="35"/>
      <c r="BN1319" s="35"/>
      <c r="BO1319" s="35"/>
      <c r="BP1319" s="35"/>
      <c r="BQ1319" s="35"/>
      <c r="BR1319" s="35"/>
      <c r="BS1319" s="35"/>
      <c r="BT1319" s="35"/>
      <c r="BU1319" s="35"/>
      <c r="BV1319" s="35"/>
    </row>
    <row r="1320" spans="1:74" s="54" customFormat="1" ht="15" customHeight="1" x14ac:dyDescent="0.15">
      <c r="A1320" s="35"/>
      <c r="B1320" s="35"/>
      <c r="C1320" s="35"/>
      <c r="D1320" s="35"/>
      <c r="E1320" s="35"/>
      <c r="F1320" s="35"/>
      <c r="G1320" s="35"/>
      <c r="H1320" s="35"/>
      <c r="I1320" s="35"/>
      <c r="J1320" s="35"/>
      <c r="K1320" s="35"/>
      <c r="L1320" s="35"/>
      <c r="M1320" s="35"/>
      <c r="N1320" s="35"/>
      <c r="O1320" s="35"/>
      <c r="P1320" s="35"/>
      <c r="Q1320" s="35"/>
      <c r="R1320" s="35"/>
      <c r="S1320" s="35"/>
      <c r="T1320" s="35"/>
      <c r="U1320" s="35"/>
      <c r="V1320" s="35"/>
      <c r="W1320" s="35"/>
      <c r="X1320" s="35"/>
      <c r="Y1320" s="35"/>
      <c r="Z1320" s="35"/>
      <c r="AA1320" s="35"/>
      <c r="AB1320" s="35"/>
      <c r="AC1320" s="35"/>
      <c r="AD1320" s="35"/>
      <c r="AE1320" s="35"/>
      <c r="AG1320" s="216" t="s">
        <v>161</v>
      </c>
      <c r="AH1320" s="907" t="s">
        <v>1131</v>
      </c>
      <c r="AI1320" s="906" t="s">
        <v>1708</v>
      </c>
      <c r="AJ1320" s="905">
        <v>1508044</v>
      </c>
      <c r="AK1320" s="451" t="s">
        <v>139</v>
      </c>
      <c r="AL1320" s="451">
        <v>1</v>
      </c>
      <c r="AM1320" s="449" t="s">
        <v>3041</v>
      </c>
      <c r="AN1320" s="450"/>
      <c r="AP1320" s="77"/>
      <c r="AQ1320" s="77"/>
      <c r="AR1320" s="35"/>
      <c r="AS1320" s="35"/>
      <c r="AT1320" s="35"/>
      <c r="AU1320" s="35"/>
      <c r="AV1320" s="35"/>
      <c r="AW1320" s="35"/>
      <c r="AX1320" s="35"/>
      <c r="AY1320" s="35"/>
      <c r="AZ1320" s="35"/>
      <c r="BA1320" s="35"/>
      <c r="BB1320" s="35"/>
      <c r="BC1320" s="35"/>
      <c r="BD1320" s="35"/>
      <c r="BE1320" s="35"/>
      <c r="BF1320" s="35"/>
      <c r="BG1320" s="35"/>
      <c r="BH1320" s="35"/>
      <c r="BI1320" s="35"/>
      <c r="BJ1320" s="35"/>
      <c r="BK1320" s="35"/>
      <c r="BL1320" s="35"/>
      <c r="BM1320" s="35"/>
      <c r="BN1320" s="35"/>
      <c r="BO1320" s="35"/>
      <c r="BP1320" s="35"/>
      <c r="BQ1320" s="35"/>
      <c r="BR1320" s="35"/>
      <c r="BS1320" s="35"/>
      <c r="BT1320" s="35"/>
      <c r="BU1320" s="35"/>
      <c r="BV1320" s="35"/>
    </row>
    <row r="1321" spans="1:74" s="54" customFormat="1" ht="15" customHeight="1" x14ac:dyDescent="0.15">
      <c r="A1321" s="35"/>
      <c r="B1321" s="35"/>
      <c r="C1321" s="35"/>
      <c r="D1321" s="35"/>
      <c r="E1321" s="35"/>
      <c r="F1321" s="35"/>
      <c r="G1321" s="35"/>
      <c r="H1321" s="35"/>
      <c r="I1321" s="35"/>
      <c r="J1321" s="35"/>
      <c r="K1321" s="35"/>
      <c r="L1321" s="35"/>
      <c r="M1321" s="35"/>
      <c r="N1321" s="35"/>
      <c r="O1321" s="35"/>
      <c r="P1321" s="35"/>
      <c r="Q1321" s="35"/>
      <c r="R1321" s="35"/>
      <c r="S1321" s="35"/>
      <c r="T1321" s="35"/>
      <c r="U1321" s="35"/>
      <c r="V1321" s="35"/>
      <c r="W1321" s="35"/>
      <c r="X1321" s="35"/>
      <c r="Y1321" s="35"/>
      <c r="Z1321" s="35"/>
      <c r="AA1321" s="35"/>
      <c r="AB1321" s="35"/>
      <c r="AC1321" s="35"/>
      <c r="AD1321" s="35"/>
      <c r="AE1321" s="35"/>
      <c r="AG1321" s="216" t="s">
        <v>161</v>
      </c>
      <c r="AH1321" s="907" t="s">
        <v>1746</v>
      </c>
      <c r="AI1321" s="906" t="s">
        <v>1747</v>
      </c>
      <c r="AJ1321" s="905">
        <v>1508045</v>
      </c>
      <c r="AK1321" s="451" t="s">
        <v>139</v>
      </c>
      <c r="AL1321" s="451">
        <v>1</v>
      </c>
      <c r="AM1321" s="449" t="s">
        <v>3041</v>
      </c>
      <c r="AN1321" s="450"/>
      <c r="AP1321" s="77"/>
      <c r="AQ1321" s="77"/>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BQ1321" s="35"/>
      <c r="BR1321" s="35"/>
      <c r="BS1321" s="35"/>
      <c r="BT1321" s="35"/>
      <c r="BU1321" s="35"/>
      <c r="BV1321" s="35"/>
    </row>
    <row r="1322" spans="1:74" s="54" customFormat="1" ht="15" customHeight="1" x14ac:dyDescent="0.15">
      <c r="A1322" s="35"/>
      <c r="B1322" s="35"/>
      <c r="C1322" s="35"/>
      <c r="D1322" s="35"/>
      <c r="E1322" s="35"/>
      <c r="F1322" s="35"/>
      <c r="G1322" s="35"/>
      <c r="H1322" s="35"/>
      <c r="I1322" s="35"/>
      <c r="J1322" s="35"/>
      <c r="K1322" s="35"/>
      <c r="L1322" s="35"/>
      <c r="M1322" s="35"/>
      <c r="N1322" s="35"/>
      <c r="O1322" s="35"/>
      <c r="P1322" s="35"/>
      <c r="Q1322" s="35"/>
      <c r="R1322" s="35"/>
      <c r="S1322" s="35"/>
      <c r="T1322" s="35"/>
      <c r="U1322" s="35"/>
      <c r="V1322" s="35"/>
      <c r="W1322" s="35"/>
      <c r="X1322" s="35"/>
      <c r="Y1322" s="35"/>
      <c r="Z1322" s="35"/>
      <c r="AA1322" s="35"/>
      <c r="AB1322" s="35"/>
      <c r="AC1322" s="35"/>
      <c r="AD1322" s="35"/>
      <c r="AE1322" s="35"/>
      <c r="AG1322" s="216" t="s">
        <v>161</v>
      </c>
      <c r="AH1322" s="907" t="s">
        <v>1748</v>
      </c>
      <c r="AI1322" s="906" t="s">
        <v>1749</v>
      </c>
      <c r="AJ1322" s="905">
        <v>1508046</v>
      </c>
      <c r="AK1322" s="451" t="s">
        <v>139</v>
      </c>
      <c r="AL1322" s="451">
        <v>1</v>
      </c>
      <c r="AM1322" s="449" t="s">
        <v>3041</v>
      </c>
      <c r="AN1322" s="450"/>
      <c r="AP1322" s="77"/>
      <c r="AQ1322" s="77"/>
      <c r="AR1322" s="35"/>
      <c r="AS1322" s="35"/>
      <c r="AT1322" s="35"/>
      <c r="AU1322" s="35"/>
      <c r="AV1322" s="35"/>
      <c r="AW1322" s="35"/>
      <c r="AX1322" s="35"/>
      <c r="AY1322" s="35"/>
      <c r="AZ1322" s="35"/>
      <c r="BA1322" s="35"/>
      <c r="BB1322" s="35"/>
      <c r="BC1322" s="35"/>
      <c r="BD1322" s="35"/>
      <c r="BE1322" s="35"/>
      <c r="BF1322" s="35"/>
      <c r="BG1322" s="35"/>
      <c r="BH1322" s="35"/>
      <c r="BI1322" s="35"/>
      <c r="BJ1322" s="35"/>
      <c r="BK1322" s="35"/>
      <c r="BL1322" s="35"/>
      <c r="BM1322" s="35"/>
      <c r="BN1322" s="35"/>
      <c r="BO1322" s="35"/>
      <c r="BP1322" s="35"/>
      <c r="BQ1322" s="35"/>
      <c r="BR1322" s="35"/>
      <c r="BS1322" s="35"/>
      <c r="BT1322" s="35"/>
      <c r="BU1322" s="35"/>
      <c r="BV1322" s="35"/>
    </row>
    <row r="1323" spans="1:74" s="54" customFormat="1" ht="15" customHeight="1" x14ac:dyDescent="0.15">
      <c r="A1323" s="35"/>
      <c r="B1323" s="35"/>
      <c r="C1323" s="35"/>
      <c r="D1323" s="35"/>
      <c r="E1323" s="35"/>
      <c r="F1323" s="35"/>
      <c r="G1323" s="35"/>
      <c r="H1323" s="35"/>
      <c r="I1323" s="35"/>
      <c r="J1323" s="35"/>
      <c r="K1323" s="35"/>
      <c r="L1323" s="35"/>
      <c r="M1323" s="35"/>
      <c r="N1323" s="35"/>
      <c r="O1323" s="35"/>
      <c r="P1323" s="35"/>
      <c r="Q1323" s="35"/>
      <c r="R1323" s="35"/>
      <c r="S1323" s="35"/>
      <c r="T1323" s="35"/>
      <c r="U1323" s="35"/>
      <c r="V1323" s="35"/>
      <c r="W1323" s="35"/>
      <c r="X1323" s="35"/>
      <c r="Y1323" s="35"/>
      <c r="Z1323" s="35"/>
      <c r="AA1323" s="35"/>
      <c r="AB1323" s="35"/>
      <c r="AC1323" s="35"/>
      <c r="AD1323" s="35"/>
      <c r="AE1323" s="35"/>
      <c r="AG1323" s="216" t="s">
        <v>161</v>
      </c>
      <c r="AH1323" s="907" t="s">
        <v>1752</v>
      </c>
      <c r="AI1323" s="906" t="s">
        <v>1753</v>
      </c>
      <c r="AJ1323" s="905">
        <v>1508047</v>
      </c>
      <c r="AK1323" s="451" t="s">
        <v>139</v>
      </c>
      <c r="AL1323" s="451">
        <v>1</v>
      </c>
      <c r="AM1323" s="449" t="s">
        <v>3041</v>
      </c>
      <c r="AN1323" s="450"/>
      <c r="AP1323" s="77"/>
      <c r="AQ1323" s="77"/>
      <c r="AR1323" s="35"/>
      <c r="AS1323" s="35"/>
      <c r="AT1323" s="35"/>
      <c r="AU1323" s="35"/>
      <c r="AV1323" s="35"/>
      <c r="AW1323" s="35"/>
      <c r="AX1323" s="35"/>
      <c r="AY1323" s="35"/>
      <c r="AZ1323" s="35"/>
      <c r="BA1323" s="35"/>
      <c r="BB1323" s="35"/>
      <c r="BC1323" s="35"/>
      <c r="BD1323" s="35"/>
      <c r="BE1323" s="35"/>
      <c r="BF1323" s="35"/>
      <c r="BG1323" s="35"/>
      <c r="BH1323" s="35"/>
      <c r="BI1323" s="35"/>
      <c r="BJ1323" s="35"/>
      <c r="BK1323" s="35"/>
      <c r="BL1323" s="35"/>
      <c r="BM1323" s="35"/>
      <c r="BN1323" s="35"/>
      <c r="BO1323" s="35"/>
      <c r="BP1323" s="35"/>
      <c r="BQ1323" s="35"/>
      <c r="BR1323" s="35"/>
      <c r="BS1323" s="35"/>
      <c r="BT1323" s="35"/>
      <c r="BU1323" s="35"/>
      <c r="BV1323" s="35"/>
    </row>
    <row r="1324" spans="1:74" s="54" customFormat="1" ht="15" customHeight="1" x14ac:dyDescent="0.15">
      <c r="A1324" s="35"/>
      <c r="B1324" s="35"/>
      <c r="C1324" s="35"/>
      <c r="D1324" s="35"/>
      <c r="E1324" s="35"/>
      <c r="F1324" s="35"/>
      <c r="G1324" s="35"/>
      <c r="H1324" s="35"/>
      <c r="I1324" s="35"/>
      <c r="J1324" s="35"/>
      <c r="K1324" s="35"/>
      <c r="L1324" s="35"/>
      <c r="M1324" s="35"/>
      <c r="N1324" s="35"/>
      <c r="O1324" s="35"/>
      <c r="P1324" s="35"/>
      <c r="Q1324" s="35"/>
      <c r="R1324" s="35"/>
      <c r="S1324" s="35"/>
      <c r="T1324" s="35"/>
      <c r="U1324" s="35"/>
      <c r="V1324" s="35"/>
      <c r="W1324" s="35"/>
      <c r="X1324" s="35"/>
      <c r="Y1324" s="35"/>
      <c r="Z1324" s="35"/>
      <c r="AA1324" s="35"/>
      <c r="AB1324" s="35"/>
      <c r="AC1324" s="35"/>
      <c r="AD1324" s="35"/>
      <c r="AE1324" s="35"/>
      <c r="AG1324" s="216" t="s">
        <v>161</v>
      </c>
      <c r="AH1324" s="907" t="s">
        <v>1774</v>
      </c>
      <c r="AI1324" s="906" t="s">
        <v>1775</v>
      </c>
      <c r="AJ1324" s="905">
        <v>1508048</v>
      </c>
      <c r="AK1324" s="451">
        <v>1</v>
      </c>
      <c r="AL1324" s="451" t="s">
        <v>139</v>
      </c>
      <c r="AM1324" s="451" t="s">
        <v>140</v>
      </c>
      <c r="AN1324" s="450"/>
      <c r="AP1324" s="77"/>
      <c r="AQ1324" s="77"/>
      <c r="AR1324" s="35"/>
      <c r="AS1324" s="35"/>
      <c r="AT1324" s="35"/>
      <c r="AU1324" s="35"/>
      <c r="AV1324" s="35"/>
      <c r="AW1324" s="35"/>
      <c r="AX1324" s="35"/>
      <c r="AY1324" s="35"/>
      <c r="AZ1324" s="35"/>
      <c r="BA1324" s="35"/>
      <c r="BB1324" s="35"/>
      <c r="BC1324" s="35"/>
      <c r="BD1324" s="35"/>
      <c r="BE1324" s="35"/>
      <c r="BF1324" s="35"/>
      <c r="BG1324" s="35"/>
      <c r="BH1324" s="35"/>
      <c r="BI1324" s="35"/>
      <c r="BJ1324" s="35"/>
      <c r="BK1324" s="35"/>
      <c r="BL1324" s="35"/>
      <c r="BM1324" s="35"/>
      <c r="BN1324" s="35"/>
      <c r="BO1324" s="35"/>
      <c r="BP1324" s="35"/>
      <c r="BQ1324" s="35"/>
      <c r="BR1324" s="35"/>
      <c r="BS1324" s="35"/>
      <c r="BT1324" s="35"/>
      <c r="BU1324" s="35"/>
      <c r="BV1324" s="35"/>
    </row>
    <row r="1325" spans="1:74" s="54" customFormat="1" ht="15" customHeight="1" x14ac:dyDescent="0.15">
      <c r="A1325" s="35"/>
      <c r="B1325" s="35"/>
      <c r="C1325" s="35"/>
      <c r="D1325" s="35"/>
      <c r="E1325" s="35"/>
      <c r="F1325" s="35"/>
      <c r="G1325" s="35"/>
      <c r="H1325" s="35"/>
      <c r="I1325" s="35"/>
      <c r="J1325" s="35"/>
      <c r="K1325" s="35"/>
      <c r="L1325" s="35"/>
      <c r="M1325" s="35"/>
      <c r="N1325" s="35"/>
      <c r="O1325" s="35"/>
      <c r="P1325" s="35"/>
      <c r="Q1325" s="35"/>
      <c r="R1325" s="35"/>
      <c r="S1325" s="35"/>
      <c r="T1325" s="35"/>
      <c r="U1325" s="35"/>
      <c r="V1325" s="35"/>
      <c r="W1325" s="35"/>
      <c r="X1325" s="35"/>
      <c r="Y1325" s="35"/>
      <c r="Z1325" s="35"/>
      <c r="AA1325" s="35"/>
      <c r="AB1325" s="35"/>
      <c r="AC1325" s="35"/>
      <c r="AD1325" s="35"/>
      <c r="AE1325" s="35"/>
      <c r="AG1325" s="216" t="s">
        <v>161</v>
      </c>
      <c r="AH1325" s="907" t="s">
        <v>1776</v>
      </c>
      <c r="AI1325" s="906" t="s">
        <v>1777</v>
      </c>
      <c r="AJ1325" s="905">
        <v>1508049</v>
      </c>
      <c r="AK1325" s="451">
        <v>1</v>
      </c>
      <c r="AL1325" s="451" t="s">
        <v>139</v>
      </c>
      <c r="AM1325" s="449" t="s">
        <v>3041</v>
      </c>
      <c r="AN1325" s="450"/>
      <c r="AP1325" s="77"/>
      <c r="AQ1325" s="77"/>
      <c r="AR1325" s="35"/>
      <c r="AS1325" s="35"/>
      <c r="AT1325" s="35"/>
      <c r="AU1325" s="35"/>
      <c r="AV1325" s="35"/>
      <c r="AW1325" s="35"/>
      <c r="AX1325" s="35"/>
      <c r="AY1325" s="35"/>
      <c r="AZ1325" s="35"/>
      <c r="BA1325" s="35"/>
      <c r="BB1325" s="35"/>
      <c r="BC1325" s="35"/>
      <c r="BD1325" s="35"/>
      <c r="BE1325" s="35"/>
      <c r="BF1325" s="35"/>
      <c r="BG1325" s="35"/>
      <c r="BH1325" s="35"/>
      <c r="BI1325" s="35"/>
      <c r="BJ1325" s="35"/>
      <c r="BK1325" s="35"/>
      <c r="BL1325" s="35"/>
      <c r="BM1325" s="35"/>
      <c r="BN1325" s="35"/>
      <c r="BO1325" s="35"/>
      <c r="BP1325" s="35"/>
      <c r="BQ1325" s="35"/>
      <c r="BR1325" s="35"/>
      <c r="BS1325" s="35"/>
      <c r="BT1325" s="35"/>
      <c r="BU1325" s="35"/>
      <c r="BV1325" s="35"/>
    </row>
    <row r="1326" spans="1:74" s="54" customFormat="1" ht="15" customHeight="1" x14ac:dyDescent="0.15">
      <c r="A1326" s="35"/>
      <c r="B1326" s="35"/>
      <c r="C1326" s="35"/>
      <c r="D1326" s="35"/>
      <c r="E1326" s="35"/>
      <c r="F1326" s="35"/>
      <c r="G1326" s="35"/>
      <c r="H1326" s="35"/>
      <c r="I1326" s="35"/>
      <c r="J1326" s="35"/>
      <c r="K1326" s="35"/>
      <c r="L1326" s="35"/>
      <c r="M1326" s="35"/>
      <c r="N1326" s="35"/>
      <c r="O1326" s="35"/>
      <c r="P1326" s="35"/>
      <c r="Q1326" s="35"/>
      <c r="R1326" s="35"/>
      <c r="S1326" s="35"/>
      <c r="T1326" s="35"/>
      <c r="U1326" s="35"/>
      <c r="V1326" s="35"/>
      <c r="W1326" s="35"/>
      <c r="X1326" s="35"/>
      <c r="Y1326" s="35"/>
      <c r="Z1326" s="35"/>
      <c r="AA1326" s="35"/>
      <c r="AB1326" s="35"/>
      <c r="AC1326" s="35"/>
      <c r="AD1326" s="35"/>
      <c r="AE1326" s="35"/>
      <c r="AG1326" s="216" t="s">
        <v>161</v>
      </c>
      <c r="AH1326" s="907" t="s">
        <v>1682</v>
      </c>
      <c r="AI1326" s="906" t="s">
        <v>1683</v>
      </c>
      <c r="AJ1326" s="905">
        <v>1508050</v>
      </c>
      <c r="AK1326" s="451">
        <v>1</v>
      </c>
      <c r="AL1326" s="451" t="s">
        <v>139</v>
      </c>
      <c r="AM1326" s="451" t="s">
        <v>140</v>
      </c>
      <c r="AN1326" s="450"/>
      <c r="AP1326" s="77"/>
      <c r="AQ1326" s="77"/>
      <c r="AR1326" s="35"/>
      <c r="AS1326" s="35"/>
      <c r="AT1326" s="35"/>
      <c r="AU1326" s="35"/>
      <c r="AV1326" s="35"/>
      <c r="AW1326" s="35"/>
      <c r="AX1326" s="35"/>
      <c r="AY1326" s="35"/>
      <c r="AZ1326" s="35"/>
      <c r="BA1326" s="35"/>
      <c r="BB1326" s="35"/>
      <c r="BC1326" s="35"/>
      <c r="BD1326" s="35"/>
      <c r="BE1326" s="35"/>
      <c r="BF1326" s="35"/>
      <c r="BG1326" s="35"/>
      <c r="BH1326" s="35"/>
      <c r="BI1326" s="35"/>
      <c r="BJ1326" s="35"/>
      <c r="BK1326" s="35"/>
      <c r="BL1326" s="35"/>
      <c r="BM1326" s="35"/>
      <c r="BN1326" s="35"/>
      <c r="BO1326" s="35"/>
      <c r="BP1326" s="35"/>
      <c r="BQ1326" s="35"/>
      <c r="BR1326" s="35"/>
      <c r="BS1326" s="35"/>
      <c r="BT1326" s="35"/>
      <c r="BU1326" s="35"/>
      <c r="BV1326" s="35"/>
    </row>
    <row r="1327" spans="1:74" s="54" customFormat="1" ht="15" customHeight="1" x14ac:dyDescent="0.15">
      <c r="A1327" s="35"/>
      <c r="B1327" s="35"/>
      <c r="C1327" s="35"/>
      <c r="D1327" s="35"/>
      <c r="E1327" s="35"/>
      <c r="F1327" s="35"/>
      <c r="G1327" s="35"/>
      <c r="H1327" s="35"/>
      <c r="I1327" s="35"/>
      <c r="J1327" s="35"/>
      <c r="K1327" s="35"/>
      <c r="L1327" s="35"/>
      <c r="M1327" s="35"/>
      <c r="N1327" s="35"/>
      <c r="O1327" s="35"/>
      <c r="P1327" s="35"/>
      <c r="Q1327" s="35"/>
      <c r="R1327" s="35"/>
      <c r="S1327" s="35"/>
      <c r="T1327" s="35"/>
      <c r="U1327" s="35"/>
      <c r="V1327" s="35"/>
      <c r="W1327" s="35"/>
      <c r="X1327" s="35"/>
      <c r="Y1327" s="35"/>
      <c r="Z1327" s="35"/>
      <c r="AA1327" s="35"/>
      <c r="AB1327" s="35"/>
      <c r="AC1327" s="35"/>
      <c r="AD1327" s="35"/>
      <c r="AE1327" s="35"/>
      <c r="AG1327" s="216" t="s">
        <v>161</v>
      </c>
      <c r="AH1327" s="907" t="s">
        <v>1778</v>
      </c>
      <c r="AI1327" s="906" t="s">
        <v>1779</v>
      </c>
      <c r="AJ1327" s="905">
        <v>1508051</v>
      </c>
      <c r="AK1327" s="451" t="s">
        <v>139</v>
      </c>
      <c r="AL1327" s="451">
        <v>1</v>
      </c>
      <c r="AM1327" s="449" t="s">
        <v>3041</v>
      </c>
      <c r="AN1327" s="450"/>
      <c r="AP1327" s="77"/>
      <c r="AQ1327" s="77"/>
      <c r="AR1327" s="35"/>
      <c r="AS1327" s="35"/>
      <c r="AT1327" s="35"/>
      <c r="AU1327" s="35"/>
      <c r="AV1327" s="35"/>
      <c r="AW1327" s="35"/>
      <c r="AX1327" s="35"/>
      <c r="AY1327" s="35"/>
      <c r="AZ1327" s="35"/>
      <c r="BA1327" s="35"/>
      <c r="BB1327" s="35"/>
      <c r="BC1327" s="35"/>
      <c r="BD1327" s="35"/>
      <c r="BE1327" s="35"/>
      <c r="BF1327" s="35"/>
      <c r="BG1327" s="35"/>
      <c r="BH1327" s="35"/>
      <c r="BI1327" s="35"/>
      <c r="BJ1327" s="35"/>
      <c r="BK1327" s="35"/>
      <c r="BL1327" s="35"/>
      <c r="BM1327" s="35"/>
      <c r="BN1327" s="35"/>
      <c r="BO1327" s="35"/>
      <c r="BP1327" s="35"/>
      <c r="BQ1327" s="35"/>
      <c r="BR1327" s="35"/>
      <c r="BS1327" s="35"/>
      <c r="BT1327" s="35"/>
      <c r="BU1327" s="35"/>
      <c r="BV1327" s="35"/>
    </row>
    <row r="1328" spans="1:74" s="54" customFormat="1" ht="15" customHeight="1" x14ac:dyDescent="0.15">
      <c r="A1328" s="35"/>
      <c r="B1328" s="35"/>
      <c r="C1328" s="35"/>
      <c r="D1328" s="35"/>
      <c r="E1328" s="35"/>
      <c r="F1328" s="35"/>
      <c r="G1328" s="35"/>
      <c r="H1328" s="35"/>
      <c r="I1328" s="35"/>
      <c r="J1328" s="35"/>
      <c r="K1328" s="35"/>
      <c r="L1328" s="35"/>
      <c r="M1328" s="35"/>
      <c r="N1328" s="35"/>
      <c r="O1328" s="35"/>
      <c r="P1328" s="35"/>
      <c r="Q1328" s="35"/>
      <c r="R1328" s="35"/>
      <c r="S1328" s="35"/>
      <c r="T1328" s="35"/>
      <c r="U1328" s="35"/>
      <c r="V1328" s="35"/>
      <c r="W1328" s="35"/>
      <c r="X1328" s="35"/>
      <c r="Y1328" s="35"/>
      <c r="Z1328" s="35"/>
      <c r="AA1328" s="35"/>
      <c r="AB1328" s="35"/>
      <c r="AC1328" s="35"/>
      <c r="AD1328" s="35"/>
      <c r="AE1328" s="35"/>
      <c r="AG1328" s="216" t="s">
        <v>161</v>
      </c>
      <c r="AH1328" s="907" t="s">
        <v>1692</v>
      </c>
      <c r="AI1328" s="906" t="s">
        <v>1693</v>
      </c>
      <c r="AJ1328" s="905">
        <v>1508052</v>
      </c>
      <c r="AK1328" s="451" t="s">
        <v>139</v>
      </c>
      <c r="AL1328" s="451">
        <v>1</v>
      </c>
      <c r="AM1328" s="451" t="s">
        <v>140</v>
      </c>
      <c r="AN1328" s="450"/>
      <c r="AP1328" s="77"/>
      <c r="AQ1328" s="77"/>
      <c r="AR1328" s="35"/>
      <c r="AS1328" s="35"/>
      <c r="AT1328" s="35"/>
      <c r="AU1328" s="35"/>
      <c r="AV1328" s="35"/>
      <c r="AW1328" s="35"/>
      <c r="AX1328" s="35"/>
      <c r="AY1328" s="35"/>
      <c r="AZ1328" s="35"/>
      <c r="BA1328" s="35"/>
      <c r="BB1328" s="35"/>
      <c r="BC1328" s="35"/>
      <c r="BD1328" s="35"/>
      <c r="BE1328" s="35"/>
      <c r="BF1328" s="35"/>
      <c r="BG1328" s="35"/>
      <c r="BH1328" s="35"/>
      <c r="BI1328" s="35"/>
      <c r="BJ1328" s="35"/>
      <c r="BK1328" s="35"/>
      <c r="BL1328" s="35"/>
      <c r="BM1328" s="35"/>
      <c r="BN1328" s="35"/>
      <c r="BO1328" s="35"/>
      <c r="BP1328" s="35"/>
      <c r="BQ1328" s="35"/>
      <c r="BR1328" s="35"/>
      <c r="BS1328" s="35"/>
      <c r="BT1328" s="35"/>
      <c r="BU1328" s="35"/>
      <c r="BV1328" s="35"/>
    </row>
    <row r="1329" spans="1:74" s="54" customFormat="1" ht="15" customHeight="1" x14ac:dyDescent="0.15">
      <c r="A1329" s="35"/>
      <c r="B1329" s="35"/>
      <c r="C1329" s="35"/>
      <c r="D1329" s="35"/>
      <c r="E1329" s="35"/>
      <c r="F1329" s="35"/>
      <c r="G1329" s="35"/>
      <c r="H1329" s="35"/>
      <c r="I1329" s="35"/>
      <c r="J1329" s="35"/>
      <c r="K1329" s="35"/>
      <c r="L1329" s="35"/>
      <c r="M1329" s="35"/>
      <c r="N1329" s="35"/>
      <c r="O1329" s="35"/>
      <c r="P1329" s="35"/>
      <c r="Q1329" s="35"/>
      <c r="R1329" s="35"/>
      <c r="S1329" s="35"/>
      <c r="T1329" s="35"/>
      <c r="U1329" s="35"/>
      <c r="V1329" s="35"/>
      <c r="W1329" s="35"/>
      <c r="X1329" s="35"/>
      <c r="Y1329" s="35"/>
      <c r="Z1329" s="35"/>
      <c r="AA1329" s="35"/>
      <c r="AB1329" s="35"/>
      <c r="AC1329" s="35"/>
      <c r="AD1329" s="35"/>
      <c r="AE1329" s="35"/>
      <c r="AG1329" s="216" t="s">
        <v>161</v>
      </c>
      <c r="AH1329" s="907" t="s">
        <v>1750</v>
      </c>
      <c r="AI1329" s="906" t="s">
        <v>1751</v>
      </c>
      <c r="AJ1329" s="905">
        <v>1508053</v>
      </c>
      <c r="AK1329" s="451" t="s">
        <v>139</v>
      </c>
      <c r="AL1329" s="451">
        <v>1</v>
      </c>
      <c r="AM1329" s="451" t="s">
        <v>140</v>
      </c>
      <c r="AN1329" s="450"/>
      <c r="AP1329" s="77"/>
      <c r="AQ1329" s="77"/>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c r="BQ1329" s="35"/>
      <c r="BR1329" s="35"/>
      <c r="BS1329" s="35"/>
      <c r="BT1329" s="35"/>
      <c r="BU1329" s="35"/>
      <c r="BV1329" s="35"/>
    </row>
    <row r="1330" spans="1:74" s="54" customFormat="1" ht="15" customHeight="1" x14ac:dyDescent="0.15">
      <c r="A1330" s="35"/>
      <c r="B1330" s="35"/>
      <c r="C1330" s="35"/>
      <c r="D1330" s="35"/>
      <c r="E1330" s="35"/>
      <c r="F1330" s="35"/>
      <c r="G1330" s="35"/>
      <c r="H1330" s="35"/>
      <c r="I1330" s="35"/>
      <c r="J1330" s="35"/>
      <c r="K1330" s="35"/>
      <c r="L1330" s="35"/>
      <c r="M1330" s="35"/>
      <c r="N1330" s="35"/>
      <c r="O1330" s="35"/>
      <c r="P1330" s="35"/>
      <c r="Q1330" s="35"/>
      <c r="R1330" s="35"/>
      <c r="S1330" s="35"/>
      <c r="T1330" s="35"/>
      <c r="U1330" s="35"/>
      <c r="V1330" s="35"/>
      <c r="W1330" s="35"/>
      <c r="X1330" s="35"/>
      <c r="Y1330" s="35"/>
      <c r="Z1330" s="35"/>
      <c r="AA1330" s="35"/>
      <c r="AB1330" s="35"/>
      <c r="AC1330" s="35"/>
      <c r="AD1330" s="35"/>
      <c r="AE1330" s="35"/>
      <c r="AG1330" s="216" t="s">
        <v>161</v>
      </c>
      <c r="AH1330" s="907" t="s">
        <v>1238</v>
      </c>
      <c r="AI1330" s="906" t="s">
        <v>1725</v>
      </c>
      <c r="AJ1330" s="905">
        <v>1508054</v>
      </c>
      <c r="AK1330" s="451" t="s">
        <v>139</v>
      </c>
      <c r="AL1330" s="451">
        <v>1</v>
      </c>
      <c r="AM1330" s="451" t="s">
        <v>140</v>
      </c>
      <c r="AN1330" s="450"/>
      <c r="AP1330" s="77"/>
      <c r="AQ1330" s="77"/>
      <c r="AR1330" s="35"/>
      <c r="AS1330" s="35"/>
      <c r="AT1330" s="35"/>
      <c r="AU1330" s="35"/>
      <c r="AV1330" s="35"/>
      <c r="AW1330" s="35"/>
      <c r="AX1330" s="35"/>
      <c r="AY1330" s="35"/>
      <c r="AZ1330" s="35"/>
      <c r="BA1330" s="35"/>
      <c r="BB1330" s="35"/>
      <c r="BC1330" s="35"/>
      <c r="BD1330" s="35"/>
      <c r="BE1330" s="35"/>
      <c r="BF1330" s="35"/>
      <c r="BG1330" s="35"/>
      <c r="BH1330" s="35"/>
      <c r="BI1330" s="35"/>
      <c r="BJ1330" s="35"/>
      <c r="BK1330" s="35"/>
      <c r="BL1330" s="35"/>
      <c r="BM1330" s="35"/>
      <c r="BN1330" s="35"/>
      <c r="BO1330" s="35"/>
      <c r="BP1330" s="35"/>
      <c r="BQ1330" s="35"/>
      <c r="BR1330" s="35"/>
      <c r="BS1330" s="35"/>
      <c r="BT1330" s="35"/>
      <c r="BU1330" s="35"/>
      <c r="BV1330" s="35"/>
    </row>
    <row r="1331" spans="1:74" s="54" customFormat="1" ht="15" customHeight="1" x14ac:dyDescent="0.15">
      <c r="A1331" s="35"/>
      <c r="B1331" s="35"/>
      <c r="C1331" s="35"/>
      <c r="D1331" s="35"/>
      <c r="E1331" s="35"/>
      <c r="F1331" s="35"/>
      <c r="G1331" s="35"/>
      <c r="H1331" s="35"/>
      <c r="I1331" s="35"/>
      <c r="J1331" s="35"/>
      <c r="K1331" s="35"/>
      <c r="L1331" s="35"/>
      <c r="M1331" s="35"/>
      <c r="N1331" s="35"/>
      <c r="O1331" s="35"/>
      <c r="P1331" s="35"/>
      <c r="Q1331" s="35"/>
      <c r="R1331" s="35"/>
      <c r="S1331" s="35"/>
      <c r="T1331" s="35"/>
      <c r="U1331" s="35"/>
      <c r="V1331" s="35"/>
      <c r="W1331" s="35"/>
      <c r="X1331" s="35"/>
      <c r="Y1331" s="35"/>
      <c r="Z1331" s="35"/>
      <c r="AA1331" s="35"/>
      <c r="AB1331" s="35"/>
      <c r="AC1331" s="35"/>
      <c r="AD1331" s="35"/>
      <c r="AE1331" s="35"/>
      <c r="AG1331" s="216" t="s">
        <v>161</v>
      </c>
      <c r="AH1331" s="907" t="s">
        <v>1736</v>
      </c>
      <c r="AI1331" s="906" t="s">
        <v>1737</v>
      </c>
      <c r="AJ1331" s="905">
        <v>1508057</v>
      </c>
      <c r="AK1331" s="451" t="s">
        <v>139</v>
      </c>
      <c r="AL1331" s="451">
        <v>1</v>
      </c>
      <c r="AM1331" s="449" t="s">
        <v>3041</v>
      </c>
      <c r="AN1331" s="450"/>
      <c r="AP1331" s="77"/>
      <c r="AQ1331" s="77"/>
      <c r="AR1331" s="35"/>
      <c r="AS1331" s="35"/>
      <c r="AT1331" s="35"/>
      <c r="AU1331" s="35"/>
      <c r="AV1331" s="35"/>
      <c r="AW1331" s="35"/>
      <c r="AX1331" s="35"/>
      <c r="AY1331" s="35"/>
      <c r="AZ1331" s="35"/>
      <c r="BA1331" s="35"/>
      <c r="BB1331" s="35"/>
      <c r="BC1331" s="35"/>
      <c r="BD1331" s="35"/>
      <c r="BE1331" s="35"/>
      <c r="BF1331" s="35"/>
      <c r="BG1331" s="35"/>
      <c r="BH1331" s="35"/>
      <c r="BI1331" s="35"/>
      <c r="BJ1331" s="35"/>
      <c r="BK1331" s="35"/>
      <c r="BL1331" s="35"/>
      <c r="BM1331" s="35"/>
      <c r="BN1331" s="35"/>
      <c r="BO1331" s="35"/>
      <c r="BP1331" s="35"/>
      <c r="BQ1331" s="35"/>
      <c r="BR1331" s="35"/>
      <c r="BS1331" s="35"/>
      <c r="BT1331" s="35"/>
      <c r="BU1331" s="35"/>
      <c r="BV1331" s="35"/>
    </row>
    <row r="1332" spans="1:74" s="54" customFormat="1" ht="15" customHeight="1" x14ac:dyDescent="0.15">
      <c r="A1332" s="35"/>
      <c r="B1332" s="35"/>
      <c r="C1332" s="35"/>
      <c r="D1332" s="35"/>
      <c r="E1332" s="35"/>
      <c r="F1332" s="35"/>
      <c r="G1332" s="35"/>
      <c r="H1332" s="35"/>
      <c r="I1332" s="35"/>
      <c r="J1332" s="35"/>
      <c r="K1332" s="35"/>
      <c r="L1332" s="35"/>
      <c r="M1332" s="35"/>
      <c r="N1332" s="35"/>
      <c r="O1332" s="35"/>
      <c r="P1332" s="35"/>
      <c r="Q1332" s="35"/>
      <c r="R1332" s="35"/>
      <c r="S1332" s="35"/>
      <c r="T1332" s="35"/>
      <c r="U1332" s="35"/>
      <c r="V1332" s="35"/>
      <c r="W1332" s="35"/>
      <c r="X1332" s="35"/>
      <c r="Y1332" s="35"/>
      <c r="Z1332" s="35"/>
      <c r="AA1332" s="35"/>
      <c r="AB1332" s="35"/>
      <c r="AC1332" s="35"/>
      <c r="AD1332" s="35"/>
      <c r="AE1332" s="35"/>
      <c r="AG1332" s="216" t="s">
        <v>161</v>
      </c>
      <c r="AH1332" s="907" t="s">
        <v>1706</v>
      </c>
      <c r="AI1332" s="906" t="s">
        <v>1707</v>
      </c>
      <c r="AJ1332" s="905">
        <v>1508059</v>
      </c>
      <c r="AK1332" s="451">
        <v>1</v>
      </c>
      <c r="AL1332" s="451" t="s">
        <v>139</v>
      </c>
      <c r="AM1332" s="451" t="s">
        <v>140</v>
      </c>
      <c r="AN1332" s="450"/>
      <c r="AP1332" s="77"/>
      <c r="AQ1332" s="77"/>
      <c r="AR1332" s="35"/>
      <c r="AS1332" s="35"/>
      <c r="AT1332" s="35"/>
      <c r="AU1332" s="35"/>
      <c r="AV1332" s="35"/>
      <c r="AW1332" s="35"/>
      <c r="AX1332" s="35"/>
      <c r="AY1332" s="35"/>
      <c r="AZ1332" s="35"/>
      <c r="BA1332" s="35"/>
      <c r="BB1332" s="35"/>
      <c r="BC1332" s="35"/>
      <c r="BD1332" s="35"/>
      <c r="BE1332" s="35"/>
      <c r="BF1332" s="35"/>
      <c r="BG1332" s="35"/>
      <c r="BH1332" s="35"/>
      <c r="BI1332" s="35"/>
      <c r="BJ1332" s="35"/>
      <c r="BK1332" s="35"/>
      <c r="BL1332" s="35"/>
      <c r="BM1332" s="35"/>
      <c r="BN1332" s="35"/>
      <c r="BO1332" s="35"/>
      <c r="BP1332" s="35"/>
      <c r="BQ1332" s="35"/>
      <c r="BR1332" s="35"/>
      <c r="BS1332" s="35"/>
      <c r="BT1332" s="35"/>
      <c r="BU1332" s="35"/>
      <c r="BV1332" s="35"/>
    </row>
    <row r="1333" spans="1:74" s="54" customFormat="1" ht="15" customHeight="1" x14ac:dyDescent="0.15">
      <c r="A1333" s="35"/>
      <c r="B1333" s="35"/>
      <c r="C1333" s="35"/>
      <c r="D1333" s="35"/>
      <c r="E1333" s="35"/>
      <c r="F1333" s="35"/>
      <c r="G1333" s="35"/>
      <c r="H1333" s="35"/>
      <c r="I1333" s="35"/>
      <c r="J1333" s="35"/>
      <c r="K1333" s="35"/>
      <c r="L1333" s="35"/>
      <c r="M1333" s="35"/>
      <c r="N1333" s="35"/>
      <c r="O1333" s="35"/>
      <c r="P1333" s="35"/>
      <c r="Q1333" s="35"/>
      <c r="R1333" s="35"/>
      <c r="S1333" s="35"/>
      <c r="T1333" s="35"/>
      <c r="U1333" s="35"/>
      <c r="V1333" s="35"/>
      <c r="W1333" s="35"/>
      <c r="X1333" s="35"/>
      <c r="Y1333" s="35"/>
      <c r="Z1333" s="35"/>
      <c r="AA1333" s="35"/>
      <c r="AB1333" s="35"/>
      <c r="AC1333" s="35"/>
      <c r="AD1333" s="35"/>
      <c r="AE1333" s="35"/>
      <c r="AG1333" s="216" t="s">
        <v>162</v>
      </c>
      <c r="AH1333" s="907" t="s">
        <v>1788</v>
      </c>
      <c r="AI1333" s="906" t="s">
        <v>1789</v>
      </c>
      <c r="AJ1333" s="905">
        <v>1509001</v>
      </c>
      <c r="AK1333" s="451">
        <v>1</v>
      </c>
      <c r="AL1333" s="451" t="s">
        <v>139</v>
      </c>
      <c r="AM1333" s="449" t="s">
        <v>3041</v>
      </c>
      <c r="AN1333" s="450"/>
      <c r="AP1333" s="77"/>
      <c r="AQ1333" s="77"/>
      <c r="AR1333" s="35"/>
      <c r="AS1333" s="35"/>
      <c r="AT1333" s="35"/>
      <c r="AU1333" s="35"/>
      <c r="AV1333" s="35"/>
      <c r="AW1333" s="35"/>
      <c r="AX1333" s="35"/>
      <c r="AY1333" s="35"/>
      <c r="AZ1333" s="35"/>
      <c r="BA1333" s="35"/>
      <c r="BB1333" s="35"/>
      <c r="BC1333" s="35"/>
      <c r="BD1333" s="35"/>
      <c r="BE1333" s="35"/>
      <c r="BF1333" s="35"/>
      <c r="BG1333" s="35"/>
      <c r="BH1333" s="35"/>
      <c r="BI1333" s="35"/>
      <c r="BJ1333" s="35"/>
      <c r="BK1333" s="35"/>
      <c r="BL1333" s="35"/>
      <c r="BM1333" s="35"/>
      <c r="BN1333" s="35"/>
      <c r="BO1333" s="35"/>
      <c r="BP1333" s="35"/>
      <c r="BQ1333" s="35"/>
      <c r="BR1333" s="35"/>
      <c r="BS1333" s="35"/>
      <c r="BT1333" s="35"/>
      <c r="BU1333" s="35"/>
      <c r="BV1333" s="35"/>
    </row>
    <row r="1334" spans="1:74" s="54" customFormat="1" ht="15" customHeight="1" x14ac:dyDescent="0.15">
      <c r="A1334" s="35"/>
      <c r="B1334" s="35"/>
      <c r="C1334" s="35"/>
      <c r="D1334" s="35"/>
      <c r="E1334" s="35"/>
      <c r="F1334" s="35"/>
      <c r="G1334" s="35"/>
      <c r="H1334" s="35"/>
      <c r="I1334" s="35"/>
      <c r="J1334" s="35"/>
      <c r="K1334" s="35"/>
      <c r="L1334" s="35"/>
      <c r="M1334" s="35"/>
      <c r="N1334" s="35"/>
      <c r="O1334" s="35"/>
      <c r="P1334" s="35"/>
      <c r="Q1334" s="35"/>
      <c r="R1334" s="35"/>
      <c r="S1334" s="35"/>
      <c r="T1334" s="35"/>
      <c r="U1334" s="35"/>
      <c r="V1334" s="35"/>
      <c r="W1334" s="35"/>
      <c r="X1334" s="35"/>
      <c r="Y1334" s="35"/>
      <c r="Z1334" s="35"/>
      <c r="AA1334" s="35"/>
      <c r="AB1334" s="35"/>
      <c r="AC1334" s="35"/>
      <c r="AD1334" s="35"/>
      <c r="AE1334" s="35"/>
      <c r="AG1334" s="216" t="s">
        <v>162</v>
      </c>
      <c r="AH1334" s="907" t="s">
        <v>1792</v>
      </c>
      <c r="AI1334" s="906" t="s">
        <v>1793</v>
      </c>
      <c r="AJ1334" s="905">
        <v>1509002</v>
      </c>
      <c r="AK1334" s="451" t="s">
        <v>139</v>
      </c>
      <c r="AL1334" s="451">
        <v>1</v>
      </c>
      <c r="AM1334" s="449" t="s">
        <v>3041</v>
      </c>
      <c r="AN1334" s="450"/>
      <c r="AP1334" s="77"/>
      <c r="AQ1334" s="77"/>
      <c r="AR1334" s="35"/>
      <c r="AS1334" s="35"/>
      <c r="AT1334" s="35"/>
      <c r="AU1334" s="35"/>
      <c r="AV1334" s="35"/>
      <c r="AW1334" s="35"/>
      <c r="AX1334" s="35"/>
      <c r="AY1334" s="35"/>
      <c r="AZ1334" s="35"/>
      <c r="BA1334" s="35"/>
      <c r="BB1334" s="35"/>
      <c r="BC1334" s="35"/>
      <c r="BD1334" s="35"/>
      <c r="BE1334" s="35"/>
      <c r="BF1334" s="35"/>
      <c r="BG1334" s="35"/>
      <c r="BH1334" s="35"/>
      <c r="BI1334" s="35"/>
      <c r="BJ1334" s="35"/>
      <c r="BK1334" s="35"/>
      <c r="BL1334" s="35"/>
      <c r="BM1334" s="35"/>
      <c r="BN1334" s="35"/>
      <c r="BO1334" s="35"/>
      <c r="BP1334" s="35"/>
      <c r="BQ1334" s="35"/>
      <c r="BR1334" s="35"/>
      <c r="BS1334" s="35"/>
      <c r="BT1334" s="35"/>
      <c r="BU1334" s="35"/>
      <c r="BV1334" s="35"/>
    </row>
    <row r="1335" spans="1:74" s="54" customFormat="1" ht="15" customHeight="1" x14ac:dyDescent="0.15">
      <c r="A1335" s="35"/>
      <c r="B1335" s="35"/>
      <c r="C1335" s="35"/>
      <c r="D1335" s="35"/>
      <c r="E1335" s="35"/>
      <c r="F1335" s="35"/>
      <c r="G1335" s="35"/>
      <c r="H1335" s="35"/>
      <c r="I1335" s="35"/>
      <c r="J1335" s="35"/>
      <c r="K1335" s="35"/>
      <c r="L1335" s="35"/>
      <c r="M1335" s="35"/>
      <c r="N1335" s="35"/>
      <c r="O1335" s="35"/>
      <c r="P1335" s="35"/>
      <c r="Q1335" s="35"/>
      <c r="R1335" s="35"/>
      <c r="S1335" s="35"/>
      <c r="T1335" s="35"/>
      <c r="U1335" s="35"/>
      <c r="V1335" s="35"/>
      <c r="W1335" s="35"/>
      <c r="X1335" s="35"/>
      <c r="Y1335" s="35"/>
      <c r="Z1335" s="35"/>
      <c r="AA1335" s="35"/>
      <c r="AB1335" s="35"/>
      <c r="AC1335" s="35"/>
      <c r="AD1335" s="35"/>
      <c r="AE1335" s="35"/>
      <c r="AG1335" s="216" t="s">
        <v>162</v>
      </c>
      <c r="AH1335" s="907" t="s">
        <v>1806</v>
      </c>
      <c r="AI1335" s="906" t="s">
        <v>1807</v>
      </c>
      <c r="AJ1335" s="905">
        <v>1509003</v>
      </c>
      <c r="AK1335" s="451" t="s">
        <v>139</v>
      </c>
      <c r="AL1335" s="451">
        <v>1</v>
      </c>
      <c r="AM1335" s="449" t="s">
        <v>3041</v>
      </c>
      <c r="AN1335" s="450"/>
      <c r="AP1335" s="77"/>
      <c r="AQ1335" s="77"/>
      <c r="AR1335" s="35"/>
      <c r="AS1335" s="35"/>
      <c r="AT1335" s="35"/>
      <c r="AU1335" s="35"/>
      <c r="AV1335" s="35"/>
      <c r="AW1335" s="35"/>
      <c r="AX1335" s="35"/>
      <c r="AY1335" s="35"/>
      <c r="AZ1335" s="35"/>
      <c r="BA1335" s="35"/>
      <c r="BB1335" s="35"/>
      <c r="BC1335" s="35"/>
      <c r="BD1335" s="35"/>
      <c r="BE1335" s="35"/>
      <c r="BF1335" s="35"/>
      <c r="BG1335" s="35"/>
      <c r="BH1335" s="35"/>
      <c r="BI1335" s="35"/>
      <c r="BJ1335" s="35"/>
      <c r="BK1335" s="35"/>
      <c r="BL1335" s="35"/>
      <c r="BM1335" s="35"/>
      <c r="BN1335" s="35"/>
      <c r="BO1335" s="35"/>
      <c r="BP1335" s="35"/>
      <c r="BQ1335" s="35"/>
      <c r="BR1335" s="35"/>
      <c r="BS1335" s="35"/>
      <c r="BT1335" s="35"/>
      <c r="BU1335" s="35"/>
      <c r="BV1335" s="35"/>
    </row>
    <row r="1336" spans="1:74" s="54" customFormat="1" ht="15" customHeight="1" x14ac:dyDescent="0.15">
      <c r="A1336" s="35"/>
      <c r="B1336" s="35"/>
      <c r="C1336" s="35"/>
      <c r="D1336" s="35"/>
      <c r="E1336" s="35"/>
      <c r="F1336" s="35"/>
      <c r="G1336" s="35"/>
      <c r="H1336" s="35"/>
      <c r="I1336" s="35"/>
      <c r="J1336" s="35"/>
      <c r="K1336" s="35"/>
      <c r="L1336" s="35"/>
      <c r="M1336" s="35"/>
      <c r="N1336" s="35"/>
      <c r="O1336" s="35"/>
      <c r="P1336" s="35"/>
      <c r="Q1336" s="35"/>
      <c r="R1336" s="35"/>
      <c r="S1336" s="35"/>
      <c r="T1336" s="35"/>
      <c r="U1336" s="35"/>
      <c r="V1336" s="35"/>
      <c r="W1336" s="35"/>
      <c r="X1336" s="35"/>
      <c r="Y1336" s="35"/>
      <c r="Z1336" s="35"/>
      <c r="AA1336" s="35"/>
      <c r="AB1336" s="35"/>
      <c r="AC1336" s="35"/>
      <c r="AD1336" s="35"/>
      <c r="AE1336" s="35"/>
      <c r="AG1336" s="216" t="s">
        <v>162</v>
      </c>
      <c r="AH1336" s="909" t="s">
        <v>1782</v>
      </c>
      <c r="AI1336" s="906" t="s">
        <v>1783</v>
      </c>
      <c r="AJ1336" s="905">
        <v>1509004</v>
      </c>
      <c r="AK1336" s="451" t="s">
        <v>139</v>
      </c>
      <c r="AL1336" s="451">
        <v>1</v>
      </c>
      <c r="AM1336" s="449" t="s">
        <v>3041</v>
      </c>
      <c r="AN1336" s="450"/>
      <c r="AP1336" s="77"/>
      <c r="AQ1336" s="77"/>
      <c r="AR1336" s="35"/>
      <c r="AS1336" s="35"/>
      <c r="AT1336" s="35"/>
      <c r="AU1336" s="35"/>
      <c r="AV1336" s="35"/>
      <c r="AW1336" s="35"/>
      <c r="AX1336" s="35"/>
      <c r="AY1336" s="35"/>
      <c r="AZ1336" s="35"/>
      <c r="BA1336" s="35"/>
      <c r="BB1336" s="35"/>
      <c r="BC1336" s="35"/>
      <c r="BD1336" s="35"/>
      <c r="BE1336" s="35"/>
      <c r="BF1336" s="35"/>
      <c r="BG1336" s="35"/>
      <c r="BH1336" s="35"/>
      <c r="BI1336" s="35"/>
      <c r="BJ1336" s="35"/>
      <c r="BK1336" s="35"/>
      <c r="BL1336" s="35"/>
      <c r="BM1336" s="35"/>
      <c r="BN1336" s="35"/>
      <c r="BO1336" s="35"/>
      <c r="BP1336" s="35"/>
      <c r="BQ1336" s="35"/>
      <c r="BR1336" s="35"/>
      <c r="BS1336" s="35"/>
      <c r="BT1336" s="35"/>
      <c r="BU1336" s="35"/>
      <c r="BV1336" s="35"/>
    </row>
    <row r="1337" spans="1:74" s="54" customFormat="1" ht="15" customHeight="1" x14ac:dyDescent="0.15">
      <c r="A1337" s="35"/>
      <c r="B1337" s="35"/>
      <c r="C1337" s="35"/>
      <c r="D1337" s="35"/>
      <c r="E1337" s="35"/>
      <c r="F1337" s="35"/>
      <c r="G1337" s="35"/>
      <c r="H1337" s="35"/>
      <c r="I1337" s="35"/>
      <c r="J1337" s="35"/>
      <c r="K1337" s="35"/>
      <c r="L1337" s="35"/>
      <c r="M1337" s="35"/>
      <c r="N1337" s="35"/>
      <c r="O1337" s="35"/>
      <c r="P1337" s="35"/>
      <c r="Q1337" s="35"/>
      <c r="R1337" s="35"/>
      <c r="S1337" s="35"/>
      <c r="T1337" s="35"/>
      <c r="U1337" s="35"/>
      <c r="V1337" s="35"/>
      <c r="W1337" s="35"/>
      <c r="X1337" s="35"/>
      <c r="Y1337" s="35"/>
      <c r="Z1337" s="35"/>
      <c r="AA1337" s="35"/>
      <c r="AB1337" s="35"/>
      <c r="AC1337" s="35"/>
      <c r="AD1337" s="35"/>
      <c r="AE1337" s="35"/>
      <c r="AG1337" s="216" t="s">
        <v>162</v>
      </c>
      <c r="AH1337" s="907" t="s">
        <v>1800</v>
      </c>
      <c r="AI1337" s="906" t="s">
        <v>1801</v>
      </c>
      <c r="AJ1337" s="905">
        <v>1509005</v>
      </c>
      <c r="AK1337" s="451">
        <v>1</v>
      </c>
      <c r="AL1337" s="451" t="s">
        <v>139</v>
      </c>
      <c r="AM1337" s="449" t="s">
        <v>3041</v>
      </c>
      <c r="AN1337" s="450"/>
      <c r="AP1337" s="77"/>
      <c r="AQ1337" s="77"/>
      <c r="AR1337" s="35"/>
      <c r="AS1337" s="35"/>
      <c r="AT1337" s="35"/>
      <c r="AU1337" s="35"/>
      <c r="AV1337" s="35"/>
      <c r="AW1337" s="35"/>
      <c r="AX1337" s="35"/>
      <c r="AY1337" s="35"/>
      <c r="AZ1337" s="35"/>
      <c r="BA1337" s="35"/>
      <c r="BB1337" s="35"/>
      <c r="BC1337" s="35"/>
      <c r="BD1337" s="35"/>
      <c r="BE1337" s="35"/>
      <c r="BF1337" s="35"/>
      <c r="BG1337" s="35"/>
      <c r="BH1337" s="35"/>
      <c r="BI1337" s="35"/>
      <c r="BJ1337" s="35"/>
      <c r="BK1337" s="35"/>
      <c r="BL1337" s="35"/>
      <c r="BM1337" s="35"/>
      <c r="BN1337" s="35"/>
      <c r="BO1337" s="35"/>
      <c r="BP1337" s="35"/>
      <c r="BQ1337" s="35"/>
      <c r="BR1337" s="35"/>
      <c r="BS1337" s="35"/>
      <c r="BT1337" s="35"/>
      <c r="BU1337" s="35"/>
      <c r="BV1337" s="35"/>
    </row>
    <row r="1338" spans="1:74" s="54" customFormat="1" ht="15" customHeight="1" x14ac:dyDescent="0.15">
      <c r="A1338" s="35"/>
      <c r="B1338" s="35"/>
      <c r="C1338" s="35"/>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5"/>
      <c r="AD1338" s="35"/>
      <c r="AE1338" s="35"/>
      <c r="AG1338" s="216" t="s">
        <v>162</v>
      </c>
      <c r="AH1338" s="907" t="s">
        <v>1798</v>
      </c>
      <c r="AI1338" s="906" t="s">
        <v>1799</v>
      </c>
      <c r="AJ1338" s="905">
        <v>1509006</v>
      </c>
      <c r="AK1338" s="451" t="s">
        <v>139</v>
      </c>
      <c r="AL1338" s="451">
        <v>1</v>
      </c>
      <c r="AM1338" s="449" t="s">
        <v>3041</v>
      </c>
      <c r="AN1338" s="450"/>
      <c r="AP1338" s="77"/>
      <c r="AQ1338" s="77"/>
      <c r="AR1338" s="35"/>
      <c r="AS1338" s="35"/>
      <c r="AT1338" s="35"/>
      <c r="AU1338" s="35"/>
      <c r="AV1338" s="35"/>
      <c r="AW1338" s="35"/>
      <c r="AX1338" s="35"/>
      <c r="AY1338" s="35"/>
      <c r="AZ1338" s="35"/>
      <c r="BA1338" s="35"/>
      <c r="BB1338" s="35"/>
      <c r="BC1338" s="35"/>
      <c r="BD1338" s="35"/>
      <c r="BE1338" s="35"/>
      <c r="BF1338" s="35"/>
      <c r="BG1338" s="35"/>
      <c r="BH1338" s="35"/>
      <c r="BI1338" s="35"/>
      <c r="BJ1338" s="35"/>
      <c r="BK1338" s="35"/>
      <c r="BL1338" s="35"/>
      <c r="BM1338" s="35"/>
      <c r="BN1338" s="35"/>
      <c r="BO1338" s="35"/>
      <c r="BP1338" s="35"/>
      <c r="BQ1338" s="35"/>
      <c r="BR1338" s="35"/>
      <c r="BS1338" s="35"/>
      <c r="BT1338" s="35"/>
      <c r="BU1338" s="35"/>
      <c r="BV1338" s="35"/>
    </row>
    <row r="1339" spans="1:74" s="54" customFormat="1" ht="15" customHeight="1" x14ac:dyDescent="0.15">
      <c r="A1339" s="35"/>
      <c r="B1339" s="35"/>
      <c r="C1339" s="35"/>
      <c r="D1339" s="35"/>
      <c r="E1339" s="35"/>
      <c r="F1339" s="35"/>
      <c r="G1339" s="35"/>
      <c r="H1339" s="35"/>
      <c r="I1339" s="35"/>
      <c r="J1339" s="35"/>
      <c r="K1339" s="35"/>
      <c r="L1339" s="35"/>
      <c r="M1339" s="35"/>
      <c r="N1339" s="35"/>
      <c r="O1339" s="35"/>
      <c r="P1339" s="35"/>
      <c r="Q1339" s="35"/>
      <c r="R1339" s="35"/>
      <c r="S1339" s="35"/>
      <c r="T1339" s="35"/>
      <c r="U1339" s="35"/>
      <c r="V1339" s="35"/>
      <c r="W1339" s="35"/>
      <c r="X1339" s="35"/>
      <c r="Y1339" s="35"/>
      <c r="Z1339" s="35"/>
      <c r="AA1339" s="35"/>
      <c r="AB1339" s="35"/>
      <c r="AC1339" s="35"/>
      <c r="AD1339" s="35"/>
      <c r="AE1339" s="35"/>
      <c r="AG1339" s="216" t="s">
        <v>162</v>
      </c>
      <c r="AH1339" s="907" t="s">
        <v>1804</v>
      </c>
      <c r="AI1339" s="906" t="s">
        <v>1805</v>
      </c>
      <c r="AJ1339" s="905">
        <v>1509007</v>
      </c>
      <c r="AK1339" s="451" t="s">
        <v>139</v>
      </c>
      <c r="AL1339" s="451">
        <v>1</v>
      </c>
      <c r="AM1339" s="449" t="s">
        <v>3041</v>
      </c>
      <c r="AN1339" s="450"/>
      <c r="AP1339" s="77"/>
      <c r="AQ1339" s="77"/>
      <c r="AR1339" s="35"/>
      <c r="AS1339" s="35"/>
      <c r="AT1339" s="35"/>
      <c r="AU1339" s="35"/>
      <c r="AV1339" s="35"/>
      <c r="AW1339" s="35"/>
      <c r="AX1339" s="35"/>
      <c r="AY1339" s="35"/>
      <c r="AZ1339" s="35"/>
      <c r="BA1339" s="35"/>
      <c r="BB1339" s="35"/>
      <c r="BC1339" s="35"/>
      <c r="BD1339" s="35"/>
      <c r="BE1339" s="35"/>
      <c r="BF1339" s="35"/>
      <c r="BG1339" s="35"/>
      <c r="BH1339" s="35"/>
      <c r="BI1339" s="35"/>
      <c r="BJ1339" s="35"/>
      <c r="BK1339" s="35"/>
      <c r="BL1339" s="35"/>
      <c r="BM1339" s="35"/>
      <c r="BN1339" s="35"/>
      <c r="BO1339" s="35"/>
      <c r="BP1339" s="35"/>
      <c r="BQ1339" s="35"/>
      <c r="BR1339" s="35"/>
      <c r="BS1339" s="35"/>
      <c r="BT1339" s="35"/>
      <c r="BU1339" s="35"/>
      <c r="BV1339" s="35"/>
    </row>
    <row r="1340" spans="1:74" s="54" customFormat="1" ht="15" customHeight="1" x14ac:dyDescent="0.15">
      <c r="A1340" s="35"/>
      <c r="B1340" s="35"/>
      <c r="C1340" s="35"/>
      <c r="D1340" s="35"/>
      <c r="E1340" s="35"/>
      <c r="F1340" s="35"/>
      <c r="G1340" s="35"/>
      <c r="H1340" s="35"/>
      <c r="I1340" s="35"/>
      <c r="J1340" s="35"/>
      <c r="K1340" s="35"/>
      <c r="L1340" s="35"/>
      <c r="M1340" s="35"/>
      <c r="N1340" s="35"/>
      <c r="O1340" s="35"/>
      <c r="P1340" s="35"/>
      <c r="Q1340" s="35"/>
      <c r="R1340" s="35"/>
      <c r="S1340" s="35"/>
      <c r="T1340" s="35"/>
      <c r="U1340" s="35"/>
      <c r="V1340" s="35"/>
      <c r="W1340" s="35"/>
      <c r="X1340" s="35"/>
      <c r="Y1340" s="35"/>
      <c r="Z1340" s="35"/>
      <c r="AA1340" s="35"/>
      <c r="AB1340" s="35"/>
      <c r="AC1340" s="35"/>
      <c r="AD1340" s="35"/>
      <c r="AE1340" s="35"/>
      <c r="AG1340" s="216" t="s">
        <v>162</v>
      </c>
      <c r="AH1340" s="907" t="s">
        <v>1794</v>
      </c>
      <c r="AI1340" s="906" t="s">
        <v>1795</v>
      </c>
      <c r="AJ1340" s="905">
        <v>1509009</v>
      </c>
      <c r="AK1340" s="451">
        <v>1</v>
      </c>
      <c r="AL1340" s="451" t="s">
        <v>139</v>
      </c>
      <c r="AM1340" s="449" t="s">
        <v>3041</v>
      </c>
      <c r="AN1340" s="450"/>
      <c r="AP1340" s="77"/>
      <c r="AQ1340" s="77"/>
      <c r="AR1340" s="35"/>
      <c r="AS1340" s="35"/>
      <c r="AT1340" s="35"/>
      <c r="AU1340" s="35"/>
      <c r="AV1340" s="35"/>
      <c r="AW1340" s="35"/>
      <c r="AX1340" s="35"/>
      <c r="AY1340" s="35"/>
      <c r="AZ1340" s="35"/>
      <c r="BA1340" s="35"/>
      <c r="BB1340" s="35"/>
      <c r="BC1340" s="35"/>
      <c r="BD1340" s="35"/>
      <c r="BE1340" s="35"/>
      <c r="BF1340" s="35"/>
      <c r="BG1340" s="35"/>
      <c r="BH1340" s="35"/>
      <c r="BI1340" s="35"/>
      <c r="BJ1340" s="35"/>
      <c r="BK1340" s="35"/>
      <c r="BL1340" s="35"/>
      <c r="BM1340" s="35"/>
      <c r="BN1340" s="35"/>
      <c r="BO1340" s="35"/>
      <c r="BP1340" s="35"/>
      <c r="BQ1340" s="35"/>
      <c r="BR1340" s="35"/>
      <c r="BS1340" s="35"/>
      <c r="BT1340" s="35"/>
      <c r="BU1340" s="35"/>
      <c r="BV1340" s="35"/>
    </row>
    <row r="1341" spans="1:74" s="54" customFormat="1" ht="15" customHeight="1" x14ac:dyDescent="0.15">
      <c r="A1341" s="35"/>
      <c r="B1341" s="35"/>
      <c r="C1341" s="35"/>
      <c r="D1341" s="35"/>
      <c r="E1341" s="35"/>
      <c r="F1341" s="35"/>
      <c r="G1341" s="35"/>
      <c r="H1341" s="35"/>
      <c r="I1341" s="35"/>
      <c r="J1341" s="35"/>
      <c r="K1341" s="35"/>
      <c r="L1341" s="35"/>
      <c r="M1341" s="35"/>
      <c r="N1341" s="35"/>
      <c r="O1341" s="35"/>
      <c r="P1341" s="35"/>
      <c r="Q1341" s="35"/>
      <c r="R1341" s="35"/>
      <c r="S1341" s="35"/>
      <c r="T1341" s="35"/>
      <c r="U1341" s="35"/>
      <c r="V1341" s="35"/>
      <c r="W1341" s="35"/>
      <c r="X1341" s="35"/>
      <c r="Y1341" s="35"/>
      <c r="Z1341" s="35"/>
      <c r="AA1341" s="35"/>
      <c r="AB1341" s="35"/>
      <c r="AC1341" s="35"/>
      <c r="AD1341" s="35"/>
      <c r="AE1341" s="35"/>
      <c r="AG1341" s="216" t="s">
        <v>162</v>
      </c>
      <c r="AH1341" s="907" t="s">
        <v>1790</v>
      </c>
      <c r="AI1341" s="906" t="s">
        <v>1791</v>
      </c>
      <c r="AJ1341" s="905">
        <v>1509010</v>
      </c>
      <c r="AK1341" s="451" t="s">
        <v>139</v>
      </c>
      <c r="AL1341" s="451">
        <v>1</v>
      </c>
      <c r="AM1341" s="449" t="s">
        <v>3041</v>
      </c>
      <c r="AN1341" s="450"/>
      <c r="AP1341" s="77"/>
      <c r="AQ1341" s="77"/>
      <c r="AR1341" s="35"/>
      <c r="AS1341" s="35"/>
      <c r="AT1341" s="35"/>
      <c r="AU1341" s="35"/>
      <c r="AV1341" s="35"/>
      <c r="AW1341" s="35"/>
      <c r="AX1341" s="35"/>
      <c r="AY1341" s="35"/>
      <c r="AZ1341" s="35"/>
      <c r="BA1341" s="35"/>
      <c r="BB1341" s="35"/>
      <c r="BC1341" s="35"/>
      <c r="BD1341" s="35"/>
      <c r="BE1341" s="35"/>
      <c r="BF1341" s="35"/>
      <c r="BG1341" s="35"/>
      <c r="BH1341" s="35"/>
      <c r="BI1341" s="35"/>
      <c r="BJ1341" s="35"/>
      <c r="BK1341" s="35"/>
      <c r="BL1341" s="35"/>
      <c r="BM1341" s="35"/>
      <c r="BN1341" s="35"/>
      <c r="BO1341" s="35"/>
      <c r="BP1341" s="35"/>
      <c r="BQ1341" s="35"/>
      <c r="BR1341" s="35"/>
      <c r="BS1341" s="35"/>
      <c r="BT1341" s="35"/>
      <c r="BU1341" s="35"/>
      <c r="BV1341" s="35"/>
    </row>
    <row r="1342" spans="1:74" s="54" customFormat="1" ht="15" customHeight="1" x14ac:dyDescent="0.15">
      <c r="A1342" s="35"/>
      <c r="B1342" s="35"/>
      <c r="C1342" s="35"/>
      <c r="D1342" s="35"/>
      <c r="E1342" s="35"/>
      <c r="F1342" s="35"/>
      <c r="G1342" s="35"/>
      <c r="H1342" s="35"/>
      <c r="I1342" s="35"/>
      <c r="J1342" s="35"/>
      <c r="K1342" s="35"/>
      <c r="L1342" s="35"/>
      <c r="M1342" s="35"/>
      <c r="N1342" s="35"/>
      <c r="O1342" s="35"/>
      <c r="P1342" s="35"/>
      <c r="Q1342" s="35"/>
      <c r="R1342" s="35"/>
      <c r="S1342" s="35"/>
      <c r="T1342" s="35"/>
      <c r="U1342" s="35"/>
      <c r="V1342" s="35"/>
      <c r="W1342" s="35"/>
      <c r="X1342" s="35"/>
      <c r="Y1342" s="35"/>
      <c r="Z1342" s="35"/>
      <c r="AA1342" s="35"/>
      <c r="AB1342" s="35"/>
      <c r="AC1342" s="35"/>
      <c r="AD1342" s="35"/>
      <c r="AE1342" s="35"/>
      <c r="AG1342" s="216" t="s">
        <v>162</v>
      </c>
      <c r="AH1342" s="907" t="s">
        <v>1784</v>
      </c>
      <c r="AI1342" s="906" t="s">
        <v>1785</v>
      </c>
      <c r="AJ1342" s="905">
        <v>1509011</v>
      </c>
      <c r="AK1342" s="451" t="s">
        <v>139</v>
      </c>
      <c r="AL1342" s="451">
        <v>1</v>
      </c>
      <c r="AM1342" s="449" t="s">
        <v>3041</v>
      </c>
      <c r="AN1342" s="450"/>
      <c r="AP1342" s="77"/>
      <c r="AQ1342" s="77"/>
      <c r="AR1342" s="35"/>
      <c r="AS1342" s="35"/>
      <c r="AT1342" s="35"/>
      <c r="AU1342" s="35"/>
      <c r="AV1342" s="35"/>
      <c r="AW1342" s="35"/>
      <c r="AX1342" s="35"/>
      <c r="AY1342" s="35"/>
      <c r="AZ1342" s="35"/>
      <c r="BA1342" s="35"/>
      <c r="BB1342" s="35"/>
      <c r="BC1342" s="35"/>
      <c r="BD1342" s="35"/>
      <c r="BE1342" s="35"/>
      <c r="BF1342" s="35"/>
      <c r="BG1342" s="35"/>
      <c r="BH1342" s="35"/>
      <c r="BI1342" s="35"/>
      <c r="BJ1342" s="35"/>
      <c r="BK1342" s="35"/>
      <c r="BL1342" s="35"/>
      <c r="BM1342" s="35"/>
      <c r="BN1342" s="35"/>
      <c r="BO1342" s="35"/>
      <c r="BP1342" s="35"/>
      <c r="BQ1342" s="35"/>
      <c r="BR1342" s="35"/>
      <c r="BS1342" s="35"/>
      <c r="BT1342" s="35"/>
      <c r="BU1342" s="35"/>
      <c r="BV1342" s="35"/>
    </row>
    <row r="1343" spans="1:74" s="54" customFormat="1" ht="15" customHeight="1" x14ac:dyDescent="0.15">
      <c r="A1343" s="35"/>
      <c r="B1343" s="35"/>
      <c r="C1343" s="35"/>
      <c r="D1343" s="35"/>
      <c r="E1343" s="35"/>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35"/>
      <c r="AC1343" s="35"/>
      <c r="AD1343" s="35"/>
      <c r="AE1343" s="35"/>
      <c r="AG1343" s="216" t="s">
        <v>162</v>
      </c>
      <c r="AH1343" s="907" t="s">
        <v>1796</v>
      </c>
      <c r="AI1343" s="906" t="s">
        <v>1797</v>
      </c>
      <c r="AJ1343" s="905">
        <v>1509012</v>
      </c>
      <c r="AK1343" s="451" t="s">
        <v>139</v>
      </c>
      <c r="AL1343" s="451">
        <v>1</v>
      </c>
      <c r="AM1343" s="451" t="s">
        <v>140</v>
      </c>
      <c r="AN1343" s="450"/>
      <c r="AP1343" s="77"/>
      <c r="AQ1343" s="77"/>
      <c r="AR1343" s="35"/>
      <c r="AS1343" s="35"/>
      <c r="AT1343" s="35"/>
      <c r="AU1343" s="35"/>
      <c r="AV1343" s="35"/>
      <c r="AW1343" s="35"/>
      <c r="AX1343" s="35"/>
      <c r="AY1343" s="35"/>
      <c r="AZ1343" s="35"/>
      <c r="BA1343" s="35"/>
      <c r="BB1343" s="35"/>
      <c r="BC1343" s="35"/>
      <c r="BD1343" s="35"/>
      <c r="BE1343" s="35"/>
      <c r="BF1343" s="35"/>
      <c r="BG1343" s="35"/>
      <c r="BH1343" s="35"/>
      <c r="BI1343" s="35"/>
      <c r="BJ1343" s="35"/>
      <c r="BK1343" s="35"/>
      <c r="BL1343" s="35"/>
      <c r="BM1343" s="35"/>
      <c r="BN1343" s="35"/>
      <c r="BO1343" s="35"/>
      <c r="BP1343" s="35"/>
      <c r="BQ1343" s="35"/>
      <c r="BR1343" s="35"/>
      <c r="BS1343" s="35"/>
      <c r="BT1343" s="35"/>
      <c r="BU1343" s="35"/>
      <c r="BV1343" s="35"/>
    </row>
    <row r="1344" spans="1:74" s="54" customFormat="1" ht="15" customHeight="1" x14ac:dyDescent="0.15">
      <c r="A1344" s="35"/>
      <c r="B1344" s="35"/>
      <c r="C1344" s="35"/>
      <c r="D1344" s="35"/>
      <c r="E1344" s="35"/>
      <c r="F1344" s="35"/>
      <c r="G1344" s="35"/>
      <c r="H1344" s="35"/>
      <c r="I1344" s="35"/>
      <c r="J1344" s="35"/>
      <c r="K1344" s="35"/>
      <c r="L1344" s="35"/>
      <c r="M1344" s="35"/>
      <c r="N1344" s="35"/>
      <c r="O1344" s="35"/>
      <c r="P1344" s="35"/>
      <c r="Q1344" s="35"/>
      <c r="R1344" s="35"/>
      <c r="S1344" s="35"/>
      <c r="T1344" s="35"/>
      <c r="U1344" s="35"/>
      <c r="V1344" s="35"/>
      <c r="W1344" s="35"/>
      <c r="X1344" s="35"/>
      <c r="Y1344" s="35"/>
      <c r="Z1344" s="35"/>
      <c r="AA1344" s="35"/>
      <c r="AB1344" s="35"/>
      <c r="AC1344" s="35"/>
      <c r="AD1344" s="35"/>
      <c r="AE1344" s="35"/>
      <c r="AG1344" s="216" t="s">
        <v>162</v>
      </c>
      <c r="AH1344" s="907" t="s">
        <v>1786</v>
      </c>
      <c r="AI1344" s="906" t="s">
        <v>1787</v>
      </c>
      <c r="AJ1344" s="905">
        <v>1509014</v>
      </c>
      <c r="AK1344" s="451" t="s">
        <v>139</v>
      </c>
      <c r="AL1344" s="451">
        <v>1</v>
      </c>
      <c r="AM1344" s="449" t="s">
        <v>3041</v>
      </c>
      <c r="AN1344" s="450"/>
      <c r="AP1344" s="77"/>
      <c r="AQ1344" s="77"/>
      <c r="AR1344" s="35"/>
      <c r="AS1344" s="35"/>
      <c r="AT1344" s="35"/>
      <c r="AU1344" s="35"/>
      <c r="AV1344" s="35"/>
      <c r="AW1344" s="35"/>
      <c r="AX1344" s="35"/>
      <c r="AY1344" s="35"/>
      <c r="AZ1344" s="35"/>
      <c r="BA1344" s="35"/>
      <c r="BB1344" s="35"/>
      <c r="BC1344" s="35"/>
      <c r="BD1344" s="35"/>
      <c r="BE1344" s="35"/>
      <c r="BF1344" s="35"/>
      <c r="BG1344" s="35"/>
      <c r="BH1344" s="35"/>
      <c r="BI1344" s="35"/>
      <c r="BJ1344" s="35"/>
      <c r="BK1344" s="35"/>
      <c r="BL1344" s="35"/>
      <c r="BM1344" s="35"/>
      <c r="BN1344" s="35"/>
      <c r="BO1344" s="35"/>
      <c r="BP1344" s="35"/>
      <c r="BQ1344" s="35"/>
      <c r="BR1344" s="35"/>
      <c r="BS1344" s="35"/>
      <c r="BT1344" s="35"/>
      <c r="BU1344" s="35"/>
      <c r="BV1344" s="35"/>
    </row>
    <row r="1345" spans="1:74" s="54" customFormat="1" ht="15" customHeight="1" x14ac:dyDescent="0.15">
      <c r="A1345" s="35"/>
      <c r="B1345" s="35"/>
      <c r="C1345" s="35"/>
      <c r="D1345" s="35"/>
      <c r="E1345" s="35"/>
      <c r="F1345" s="35"/>
      <c r="G1345" s="35"/>
      <c r="H1345" s="35"/>
      <c r="I1345" s="35"/>
      <c r="J1345" s="35"/>
      <c r="K1345" s="35"/>
      <c r="L1345" s="35"/>
      <c r="M1345" s="35"/>
      <c r="N1345" s="35"/>
      <c r="O1345" s="35"/>
      <c r="P1345" s="35"/>
      <c r="Q1345" s="35"/>
      <c r="R1345" s="35"/>
      <c r="S1345" s="35"/>
      <c r="T1345" s="35"/>
      <c r="U1345" s="35"/>
      <c r="V1345" s="35"/>
      <c r="W1345" s="35"/>
      <c r="X1345" s="35"/>
      <c r="Y1345" s="35"/>
      <c r="Z1345" s="35"/>
      <c r="AA1345" s="35"/>
      <c r="AB1345" s="35"/>
      <c r="AC1345" s="35"/>
      <c r="AD1345" s="35"/>
      <c r="AE1345" s="35"/>
      <c r="AG1345" s="216" t="s">
        <v>162</v>
      </c>
      <c r="AH1345" s="907" t="s">
        <v>1802</v>
      </c>
      <c r="AI1345" s="906" t="s">
        <v>1803</v>
      </c>
      <c r="AJ1345" s="905">
        <v>1509015</v>
      </c>
      <c r="AK1345" s="451" t="s">
        <v>139</v>
      </c>
      <c r="AL1345" s="451">
        <v>1</v>
      </c>
      <c r="AM1345" s="449" t="s">
        <v>3041</v>
      </c>
      <c r="AN1345" s="450"/>
      <c r="AP1345" s="77"/>
      <c r="AQ1345" s="77"/>
      <c r="AR1345" s="35"/>
      <c r="AS1345" s="35"/>
      <c r="AT1345" s="35"/>
      <c r="AU1345" s="35"/>
      <c r="AV1345" s="35"/>
      <c r="AW1345" s="35"/>
      <c r="AX1345" s="35"/>
      <c r="AY1345" s="35"/>
      <c r="AZ1345" s="35"/>
      <c r="BA1345" s="35"/>
      <c r="BB1345" s="35"/>
      <c r="BC1345" s="35"/>
      <c r="BD1345" s="35"/>
      <c r="BE1345" s="35"/>
      <c r="BF1345" s="35"/>
      <c r="BG1345" s="35"/>
      <c r="BH1345" s="35"/>
      <c r="BI1345" s="35"/>
      <c r="BJ1345" s="35"/>
      <c r="BK1345" s="35"/>
      <c r="BL1345" s="35"/>
      <c r="BM1345" s="35"/>
      <c r="BN1345" s="35"/>
      <c r="BO1345" s="35"/>
      <c r="BP1345" s="35"/>
      <c r="BQ1345" s="35"/>
      <c r="BR1345" s="35"/>
      <c r="BS1345" s="35"/>
      <c r="BT1345" s="35"/>
      <c r="BU1345" s="35"/>
      <c r="BV1345" s="35"/>
    </row>
    <row r="1346" spans="1:74" s="54" customFormat="1" ht="15" customHeight="1" x14ac:dyDescent="0.15">
      <c r="A1346" s="35"/>
      <c r="B1346" s="35"/>
      <c r="C1346" s="35"/>
      <c r="D1346" s="35"/>
      <c r="E1346" s="35"/>
      <c r="F1346" s="35"/>
      <c r="G1346" s="35"/>
      <c r="H1346" s="35"/>
      <c r="I1346" s="35"/>
      <c r="J1346" s="35"/>
      <c r="K1346" s="35"/>
      <c r="L1346" s="35"/>
      <c r="M1346" s="35"/>
      <c r="N1346" s="35"/>
      <c r="O1346" s="35"/>
      <c r="P1346" s="35"/>
      <c r="Q1346" s="35"/>
      <c r="R1346" s="35"/>
      <c r="S1346" s="35"/>
      <c r="T1346" s="35"/>
      <c r="U1346" s="35"/>
      <c r="V1346" s="35"/>
      <c r="W1346" s="35"/>
      <c r="X1346" s="35"/>
      <c r="Y1346" s="35"/>
      <c r="Z1346" s="35"/>
      <c r="AA1346" s="35"/>
      <c r="AB1346" s="35"/>
      <c r="AC1346" s="35"/>
      <c r="AD1346" s="35"/>
      <c r="AE1346" s="35"/>
      <c r="AG1346" s="216" t="s">
        <v>163</v>
      </c>
      <c r="AH1346" s="907" t="s">
        <v>1812</v>
      </c>
      <c r="AI1346" s="906" t="s">
        <v>1813</v>
      </c>
      <c r="AJ1346" s="905">
        <v>1601001</v>
      </c>
      <c r="AK1346" s="451" t="s">
        <v>139</v>
      </c>
      <c r="AL1346" s="451">
        <v>1</v>
      </c>
      <c r="AM1346" s="449" t="s">
        <v>3041</v>
      </c>
      <c r="AN1346" s="450"/>
      <c r="AP1346" s="77"/>
      <c r="AQ1346" s="77"/>
      <c r="AR1346" s="35"/>
      <c r="AS1346" s="35"/>
      <c r="AT1346" s="35"/>
      <c r="AU1346" s="35"/>
      <c r="AV1346" s="35"/>
      <c r="AW1346" s="35"/>
      <c r="AX1346" s="35"/>
      <c r="AY1346" s="35"/>
      <c r="AZ1346" s="35"/>
      <c r="BA1346" s="35"/>
      <c r="BB1346" s="35"/>
      <c r="BC1346" s="35"/>
      <c r="BD1346" s="35"/>
      <c r="BE1346" s="35"/>
      <c r="BF1346" s="35"/>
      <c r="BG1346" s="35"/>
      <c r="BH1346" s="35"/>
      <c r="BI1346" s="35"/>
      <c r="BJ1346" s="35"/>
      <c r="BK1346" s="35"/>
      <c r="BL1346" s="35"/>
      <c r="BM1346" s="35"/>
      <c r="BN1346" s="35"/>
      <c r="BO1346" s="35"/>
      <c r="BP1346" s="35"/>
      <c r="BQ1346" s="35"/>
      <c r="BR1346" s="35"/>
      <c r="BS1346" s="35"/>
      <c r="BT1346" s="35"/>
      <c r="BU1346" s="35"/>
      <c r="BV1346" s="35"/>
    </row>
    <row r="1347" spans="1:74" s="54" customFormat="1" ht="15" customHeight="1" x14ac:dyDescent="0.15">
      <c r="A1347" s="35"/>
      <c r="B1347" s="35"/>
      <c r="C1347" s="35"/>
      <c r="D1347" s="35"/>
      <c r="E1347" s="35"/>
      <c r="F1347" s="35"/>
      <c r="G1347" s="35"/>
      <c r="H1347" s="35"/>
      <c r="I1347" s="35"/>
      <c r="J1347" s="35"/>
      <c r="K1347" s="35"/>
      <c r="L1347" s="35"/>
      <c r="M1347" s="35"/>
      <c r="N1347" s="35"/>
      <c r="O1347" s="35"/>
      <c r="P1347" s="35"/>
      <c r="Q1347" s="35"/>
      <c r="R1347" s="35"/>
      <c r="S1347" s="35"/>
      <c r="T1347" s="35"/>
      <c r="U1347" s="35"/>
      <c r="V1347" s="35"/>
      <c r="W1347" s="35"/>
      <c r="X1347" s="35"/>
      <c r="Y1347" s="35"/>
      <c r="Z1347" s="35"/>
      <c r="AA1347" s="35"/>
      <c r="AB1347" s="35"/>
      <c r="AC1347" s="35"/>
      <c r="AD1347" s="35"/>
      <c r="AE1347" s="35"/>
      <c r="AG1347" s="216" t="s">
        <v>163</v>
      </c>
      <c r="AH1347" s="907" t="s">
        <v>1810</v>
      </c>
      <c r="AI1347" s="906" t="s">
        <v>1811</v>
      </c>
      <c r="AJ1347" s="905">
        <v>1601002</v>
      </c>
      <c r="AK1347" s="451" t="s">
        <v>139</v>
      </c>
      <c r="AL1347" s="451">
        <v>1</v>
      </c>
      <c r="AM1347" s="449" t="s">
        <v>3041</v>
      </c>
      <c r="AN1347" s="450"/>
      <c r="AP1347" s="77"/>
      <c r="AQ1347" s="77"/>
      <c r="AR1347" s="35"/>
      <c r="AS1347" s="35"/>
      <c r="AT1347" s="35"/>
      <c r="AU1347" s="35"/>
      <c r="AV1347" s="35"/>
      <c r="AW1347" s="35"/>
      <c r="AX1347" s="35"/>
      <c r="AY1347" s="35"/>
      <c r="AZ1347" s="35"/>
      <c r="BA1347" s="35"/>
      <c r="BB1347" s="35"/>
      <c r="BC1347" s="35"/>
      <c r="BD1347" s="35"/>
      <c r="BE1347" s="35"/>
      <c r="BF1347" s="35"/>
      <c r="BG1347" s="35"/>
      <c r="BH1347" s="35"/>
      <c r="BI1347" s="35"/>
      <c r="BJ1347" s="35"/>
      <c r="BK1347" s="35"/>
      <c r="BL1347" s="35"/>
      <c r="BM1347" s="35"/>
      <c r="BN1347" s="35"/>
      <c r="BO1347" s="35"/>
      <c r="BP1347" s="35"/>
      <c r="BQ1347" s="35"/>
      <c r="BR1347" s="35"/>
      <c r="BS1347" s="35"/>
      <c r="BT1347" s="35"/>
      <c r="BU1347" s="35"/>
      <c r="BV1347" s="35"/>
    </row>
    <row r="1348" spans="1:74" s="54" customFormat="1" ht="15" customHeight="1" x14ac:dyDescent="0.15">
      <c r="A1348" s="35"/>
      <c r="B1348" s="35"/>
      <c r="C1348" s="35"/>
      <c r="D1348" s="35"/>
      <c r="E1348" s="35"/>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5"/>
      <c r="AD1348" s="35"/>
      <c r="AE1348" s="35"/>
      <c r="AG1348" s="216" t="s">
        <v>163</v>
      </c>
      <c r="AH1348" s="907" t="s">
        <v>1819</v>
      </c>
      <c r="AI1348" s="906" t="s">
        <v>1820</v>
      </c>
      <c r="AJ1348" s="905">
        <v>1601003</v>
      </c>
      <c r="AK1348" s="451">
        <v>1</v>
      </c>
      <c r="AL1348" s="451" t="s">
        <v>139</v>
      </c>
      <c r="AM1348" s="449" t="s">
        <v>3041</v>
      </c>
      <c r="AN1348" s="450"/>
      <c r="AP1348" s="77"/>
      <c r="AQ1348" s="77"/>
      <c r="AR1348" s="35"/>
      <c r="AS1348" s="35"/>
      <c r="AT1348" s="35"/>
      <c r="AU1348" s="35"/>
      <c r="AV1348" s="35"/>
      <c r="AW1348" s="35"/>
      <c r="AX1348" s="35"/>
      <c r="AY1348" s="35"/>
      <c r="AZ1348" s="35"/>
      <c r="BA1348" s="35"/>
      <c r="BB1348" s="35"/>
      <c r="BC1348" s="35"/>
      <c r="BD1348" s="35"/>
      <c r="BE1348" s="35"/>
      <c r="BF1348" s="35"/>
      <c r="BG1348" s="35"/>
      <c r="BH1348" s="35"/>
      <c r="BI1348" s="35"/>
      <c r="BJ1348" s="35"/>
      <c r="BK1348" s="35"/>
      <c r="BL1348" s="35"/>
      <c r="BM1348" s="35"/>
      <c r="BN1348" s="35"/>
      <c r="BO1348" s="35"/>
      <c r="BP1348" s="35"/>
      <c r="BQ1348" s="35"/>
      <c r="BR1348" s="35"/>
      <c r="BS1348" s="35"/>
      <c r="BT1348" s="35"/>
      <c r="BU1348" s="35"/>
      <c r="BV1348" s="35"/>
    </row>
    <row r="1349" spans="1:74" s="54" customFormat="1" ht="15" customHeight="1" x14ac:dyDescent="0.15">
      <c r="A1349" s="35"/>
      <c r="B1349" s="35"/>
      <c r="C1349" s="35"/>
      <c r="D1349" s="35"/>
      <c r="E1349" s="35"/>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5"/>
      <c r="AD1349" s="35"/>
      <c r="AE1349" s="35"/>
      <c r="AG1349" s="216" t="s">
        <v>163</v>
      </c>
      <c r="AH1349" s="907" t="s">
        <v>1821</v>
      </c>
      <c r="AI1349" s="906" t="s">
        <v>1822</v>
      </c>
      <c r="AJ1349" s="905">
        <v>1601004</v>
      </c>
      <c r="AK1349" s="451" t="s">
        <v>139</v>
      </c>
      <c r="AL1349" s="451">
        <v>1</v>
      </c>
      <c r="AM1349" s="449" t="s">
        <v>3041</v>
      </c>
      <c r="AN1349" s="450"/>
      <c r="AP1349" s="77"/>
      <c r="AQ1349" s="77"/>
      <c r="AR1349" s="35"/>
      <c r="AS1349" s="35"/>
      <c r="AT1349" s="35"/>
      <c r="AU1349" s="35"/>
      <c r="AV1349" s="35"/>
      <c r="AW1349" s="35"/>
      <c r="AX1349" s="35"/>
      <c r="AY1349" s="35"/>
      <c r="AZ1349" s="35"/>
      <c r="BA1349" s="35"/>
      <c r="BB1349" s="35"/>
      <c r="BC1349" s="35"/>
      <c r="BD1349" s="35"/>
      <c r="BE1349" s="35"/>
      <c r="BF1349" s="35"/>
      <c r="BG1349" s="35"/>
      <c r="BH1349" s="35"/>
      <c r="BI1349" s="35"/>
      <c r="BJ1349" s="35"/>
      <c r="BK1349" s="35"/>
      <c r="BL1349" s="35"/>
      <c r="BM1349" s="35"/>
      <c r="BN1349" s="35"/>
      <c r="BO1349" s="35"/>
      <c r="BP1349" s="35"/>
      <c r="BQ1349" s="35"/>
      <c r="BR1349" s="35"/>
      <c r="BS1349" s="35"/>
      <c r="BT1349" s="35"/>
      <c r="BU1349" s="35"/>
      <c r="BV1349" s="35"/>
    </row>
    <row r="1350" spans="1:74" s="54" customFormat="1" ht="15" customHeight="1" x14ac:dyDescent="0.15">
      <c r="A1350" s="35"/>
      <c r="B1350" s="35"/>
      <c r="C1350" s="35"/>
      <c r="D1350" s="35"/>
      <c r="E1350" s="35"/>
      <c r="F1350" s="35"/>
      <c r="G1350" s="35"/>
      <c r="H1350" s="35"/>
      <c r="I1350" s="35"/>
      <c r="J1350" s="35"/>
      <c r="K1350" s="35"/>
      <c r="L1350" s="35"/>
      <c r="M1350" s="35"/>
      <c r="N1350" s="35"/>
      <c r="O1350" s="35"/>
      <c r="P1350" s="35"/>
      <c r="Q1350" s="35"/>
      <c r="R1350" s="35"/>
      <c r="S1350" s="35"/>
      <c r="T1350" s="35"/>
      <c r="U1350" s="35"/>
      <c r="V1350" s="35"/>
      <c r="W1350" s="35"/>
      <c r="X1350" s="35"/>
      <c r="Y1350" s="35"/>
      <c r="Z1350" s="35"/>
      <c r="AA1350" s="35"/>
      <c r="AB1350" s="35"/>
      <c r="AC1350" s="35"/>
      <c r="AD1350" s="35"/>
      <c r="AE1350" s="35"/>
      <c r="AG1350" s="216" t="s">
        <v>163</v>
      </c>
      <c r="AH1350" s="907" t="s">
        <v>1808</v>
      </c>
      <c r="AI1350" s="906" t="s">
        <v>1809</v>
      </c>
      <c r="AJ1350" s="905">
        <v>1601006</v>
      </c>
      <c r="AK1350" s="451" t="s">
        <v>139</v>
      </c>
      <c r="AL1350" s="451">
        <v>1</v>
      </c>
      <c r="AM1350" s="449" t="s">
        <v>3041</v>
      </c>
      <c r="AN1350" s="450"/>
      <c r="AP1350" s="77"/>
      <c r="AQ1350" s="77"/>
      <c r="AR1350" s="35"/>
      <c r="AS1350" s="35"/>
      <c r="AT1350" s="35"/>
      <c r="AU1350" s="35"/>
      <c r="AV1350" s="35"/>
      <c r="AW1350" s="35"/>
      <c r="AX1350" s="35"/>
      <c r="AY1350" s="35"/>
      <c r="AZ1350" s="35"/>
      <c r="BA1350" s="35"/>
      <c r="BB1350" s="35"/>
      <c r="BC1350" s="35"/>
      <c r="BD1350" s="35"/>
      <c r="BE1350" s="35"/>
      <c r="BF1350" s="35"/>
      <c r="BG1350" s="35"/>
      <c r="BH1350" s="35"/>
      <c r="BI1350" s="35"/>
      <c r="BJ1350" s="35"/>
      <c r="BK1350" s="35"/>
      <c r="BL1350" s="35"/>
      <c r="BM1350" s="35"/>
      <c r="BN1350" s="35"/>
      <c r="BO1350" s="35"/>
      <c r="BP1350" s="35"/>
      <c r="BQ1350" s="35"/>
      <c r="BR1350" s="35"/>
      <c r="BS1350" s="35"/>
      <c r="BT1350" s="35"/>
      <c r="BU1350" s="35"/>
      <c r="BV1350" s="35"/>
    </row>
    <row r="1351" spans="1:74" s="54" customFormat="1" ht="15" customHeight="1" x14ac:dyDescent="0.15">
      <c r="A1351" s="35"/>
      <c r="B1351" s="35"/>
      <c r="C1351" s="35"/>
      <c r="D1351" s="35"/>
      <c r="E1351" s="35"/>
      <c r="F1351" s="35"/>
      <c r="G1351" s="35"/>
      <c r="H1351" s="35"/>
      <c r="I1351" s="35"/>
      <c r="J1351" s="35"/>
      <c r="K1351" s="35"/>
      <c r="L1351" s="35"/>
      <c r="M1351" s="35"/>
      <c r="N1351" s="35"/>
      <c r="O1351" s="35"/>
      <c r="P1351" s="35"/>
      <c r="Q1351" s="35"/>
      <c r="R1351" s="35"/>
      <c r="S1351" s="35"/>
      <c r="T1351" s="35"/>
      <c r="U1351" s="35"/>
      <c r="V1351" s="35"/>
      <c r="W1351" s="35"/>
      <c r="X1351" s="35"/>
      <c r="Y1351" s="35"/>
      <c r="Z1351" s="35"/>
      <c r="AA1351" s="35"/>
      <c r="AB1351" s="35"/>
      <c r="AC1351" s="35"/>
      <c r="AD1351" s="35"/>
      <c r="AE1351" s="35"/>
      <c r="AG1351" s="216" t="s">
        <v>163</v>
      </c>
      <c r="AH1351" s="907" t="s">
        <v>3059</v>
      </c>
      <c r="AI1351" s="906" t="s">
        <v>1818</v>
      </c>
      <c r="AJ1351" s="905">
        <v>1601007</v>
      </c>
      <c r="AK1351" s="451">
        <v>1</v>
      </c>
      <c r="AL1351" s="451" t="s">
        <v>139</v>
      </c>
      <c r="AM1351" s="449" t="s">
        <v>3041</v>
      </c>
      <c r="AN1351" s="450"/>
      <c r="AP1351" s="77"/>
      <c r="AQ1351" s="77"/>
      <c r="AR1351" s="35"/>
      <c r="AS1351" s="35"/>
      <c r="AT1351" s="35"/>
      <c r="AU1351" s="35"/>
      <c r="AV1351" s="35"/>
      <c r="AW1351" s="35"/>
      <c r="AX1351" s="35"/>
      <c r="AY1351" s="35"/>
      <c r="AZ1351" s="35"/>
      <c r="BA1351" s="35"/>
      <c r="BB1351" s="35"/>
      <c r="BC1351" s="35"/>
      <c r="BD1351" s="35"/>
      <c r="BE1351" s="35"/>
      <c r="BF1351" s="35"/>
      <c r="BG1351" s="35"/>
      <c r="BH1351" s="35"/>
      <c r="BI1351" s="35"/>
      <c r="BJ1351" s="35"/>
      <c r="BK1351" s="35"/>
      <c r="BL1351" s="35"/>
      <c r="BM1351" s="35"/>
      <c r="BN1351" s="35"/>
      <c r="BO1351" s="35"/>
      <c r="BP1351" s="35"/>
      <c r="BQ1351" s="35"/>
      <c r="BR1351" s="35"/>
      <c r="BS1351" s="35"/>
      <c r="BT1351" s="35"/>
      <c r="BU1351" s="35"/>
      <c r="BV1351" s="35"/>
    </row>
    <row r="1352" spans="1:74" s="54" customFormat="1" ht="15" customHeight="1" x14ac:dyDescent="0.15">
      <c r="A1352" s="35"/>
      <c r="B1352" s="35"/>
      <c r="C1352" s="35"/>
      <c r="D1352" s="35"/>
      <c r="E1352" s="35"/>
      <c r="F1352" s="35"/>
      <c r="G1352" s="35"/>
      <c r="H1352" s="35"/>
      <c r="I1352" s="35"/>
      <c r="J1352" s="35"/>
      <c r="K1352" s="35"/>
      <c r="L1352" s="35"/>
      <c r="M1352" s="35"/>
      <c r="N1352" s="35"/>
      <c r="O1352" s="35"/>
      <c r="P1352" s="35"/>
      <c r="Q1352" s="35"/>
      <c r="R1352" s="35"/>
      <c r="S1352" s="35"/>
      <c r="T1352" s="35"/>
      <c r="U1352" s="35"/>
      <c r="V1352" s="35"/>
      <c r="W1352" s="35"/>
      <c r="X1352" s="35"/>
      <c r="Y1352" s="35"/>
      <c r="Z1352" s="35"/>
      <c r="AA1352" s="35"/>
      <c r="AB1352" s="35"/>
      <c r="AC1352" s="35"/>
      <c r="AD1352" s="35"/>
      <c r="AE1352" s="35"/>
      <c r="AG1352" s="216" t="s">
        <v>163</v>
      </c>
      <c r="AH1352" s="907" t="s">
        <v>1814</v>
      </c>
      <c r="AI1352" s="906" t="s">
        <v>1815</v>
      </c>
      <c r="AJ1352" s="905">
        <v>1601008</v>
      </c>
      <c r="AK1352" s="451" t="s">
        <v>139</v>
      </c>
      <c r="AL1352" s="451">
        <v>1</v>
      </c>
      <c r="AM1352" s="449" t="s">
        <v>3041</v>
      </c>
      <c r="AN1352" s="450"/>
      <c r="AP1352" s="77"/>
      <c r="AQ1352" s="77"/>
      <c r="AR1352" s="35"/>
      <c r="AS1352" s="35"/>
      <c r="AT1352" s="35"/>
      <c r="AU1352" s="35"/>
      <c r="AV1352" s="35"/>
      <c r="AW1352" s="35"/>
      <c r="AX1352" s="35"/>
      <c r="AY1352" s="35"/>
      <c r="AZ1352" s="35"/>
      <c r="BA1352" s="35"/>
      <c r="BB1352" s="35"/>
      <c r="BC1352" s="35"/>
      <c r="BD1352" s="35"/>
      <c r="BE1352" s="35"/>
      <c r="BF1352" s="35"/>
      <c r="BG1352" s="35"/>
      <c r="BH1352" s="35"/>
      <c r="BI1352" s="35"/>
      <c r="BJ1352" s="35"/>
      <c r="BK1352" s="35"/>
      <c r="BL1352" s="35"/>
      <c r="BM1352" s="35"/>
      <c r="BN1352" s="35"/>
      <c r="BO1352" s="35"/>
      <c r="BP1352" s="35"/>
      <c r="BQ1352" s="35"/>
      <c r="BR1352" s="35"/>
      <c r="BS1352" s="35"/>
      <c r="BT1352" s="35"/>
      <c r="BU1352" s="35"/>
      <c r="BV1352" s="35"/>
    </row>
    <row r="1353" spans="1:74" s="54" customFormat="1" ht="15" customHeight="1" x14ac:dyDescent="0.15">
      <c r="A1353" s="35"/>
      <c r="B1353" s="35"/>
      <c r="C1353" s="35"/>
      <c r="D1353" s="35"/>
      <c r="E1353" s="35"/>
      <c r="F1353" s="35"/>
      <c r="G1353" s="35"/>
      <c r="H1353" s="35"/>
      <c r="I1353" s="35"/>
      <c r="J1353" s="35"/>
      <c r="K1353" s="35"/>
      <c r="L1353" s="35"/>
      <c r="M1353" s="35"/>
      <c r="N1353" s="35"/>
      <c r="O1353" s="35"/>
      <c r="P1353" s="35"/>
      <c r="Q1353" s="35"/>
      <c r="R1353" s="35"/>
      <c r="S1353" s="35"/>
      <c r="T1353" s="35"/>
      <c r="U1353" s="35"/>
      <c r="V1353" s="35"/>
      <c r="W1353" s="35"/>
      <c r="X1353" s="35"/>
      <c r="Y1353" s="35"/>
      <c r="Z1353" s="35"/>
      <c r="AA1353" s="35"/>
      <c r="AB1353" s="35"/>
      <c r="AC1353" s="35"/>
      <c r="AD1353" s="35"/>
      <c r="AE1353" s="35"/>
      <c r="AG1353" s="216" t="s">
        <v>163</v>
      </c>
      <c r="AH1353" s="907" t="s">
        <v>1823</v>
      </c>
      <c r="AI1353" s="906" t="s">
        <v>1824</v>
      </c>
      <c r="AJ1353" s="905">
        <v>1601009</v>
      </c>
      <c r="AK1353" s="451" t="s">
        <v>139</v>
      </c>
      <c r="AL1353" s="451">
        <v>1</v>
      </c>
      <c r="AM1353" s="449" t="s">
        <v>3041</v>
      </c>
      <c r="AN1353" s="450"/>
      <c r="AP1353" s="77"/>
      <c r="AQ1353" s="77"/>
      <c r="AR1353" s="35"/>
      <c r="AS1353" s="35"/>
      <c r="AT1353" s="35"/>
      <c r="AU1353" s="35"/>
      <c r="AV1353" s="35"/>
      <c r="AW1353" s="35"/>
      <c r="AX1353" s="35"/>
      <c r="AY1353" s="35"/>
      <c r="AZ1353" s="35"/>
      <c r="BA1353" s="35"/>
      <c r="BB1353" s="35"/>
      <c r="BC1353" s="35"/>
      <c r="BD1353" s="35"/>
      <c r="BE1353" s="35"/>
      <c r="BF1353" s="35"/>
      <c r="BG1353" s="35"/>
      <c r="BH1353" s="35"/>
      <c r="BI1353" s="35"/>
      <c r="BJ1353" s="35"/>
      <c r="BK1353" s="35"/>
      <c r="BL1353" s="35"/>
      <c r="BM1353" s="35"/>
      <c r="BN1353" s="35"/>
      <c r="BO1353" s="35"/>
      <c r="BP1353" s="35"/>
      <c r="BQ1353" s="35"/>
      <c r="BR1353" s="35"/>
      <c r="BS1353" s="35"/>
      <c r="BT1353" s="35"/>
      <c r="BU1353" s="35"/>
      <c r="BV1353" s="35"/>
    </row>
    <row r="1354" spans="1:74" s="54" customFormat="1" ht="15" customHeight="1" x14ac:dyDescent="0.15">
      <c r="A1354" s="35"/>
      <c r="B1354" s="35"/>
      <c r="C1354" s="35"/>
      <c r="D1354" s="35"/>
      <c r="E1354" s="35"/>
      <c r="F1354" s="35"/>
      <c r="G1354" s="35"/>
      <c r="H1354" s="35"/>
      <c r="I1354" s="35"/>
      <c r="J1354" s="35"/>
      <c r="K1354" s="35"/>
      <c r="L1354" s="35"/>
      <c r="M1354" s="35"/>
      <c r="N1354" s="35"/>
      <c r="O1354" s="35"/>
      <c r="P1354" s="35"/>
      <c r="Q1354" s="35"/>
      <c r="R1354" s="35"/>
      <c r="S1354" s="35"/>
      <c r="T1354" s="35"/>
      <c r="U1354" s="35"/>
      <c r="V1354" s="35"/>
      <c r="W1354" s="35"/>
      <c r="X1354" s="35"/>
      <c r="Y1354" s="35"/>
      <c r="Z1354" s="35"/>
      <c r="AA1354" s="35"/>
      <c r="AB1354" s="35"/>
      <c r="AC1354" s="35"/>
      <c r="AD1354" s="35"/>
      <c r="AE1354" s="35"/>
      <c r="AG1354" s="216" t="s">
        <v>163</v>
      </c>
      <c r="AH1354" s="907" t="s">
        <v>1825</v>
      </c>
      <c r="AI1354" s="906" t="s">
        <v>1826</v>
      </c>
      <c r="AJ1354" s="905">
        <v>1601010</v>
      </c>
      <c r="AK1354" s="451">
        <v>1</v>
      </c>
      <c r="AL1354" s="451" t="s">
        <v>139</v>
      </c>
      <c r="AM1354" s="451" t="s">
        <v>140</v>
      </c>
      <c r="AN1354" s="450"/>
      <c r="AP1354" s="77"/>
      <c r="AQ1354" s="77"/>
      <c r="AR1354" s="35"/>
      <c r="AS1354" s="35"/>
      <c r="AT1354" s="35"/>
      <c r="AU1354" s="35"/>
      <c r="AV1354" s="35"/>
      <c r="AW1354" s="35"/>
      <c r="AX1354" s="35"/>
      <c r="AY1354" s="35"/>
      <c r="AZ1354" s="35"/>
      <c r="BA1354" s="35"/>
      <c r="BB1354" s="35"/>
      <c r="BC1354" s="35"/>
      <c r="BD1354" s="35"/>
      <c r="BE1354" s="35"/>
      <c r="BF1354" s="35"/>
      <c r="BG1354" s="35"/>
      <c r="BH1354" s="35"/>
      <c r="BI1354" s="35"/>
      <c r="BJ1354" s="35"/>
      <c r="BK1354" s="35"/>
      <c r="BL1354" s="35"/>
      <c r="BM1354" s="35"/>
      <c r="BN1354" s="35"/>
      <c r="BO1354" s="35"/>
      <c r="BP1354" s="35"/>
      <c r="BQ1354" s="35"/>
      <c r="BR1354" s="35"/>
      <c r="BS1354" s="35"/>
      <c r="BT1354" s="35"/>
      <c r="BU1354" s="35"/>
      <c r="BV1354" s="35"/>
    </row>
    <row r="1355" spans="1:74" s="54" customFormat="1" ht="15" customHeight="1" x14ac:dyDescent="0.15">
      <c r="A1355" s="35"/>
      <c r="B1355" s="35"/>
      <c r="C1355" s="35"/>
      <c r="D1355" s="35"/>
      <c r="E1355" s="35"/>
      <c r="F1355" s="35"/>
      <c r="G1355" s="35"/>
      <c r="H1355" s="35"/>
      <c r="I1355" s="35"/>
      <c r="J1355" s="35"/>
      <c r="K1355" s="35"/>
      <c r="L1355" s="35"/>
      <c r="M1355" s="35"/>
      <c r="N1355" s="35"/>
      <c r="O1355" s="35"/>
      <c r="P1355" s="35"/>
      <c r="Q1355" s="35"/>
      <c r="R1355" s="35"/>
      <c r="S1355" s="35"/>
      <c r="T1355" s="35"/>
      <c r="U1355" s="35"/>
      <c r="V1355" s="35"/>
      <c r="W1355" s="35"/>
      <c r="X1355" s="35"/>
      <c r="Y1355" s="35"/>
      <c r="Z1355" s="35"/>
      <c r="AA1355" s="35"/>
      <c r="AB1355" s="35"/>
      <c r="AC1355" s="35"/>
      <c r="AD1355" s="35"/>
      <c r="AE1355" s="35"/>
      <c r="AG1355" s="216" t="s">
        <v>163</v>
      </c>
      <c r="AH1355" s="907" t="s">
        <v>1816</v>
      </c>
      <c r="AI1355" s="906" t="s">
        <v>1817</v>
      </c>
      <c r="AJ1355" s="905">
        <v>1601012</v>
      </c>
      <c r="AK1355" s="451" t="s">
        <v>139</v>
      </c>
      <c r="AL1355" s="451">
        <v>1</v>
      </c>
      <c r="AM1355" s="451" t="s">
        <v>140</v>
      </c>
      <c r="AN1355" s="450"/>
      <c r="AP1355" s="77"/>
      <c r="AQ1355" s="77"/>
      <c r="AR1355" s="35"/>
      <c r="AS1355" s="35"/>
      <c r="AT1355" s="35"/>
      <c r="AU1355" s="35"/>
      <c r="AV1355" s="35"/>
      <c r="AW1355" s="35"/>
      <c r="AX1355" s="35"/>
      <c r="AY1355" s="35"/>
      <c r="AZ1355" s="35"/>
      <c r="BA1355" s="35"/>
      <c r="BB1355" s="35"/>
      <c r="BC1355" s="35"/>
      <c r="BD1355" s="35"/>
      <c r="BE1355" s="35"/>
      <c r="BF1355" s="35"/>
      <c r="BG1355" s="35"/>
      <c r="BH1355" s="35"/>
      <c r="BI1355" s="35"/>
      <c r="BJ1355" s="35"/>
      <c r="BK1355" s="35"/>
      <c r="BL1355" s="35"/>
      <c r="BM1355" s="35"/>
      <c r="BN1355" s="35"/>
      <c r="BO1355" s="35"/>
      <c r="BP1355" s="35"/>
      <c r="BQ1355" s="35"/>
      <c r="BR1355" s="35"/>
      <c r="BS1355" s="35"/>
      <c r="BT1355" s="35"/>
      <c r="BU1355" s="35"/>
      <c r="BV1355" s="35"/>
    </row>
    <row r="1356" spans="1:74" s="54" customFormat="1" ht="15" customHeight="1" x14ac:dyDescent="0.15">
      <c r="A1356" s="35"/>
      <c r="B1356" s="35"/>
      <c r="C1356" s="35"/>
      <c r="D1356" s="35"/>
      <c r="E1356" s="35"/>
      <c r="F1356" s="35"/>
      <c r="G1356" s="35"/>
      <c r="H1356" s="35"/>
      <c r="I1356" s="35"/>
      <c r="J1356" s="35"/>
      <c r="K1356" s="35"/>
      <c r="L1356" s="35"/>
      <c r="M1356" s="35"/>
      <c r="N1356" s="35"/>
      <c r="O1356" s="35"/>
      <c r="P1356" s="35"/>
      <c r="Q1356" s="35"/>
      <c r="R1356" s="35"/>
      <c r="S1356" s="35"/>
      <c r="T1356" s="35"/>
      <c r="U1356" s="35"/>
      <c r="V1356" s="35"/>
      <c r="W1356" s="35"/>
      <c r="X1356" s="35"/>
      <c r="Y1356" s="35"/>
      <c r="Z1356" s="35"/>
      <c r="AA1356" s="35"/>
      <c r="AB1356" s="35"/>
      <c r="AC1356" s="35"/>
      <c r="AD1356" s="35"/>
      <c r="AE1356" s="35"/>
      <c r="AG1356" s="216" t="s">
        <v>164</v>
      </c>
      <c r="AH1356" s="907" t="s">
        <v>1829</v>
      </c>
      <c r="AI1356" s="906" t="s">
        <v>1830</v>
      </c>
      <c r="AJ1356" s="905">
        <v>1602001</v>
      </c>
      <c r="AK1356" s="451">
        <v>1</v>
      </c>
      <c r="AL1356" s="451" t="s">
        <v>139</v>
      </c>
      <c r="AM1356" s="449" t="s">
        <v>3041</v>
      </c>
      <c r="AN1356" s="450"/>
      <c r="AP1356" s="77"/>
      <c r="AQ1356" s="77"/>
      <c r="AR1356" s="35"/>
      <c r="AS1356" s="35"/>
      <c r="AT1356" s="35"/>
      <c r="AU1356" s="35"/>
      <c r="AV1356" s="35"/>
      <c r="AW1356" s="35"/>
      <c r="AX1356" s="35"/>
      <c r="AY1356" s="35"/>
      <c r="AZ1356" s="35"/>
      <c r="BA1356" s="35"/>
      <c r="BB1356" s="35"/>
      <c r="BC1356" s="35"/>
      <c r="BD1356" s="35"/>
      <c r="BE1356" s="35"/>
      <c r="BF1356" s="35"/>
      <c r="BG1356" s="35"/>
      <c r="BH1356" s="35"/>
      <c r="BI1356" s="35"/>
      <c r="BJ1356" s="35"/>
      <c r="BK1356" s="35"/>
      <c r="BL1356" s="35"/>
      <c r="BM1356" s="35"/>
      <c r="BN1356" s="35"/>
      <c r="BO1356" s="35"/>
      <c r="BP1356" s="35"/>
      <c r="BQ1356" s="35"/>
      <c r="BR1356" s="35"/>
      <c r="BS1356" s="35"/>
      <c r="BT1356" s="35"/>
      <c r="BU1356" s="35"/>
      <c r="BV1356" s="35"/>
    </row>
    <row r="1357" spans="1:74" s="54" customFormat="1" ht="15" customHeight="1" x14ac:dyDescent="0.15">
      <c r="A1357" s="35"/>
      <c r="B1357" s="35"/>
      <c r="C1357" s="35"/>
      <c r="D1357" s="35"/>
      <c r="E1357" s="35"/>
      <c r="F1357" s="35"/>
      <c r="G1357" s="35"/>
      <c r="H1357" s="35"/>
      <c r="I1357" s="35"/>
      <c r="J1357" s="35"/>
      <c r="K1357" s="35"/>
      <c r="L1357" s="35"/>
      <c r="M1357" s="35"/>
      <c r="N1357" s="35"/>
      <c r="O1357" s="35"/>
      <c r="P1357" s="35"/>
      <c r="Q1357" s="35"/>
      <c r="R1357" s="35"/>
      <c r="S1357" s="35"/>
      <c r="T1357" s="35"/>
      <c r="U1357" s="35"/>
      <c r="V1357" s="35"/>
      <c r="W1357" s="35"/>
      <c r="X1357" s="35"/>
      <c r="Y1357" s="35"/>
      <c r="Z1357" s="35"/>
      <c r="AA1357" s="35"/>
      <c r="AB1357" s="35"/>
      <c r="AC1357" s="35"/>
      <c r="AD1357" s="35"/>
      <c r="AE1357" s="35"/>
      <c r="AG1357" s="216" t="s">
        <v>164</v>
      </c>
      <c r="AH1357" s="907" t="s">
        <v>1860</v>
      </c>
      <c r="AI1357" s="906" t="s">
        <v>1861</v>
      </c>
      <c r="AJ1357" s="905">
        <v>1602002</v>
      </c>
      <c r="AK1357" s="451" t="s">
        <v>139</v>
      </c>
      <c r="AL1357" s="451">
        <v>1</v>
      </c>
      <c r="AM1357" s="449" t="s">
        <v>3041</v>
      </c>
      <c r="AN1357" s="450"/>
      <c r="AP1357" s="77"/>
      <c r="AQ1357" s="77"/>
      <c r="AR1357" s="35"/>
      <c r="AS1357" s="35"/>
      <c r="AT1357" s="35"/>
      <c r="AU1357" s="35"/>
      <c r="AV1357" s="35"/>
      <c r="AW1357" s="35"/>
      <c r="AX1357" s="35"/>
      <c r="AY1357" s="35"/>
      <c r="AZ1357" s="35"/>
      <c r="BA1357" s="35"/>
      <c r="BB1357" s="35"/>
      <c r="BC1357" s="35"/>
      <c r="BD1357" s="35"/>
      <c r="BE1357" s="35"/>
      <c r="BF1357" s="35"/>
      <c r="BG1357" s="35"/>
      <c r="BH1357" s="35"/>
      <c r="BI1357" s="35"/>
      <c r="BJ1357" s="35"/>
      <c r="BK1357" s="35"/>
      <c r="BL1357" s="35"/>
      <c r="BM1357" s="35"/>
      <c r="BN1357" s="35"/>
      <c r="BO1357" s="35"/>
      <c r="BP1357" s="35"/>
      <c r="BQ1357" s="35"/>
      <c r="BR1357" s="35"/>
      <c r="BS1357" s="35"/>
      <c r="BT1357" s="35"/>
      <c r="BU1357" s="35"/>
      <c r="BV1357" s="35"/>
    </row>
    <row r="1358" spans="1:74" s="54" customFormat="1" ht="15" customHeight="1" x14ac:dyDescent="0.15">
      <c r="A1358" s="35"/>
      <c r="B1358" s="35"/>
      <c r="C1358" s="35"/>
      <c r="D1358" s="35"/>
      <c r="E1358" s="35"/>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35"/>
      <c r="AC1358" s="35"/>
      <c r="AD1358" s="35"/>
      <c r="AE1358" s="35"/>
      <c r="AG1358" s="216" t="s">
        <v>164</v>
      </c>
      <c r="AH1358" s="907" t="s">
        <v>1833</v>
      </c>
      <c r="AI1358" s="906" t="s">
        <v>1834</v>
      </c>
      <c r="AJ1358" s="905">
        <v>1602003</v>
      </c>
      <c r="AK1358" s="451">
        <v>1</v>
      </c>
      <c r="AL1358" s="451" t="s">
        <v>139</v>
      </c>
      <c r="AM1358" s="449" t="s">
        <v>3041</v>
      </c>
      <c r="AN1358" s="450"/>
      <c r="AP1358" s="77"/>
      <c r="AQ1358" s="77"/>
      <c r="AR1358" s="35"/>
      <c r="AS1358" s="35"/>
      <c r="AT1358" s="35"/>
      <c r="AU1358" s="35"/>
      <c r="AV1358" s="35"/>
      <c r="AW1358" s="35"/>
      <c r="AX1358" s="35"/>
      <c r="AY1358" s="35"/>
      <c r="AZ1358" s="35"/>
      <c r="BA1358" s="35"/>
      <c r="BB1358" s="35"/>
      <c r="BC1358" s="35"/>
      <c r="BD1358" s="35"/>
      <c r="BE1358" s="35"/>
      <c r="BF1358" s="35"/>
      <c r="BG1358" s="35"/>
      <c r="BH1358" s="35"/>
      <c r="BI1358" s="35"/>
      <c r="BJ1358" s="35"/>
      <c r="BK1358" s="35"/>
      <c r="BL1358" s="35"/>
      <c r="BM1358" s="35"/>
      <c r="BN1358" s="35"/>
      <c r="BO1358" s="35"/>
      <c r="BP1358" s="35"/>
      <c r="BQ1358" s="35"/>
      <c r="BR1358" s="35"/>
      <c r="BS1358" s="35"/>
      <c r="BT1358" s="35"/>
      <c r="BU1358" s="35"/>
      <c r="BV1358" s="35"/>
    </row>
    <row r="1359" spans="1:74" s="54" customFormat="1" ht="15" customHeight="1" x14ac:dyDescent="0.15">
      <c r="A1359" s="35"/>
      <c r="B1359" s="35"/>
      <c r="C1359" s="35"/>
      <c r="D1359" s="35"/>
      <c r="E1359" s="35"/>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35"/>
      <c r="AC1359" s="35"/>
      <c r="AD1359" s="35"/>
      <c r="AE1359" s="35"/>
      <c r="AG1359" s="216" t="s">
        <v>164</v>
      </c>
      <c r="AH1359" s="907" t="s">
        <v>1874</v>
      </c>
      <c r="AI1359" s="906" t="s">
        <v>1875</v>
      </c>
      <c r="AJ1359" s="905">
        <v>1602004</v>
      </c>
      <c r="AK1359" s="451">
        <v>1</v>
      </c>
      <c r="AL1359" s="451" t="s">
        <v>139</v>
      </c>
      <c r="AM1359" s="449" t="s">
        <v>3041</v>
      </c>
      <c r="AN1359" s="450"/>
      <c r="AP1359" s="77"/>
      <c r="AQ1359" s="77"/>
      <c r="AR1359" s="35"/>
      <c r="AS1359" s="35"/>
      <c r="AT1359" s="35"/>
      <c r="AU1359" s="35"/>
      <c r="AV1359" s="35"/>
      <c r="AW1359" s="35"/>
      <c r="AX1359" s="35"/>
      <c r="AY1359" s="35"/>
      <c r="AZ1359" s="35"/>
      <c r="BA1359" s="35"/>
      <c r="BB1359" s="35"/>
      <c r="BC1359" s="35"/>
      <c r="BD1359" s="35"/>
      <c r="BE1359" s="35"/>
      <c r="BF1359" s="35"/>
      <c r="BG1359" s="35"/>
      <c r="BH1359" s="35"/>
      <c r="BI1359" s="35"/>
      <c r="BJ1359" s="35"/>
      <c r="BK1359" s="35"/>
      <c r="BL1359" s="35"/>
      <c r="BM1359" s="35"/>
      <c r="BN1359" s="35"/>
      <c r="BO1359" s="35"/>
      <c r="BP1359" s="35"/>
      <c r="BQ1359" s="35"/>
      <c r="BR1359" s="35"/>
      <c r="BS1359" s="35"/>
      <c r="BT1359" s="35"/>
      <c r="BU1359" s="35"/>
      <c r="BV1359" s="35"/>
    </row>
    <row r="1360" spans="1:74" s="54" customFormat="1" ht="15" customHeight="1" x14ac:dyDescent="0.15">
      <c r="A1360" s="35"/>
      <c r="B1360" s="35"/>
      <c r="C1360" s="35"/>
      <c r="D1360" s="35"/>
      <c r="E1360" s="35"/>
      <c r="F1360" s="35"/>
      <c r="G1360" s="35"/>
      <c r="H1360" s="35"/>
      <c r="I1360" s="35"/>
      <c r="J1360" s="35"/>
      <c r="K1360" s="35"/>
      <c r="L1360" s="35"/>
      <c r="M1360" s="35"/>
      <c r="N1360" s="35"/>
      <c r="O1360" s="35"/>
      <c r="P1360" s="35"/>
      <c r="Q1360" s="35"/>
      <c r="R1360" s="35"/>
      <c r="S1360" s="35"/>
      <c r="T1360" s="35"/>
      <c r="U1360" s="35"/>
      <c r="V1360" s="35"/>
      <c r="W1360" s="35"/>
      <c r="X1360" s="35"/>
      <c r="Y1360" s="35"/>
      <c r="Z1360" s="35"/>
      <c r="AA1360" s="35"/>
      <c r="AB1360" s="35"/>
      <c r="AC1360" s="35"/>
      <c r="AD1360" s="35"/>
      <c r="AE1360" s="35"/>
      <c r="AG1360" s="216" t="s">
        <v>164</v>
      </c>
      <c r="AH1360" s="907" t="s">
        <v>1884</v>
      </c>
      <c r="AI1360" s="906" t="s">
        <v>1885</v>
      </c>
      <c r="AJ1360" s="905">
        <v>1602006</v>
      </c>
      <c r="AK1360" s="451">
        <v>1</v>
      </c>
      <c r="AL1360" s="451" t="s">
        <v>139</v>
      </c>
      <c r="AM1360" s="449" t="s">
        <v>3041</v>
      </c>
      <c r="AN1360" s="450"/>
      <c r="AP1360" s="77"/>
      <c r="AQ1360" s="77"/>
      <c r="AR1360" s="35"/>
      <c r="AS1360" s="35"/>
      <c r="AT1360" s="35"/>
      <c r="AU1360" s="35"/>
      <c r="AV1360" s="35"/>
      <c r="AW1360" s="35"/>
      <c r="AX1360" s="35"/>
      <c r="AY1360" s="35"/>
      <c r="AZ1360" s="35"/>
      <c r="BA1360" s="35"/>
      <c r="BB1360" s="35"/>
      <c r="BC1360" s="35"/>
      <c r="BD1360" s="35"/>
      <c r="BE1360" s="35"/>
      <c r="BF1360" s="35"/>
      <c r="BG1360" s="35"/>
      <c r="BH1360" s="35"/>
      <c r="BI1360" s="35"/>
      <c r="BJ1360" s="35"/>
      <c r="BK1360" s="35"/>
      <c r="BL1360" s="35"/>
      <c r="BM1360" s="35"/>
      <c r="BN1360" s="35"/>
      <c r="BO1360" s="35"/>
      <c r="BP1360" s="35"/>
      <c r="BQ1360" s="35"/>
      <c r="BR1360" s="35"/>
      <c r="BS1360" s="35"/>
      <c r="BT1360" s="35"/>
      <c r="BU1360" s="35"/>
      <c r="BV1360" s="35"/>
    </row>
    <row r="1361" spans="1:74" s="54" customFormat="1" ht="15" customHeight="1" x14ac:dyDescent="0.15">
      <c r="A1361" s="35"/>
      <c r="B1361" s="35"/>
      <c r="C1361" s="35"/>
      <c r="D1361" s="35"/>
      <c r="E1361" s="35"/>
      <c r="F1361" s="35"/>
      <c r="G1361" s="35"/>
      <c r="H1361" s="35"/>
      <c r="I1361" s="35"/>
      <c r="J1361" s="35"/>
      <c r="K1361" s="35"/>
      <c r="L1361" s="35"/>
      <c r="M1361" s="35"/>
      <c r="N1361" s="35"/>
      <c r="O1361" s="35"/>
      <c r="P1361" s="35"/>
      <c r="Q1361" s="35"/>
      <c r="R1361" s="35"/>
      <c r="S1361" s="35"/>
      <c r="T1361" s="35"/>
      <c r="U1361" s="35"/>
      <c r="V1361" s="35"/>
      <c r="W1361" s="35"/>
      <c r="X1361" s="35"/>
      <c r="Y1361" s="35"/>
      <c r="Z1361" s="35"/>
      <c r="AA1361" s="35"/>
      <c r="AB1361" s="35"/>
      <c r="AC1361" s="35"/>
      <c r="AD1361" s="35"/>
      <c r="AE1361" s="35"/>
      <c r="AG1361" s="216" t="s">
        <v>164</v>
      </c>
      <c r="AH1361" s="907" t="s">
        <v>1886</v>
      </c>
      <c r="AI1361" s="906" t="s">
        <v>1887</v>
      </c>
      <c r="AJ1361" s="905">
        <v>1602007</v>
      </c>
      <c r="AK1361" s="451">
        <v>1</v>
      </c>
      <c r="AL1361" s="451" t="s">
        <v>139</v>
      </c>
      <c r="AM1361" s="449" t="s">
        <v>3041</v>
      </c>
      <c r="AN1361" s="450"/>
      <c r="AP1361" s="77"/>
      <c r="AQ1361" s="77"/>
      <c r="AR1361" s="35"/>
      <c r="AS1361" s="35"/>
      <c r="AT1361" s="35"/>
      <c r="AU1361" s="35"/>
      <c r="AV1361" s="35"/>
      <c r="AW1361" s="35"/>
      <c r="AX1361" s="35"/>
      <c r="AY1361" s="35"/>
      <c r="AZ1361" s="35"/>
      <c r="BA1361" s="35"/>
      <c r="BB1361" s="35"/>
      <c r="BC1361" s="35"/>
      <c r="BD1361" s="35"/>
      <c r="BE1361" s="35"/>
      <c r="BF1361" s="35"/>
      <c r="BG1361" s="35"/>
      <c r="BH1361" s="35"/>
      <c r="BI1361" s="35"/>
      <c r="BJ1361" s="35"/>
      <c r="BK1361" s="35"/>
      <c r="BL1361" s="35"/>
      <c r="BM1361" s="35"/>
      <c r="BN1361" s="35"/>
      <c r="BO1361" s="35"/>
      <c r="BP1361" s="35"/>
      <c r="BQ1361" s="35"/>
      <c r="BR1361" s="35"/>
      <c r="BS1361" s="35"/>
      <c r="BT1361" s="35"/>
      <c r="BU1361" s="35"/>
      <c r="BV1361" s="35"/>
    </row>
    <row r="1362" spans="1:74" s="54" customFormat="1" ht="15" customHeight="1" x14ac:dyDescent="0.15">
      <c r="A1362" s="35"/>
      <c r="B1362" s="35"/>
      <c r="C1362" s="35"/>
      <c r="D1362" s="35"/>
      <c r="E1362" s="35"/>
      <c r="F1362" s="35"/>
      <c r="G1362" s="35"/>
      <c r="H1362" s="35"/>
      <c r="I1362" s="35"/>
      <c r="J1362" s="35"/>
      <c r="K1362" s="35"/>
      <c r="L1362" s="35"/>
      <c r="M1362" s="35"/>
      <c r="N1362" s="35"/>
      <c r="O1362" s="35"/>
      <c r="P1362" s="35"/>
      <c r="Q1362" s="35"/>
      <c r="R1362" s="35"/>
      <c r="S1362" s="35"/>
      <c r="T1362" s="35"/>
      <c r="U1362" s="35"/>
      <c r="V1362" s="35"/>
      <c r="W1362" s="35"/>
      <c r="X1362" s="35"/>
      <c r="Y1362" s="35"/>
      <c r="Z1362" s="35"/>
      <c r="AA1362" s="35"/>
      <c r="AB1362" s="35"/>
      <c r="AC1362" s="35"/>
      <c r="AD1362" s="35"/>
      <c r="AE1362" s="35"/>
      <c r="AG1362" s="216" t="s">
        <v>164</v>
      </c>
      <c r="AH1362" s="907" t="s">
        <v>1904</v>
      </c>
      <c r="AI1362" s="906" t="s">
        <v>1905</v>
      </c>
      <c r="AJ1362" s="905">
        <v>1602008</v>
      </c>
      <c r="AK1362" s="451">
        <v>1</v>
      </c>
      <c r="AL1362" s="451" t="s">
        <v>139</v>
      </c>
      <c r="AM1362" s="449" t="s">
        <v>3041</v>
      </c>
      <c r="AN1362" s="450"/>
      <c r="AP1362" s="77"/>
      <c r="AQ1362" s="77"/>
      <c r="AR1362" s="35"/>
      <c r="AS1362" s="35"/>
      <c r="AT1362" s="35"/>
      <c r="AU1362" s="35"/>
      <c r="AV1362" s="35"/>
      <c r="AW1362" s="35"/>
      <c r="AX1362" s="35"/>
      <c r="AY1362" s="35"/>
      <c r="AZ1362" s="35"/>
      <c r="BA1362" s="35"/>
      <c r="BB1362" s="35"/>
      <c r="BC1362" s="35"/>
      <c r="BD1362" s="35"/>
      <c r="BE1362" s="35"/>
      <c r="BF1362" s="35"/>
      <c r="BG1362" s="35"/>
      <c r="BH1362" s="35"/>
      <c r="BI1362" s="35"/>
      <c r="BJ1362" s="35"/>
      <c r="BK1362" s="35"/>
      <c r="BL1362" s="35"/>
      <c r="BM1362" s="35"/>
      <c r="BN1362" s="35"/>
      <c r="BO1362" s="35"/>
      <c r="BP1362" s="35"/>
      <c r="BQ1362" s="35"/>
      <c r="BR1362" s="35"/>
      <c r="BS1362" s="35"/>
      <c r="BT1362" s="35"/>
      <c r="BU1362" s="35"/>
      <c r="BV1362" s="35"/>
    </row>
    <row r="1363" spans="1:74" s="54" customFormat="1" ht="15" customHeight="1" x14ac:dyDescent="0.15">
      <c r="A1363" s="35"/>
      <c r="B1363" s="35"/>
      <c r="C1363" s="35"/>
      <c r="D1363" s="35"/>
      <c r="E1363" s="35"/>
      <c r="F1363" s="35"/>
      <c r="G1363" s="35"/>
      <c r="H1363" s="35"/>
      <c r="I1363" s="35"/>
      <c r="J1363" s="35"/>
      <c r="K1363" s="35"/>
      <c r="L1363" s="35"/>
      <c r="M1363" s="35"/>
      <c r="N1363" s="35"/>
      <c r="O1363" s="35"/>
      <c r="P1363" s="35"/>
      <c r="Q1363" s="35"/>
      <c r="R1363" s="35"/>
      <c r="S1363" s="35"/>
      <c r="T1363" s="35"/>
      <c r="U1363" s="35"/>
      <c r="V1363" s="35"/>
      <c r="W1363" s="35"/>
      <c r="X1363" s="35"/>
      <c r="Y1363" s="35"/>
      <c r="Z1363" s="35"/>
      <c r="AA1363" s="35"/>
      <c r="AB1363" s="35"/>
      <c r="AC1363" s="35"/>
      <c r="AD1363" s="35"/>
      <c r="AE1363" s="35"/>
      <c r="AG1363" s="216" t="s">
        <v>164</v>
      </c>
      <c r="AH1363" s="907" t="s">
        <v>1894</v>
      </c>
      <c r="AI1363" s="906" t="s">
        <v>1895</v>
      </c>
      <c r="AJ1363" s="905">
        <v>1602009</v>
      </c>
      <c r="AK1363" s="451" t="s">
        <v>139</v>
      </c>
      <c r="AL1363" s="451">
        <v>1</v>
      </c>
      <c r="AM1363" s="449" t="s">
        <v>3041</v>
      </c>
      <c r="AN1363" s="450"/>
      <c r="AP1363" s="77"/>
      <c r="AQ1363" s="77"/>
      <c r="AR1363" s="35"/>
      <c r="AS1363" s="35"/>
      <c r="AT1363" s="35"/>
      <c r="AU1363" s="35"/>
      <c r="AV1363" s="35"/>
      <c r="AW1363" s="35"/>
      <c r="AX1363" s="35"/>
      <c r="AY1363" s="35"/>
      <c r="AZ1363" s="35"/>
      <c r="BA1363" s="35"/>
      <c r="BB1363" s="35"/>
      <c r="BC1363" s="35"/>
      <c r="BD1363" s="35"/>
      <c r="BE1363" s="35"/>
      <c r="BF1363" s="35"/>
      <c r="BG1363" s="35"/>
      <c r="BH1363" s="35"/>
      <c r="BI1363" s="35"/>
      <c r="BJ1363" s="35"/>
      <c r="BK1363" s="35"/>
      <c r="BL1363" s="35"/>
      <c r="BM1363" s="35"/>
      <c r="BN1363" s="35"/>
      <c r="BO1363" s="35"/>
      <c r="BP1363" s="35"/>
      <c r="BQ1363" s="35"/>
      <c r="BR1363" s="35"/>
      <c r="BS1363" s="35"/>
      <c r="BT1363" s="35"/>
      <c r="BU1363" s="35"/>
      <c r="BV1363" s="35"/>
    </row>
    <row r="1364" spans="1:74" s="54" customFormat="1" ht="15" customHeight="1" x14ac:dyDescent="0.15">
      <c r="A1364" s="35"/>
      <c r="B1364" s="35"/>
      <c r="C1364" s="35"/>
      <c r="D1364" s="35"/>
      <c r="E1364" s="35"/>
      <c r="F1364" s="35"/>
      <c r="G1364" s="35"/>
      <c r="H1364" s="35"/>
      <c r="I1364" s="35"/>
      <c r="J1364" s="35"/>
      <c r="K1364" s="35"/>
      <c r="L1364" s="35"/>
      <c r="M1364" s="35"/>
      <c r="N1364" s="35"/>
      <c r="O1364" s="35"/>
      <c r="P1364" s="35"/>
      <c r="Q1364" s="35"/>
      <c r="R1364" s="35"/>
      <c r="S1364" s="35"/>
      <c r="T1364" s="35"/>
      <c r="U1364" s="35"/>
      <c r="V1364" s="35"/>
      <c r="W1364" s="35"/>
      <c r="X1364" s="35"/>
      <c r="Y1364" s="35"/>
      <c r="Z1364" s="35"/>
      <c r="AA1364" s="35"/>
      <c r="AB1364" s="35"/>
      <c r="AC1364" s="35"/>
      <c r="AD1364" s="35"/>
      <c r="AE1364" s="35"/>
      <c r="AG1364" s="216" t="s">
        <v>164</v>
      </c>
      <c r="AH1364" s="907" t="s">
        <v>1896</v>
      </c>
      <c r="AI1364" s="906" t="s">
        <v>1897</v>
      </c>
      <c r="AJ1364" s="905">
        <v>1602010</v>
      </c>
      <c r="AK1364" s="451" t="s">
        <v>139</v>
      </c>
      <c r="AL1364" s="451">
        <v>1</v>
      </c>
      <c r="AM1364" s="449" t="s">
        <v>3041</v>
      </c>
      <c r="AN1364" s="450"/>
      <c r="AP1364" s="77"/>
      <c r="AQ1364" s="77"/>
      <c r="AR1364" s="35"/>
      <c r="AS1364" s="35"/>
      <c r="AT1364" s="35"/>
      <c r="AU1364" s="35"/>
      <c r="AV1364" s="35"/>
      <c r="AW1364" s="35"/>
      <c r="AX1364" s="35"/>
      <c r="AY1364" s="35"/>
      <c r="AZ1364" s="35"/>
      <c r="BA1364" s="35"/>
      <c r="BB1364" s="35"/>
      <c r="BC1364" s="35"/>
      <c r="BD1364" s="35"/>
      <c r="BE1364" s="35"/>
      <c r="BF1364" s="35"/>
      <c r="BG1364" s="35"/>
      <c r="BH1364" s="35"/>
      <c r="BI1364" s="35"/>
      <c r="BJ1364" s="35"/>
      <c r="BK1364" s="35"/>
      <c r="BL1364" s="35"/>
      <c r="BM1364" s="35"/>
      <c r="BN1364" s="35"/>
      <c r="BO1364" s="35"/>
      <c r="BP1364" s="35"/>
      <c r="BQ1364" s="35"/>
      <c r="BR1364" s="35"/>
      <c r="BS1364" s="35"/>
      <c r="BT1364" s="35"/>
      <c r="BU1364" s="35"/>
      <c r="BV1364" s="35"/>
    </row>
    <row r="1365" spans="1:74" s="54" customFormat="1" ht="15" customHeight="1" x14ac:dyDescent="0.15">
      <c r="A1365" s="35"/>
      <c r="B1365" s="35"/>
      <c r="C1365" s="35"/>
      <c r="D1365" s="35"/>
      <c r="E1365" s="35"/>
      <c r="F1365" s="35"/>
      <c r="G1365" s="35"/>
      <c r="H1365" s="35"/>
      <c r="I1365" s="35"/>
      <c r="J1365" s="35"/>
      <c r="K1365" s="35"/>
      <c r="L1365" s="35"/>
      <c r="M1365" s="35"/>
      <c r="N1365" s="35"/>
      <c r="O1365" s="35"/>
      <c r="P1365" s="35"/>
      <c r="Q1365" s="35"/>
      <c r="R1365" s="35"/>
      <c r="S1365" s="35"/>
      <c r="T1365" s="35"/>
      <c r="U1365" s="35"/>
      <c r="V1365" s="35"/>
      <c r="W1365" s="35"/>
      <c r="X1365" s="35"/>
      <c r="Y1365" s="35"/>
      <c r="Z1365" s="35"/>
      <c r="AA1365" s="35"/>
      <c r="AB1365" s="35"/>
      <c r="AC1365" s="35"/>
      <c r="AD1365" s="35"/>
      <c r="AE1365" s="35"/>
      <c r="AG1365" s="216" t="s">
        <v>164</v>
      </c>
      <c r="AH1365" s="907" t="s">
        <v>1900</v>
      </c>
      <c r="AI1365" s="906" t="s">
        <v>1901</v>
      </c>
      <c r="AJ1365" s="905">
        <v>1602011</v>
      </c>
      <c r="AK1365" s="451">
        <v>1</v>
      </c>
      <c r="AL1365" s="451" t="s">
        <v>139</v>
      </c>
      <c r="AM1365" s="449" t="s">
        <v>3041</v>
      </c>
      <c r="AN1365" s="450"/>
      <c r="AP1365" s="77"/>
      <c r="AQ1365" s="77"/>
      <c r="AR1365" s="35"/>
      <c r="AS1365" s="35"/>
      <c r="AT1365" s="35"/>
      <c r="AU1365" s="35"/>
      <c r="AV1365" s="35"/>
      <c r="AW1365" s="35"/>
      <c r="AX1365" s="35"/>
      <c r="AY1365" s="35"/>
      <c r="AZ1365" s="35"/>
      <c r="BA1365" s="35"/>
      <c r="BB1365" s="35"/>
      <c r="BC1365" s="35"/>
      <c r="BD1365" s="35"/>
      <c r="BE1365" s="35"/>
      <c r="BF1365" s="35"/>
      <c r="BG1365" s="35"/>
      <c r="BH1365" s="35"/>
      <c r="BI1365" s="35"/>
      <c r="BJ1365" s="35"/>
      <c r="BK1365" s="35"/>
      <c r="BL1365" s="35"/>
      <c r="BM1365" s="35"/>
      <c r="BN1365" s="35"/>
      <c r="BO1365" s="35"/>
      <c r="BP1365" s="35"/>
      <c r="BQ1365" s="35"/>
      <c r="BR1365" s="35"/>
      <c r="BS1365" s="35"/>
      <c r="BT1365" s="35"/>
      <c r="BU1365" s="35"/>
      <c r="BV1365" s="35"/>
    </row>
    <row r="1366" spans="1:74" s="54" customFormat="1" ht="15" customHeight="1" x14ac:dyDescent="0.15">
      <c r="A1366" s="35"/>
      <c r="B1366" s="35"/>
      <c r="C1366" s="35"/>
      <c r="D1366" s="35"/>
      <c r="E1366" s="35"/>
      <c r="F1366" s="35"/>
      <c r="G1366" s="35"/>
      <c r="H1366" s="35"/>
      <c r="I1366" s="35"/>
      <c r="J1366" s="35"/>
      <c r="K1366" s="35"/>
      <c r="L1366" s="35"/>
      <c r="M1366" s="35"/>
      <c r="N1366" s="35"/>
      <c r="O1366" s="35"/>
      <c r="P1366" s="35"/>
      <c r="Q1366" s="35"/>
      <c r="R1366" s="35"/>
      <c r="S1366" s="35"/>
      <c r="T1366" s="35"/>
      <c r="U1366" s="35"/>
      <c r="V1366" s="35"/>
      <c r="W1366" s="35"/>
      <c r="X1366" s="35"/>
      <c r="Y1366" s="35"/>
      <c r="Z1366" s="35"/>
      <c r="AA1366" s="35"/>
      <c r="AB1366" s="35"/>
      <c r="AC1366" s="35"/>
      <c r="AD1366" s="35"/>
      <c r="AE1366" s="35"/>
      <c r="AG1366" s="216" t="s">
        <v>164</v>
      </c>
      <c r="AH1366" s="907" t="s">
        <v>1866</v>
      </c>
      <c r="AI1366" s="906" t="s">
        <v>1867</v>
      </c>
      <c r="AJ1366" s="905">
        <v>1602012</v>
      </c>
      <c r="AK1366" s="451">
        <v>1</v>
      </c>
      <c r="AL1366" s="451" t="s">
        <v>139</v>
      </c>
      <c r="AM1366" s="449" t="s">
        <v>3041</v>
      </c>
      <c r="AN1366" s="450"/>
      <c r="AP1366" s="77"/>
      <c r="AQ1366" s="77"/>
      <c r="AR1366" s="35"/>
      <c r="AS1366" s="35"/>
      <c r="AT1366" s="35"/>
      <c r="AU1366" s="35"/>
      <c r="AV1366" s="35"/>
      <c r="AW1366" s="35"/>
      <c r="AX1366" s="35"/>
      <c r="AY1366" s="35"/>
      <c r="AZ1366" s="35"/>
      <c r="BA1366" s="35"/>
      <c r="BB1366" s="35"/>
      <c r="BC1366" s="35"/>
      <c r="BD1366" s="35"/>
      <c r="BE1366" s="35"/>
      <c r="BF1366" s="35"/>
      <c r="BG1366" s="35"/>
      <c r="BH1366" s="35"/>
      <c r="BI1366" s="35"/>
      <c r="BJ1366" s="35"/>
      <c r="BK1366" s="35"/>
      <c r="BL1366" s="35"/>
      <c r="BM1366" s="35"/>
      <c r="BN1366" s="35"/>
      <c r="BO1366" s="35"/>
      <c r="BP1366" s="35"/>
      <c r="BQ1366" s="35"/>
      <c r="BR1366" s="35"/>
      <c r="BS1366" s="35"/>
      <c r="BT1366" s="35"/>
      <c r="BU1366" s="35"/>
      <c r="BV1366" s="35"/>
    </row>
    <row r="1367" spans="1:74" s="54" customFormat="1" ht="15" customHeight="1" x14ac:dyDescent="0.15">
      <c r="A1367" s="35"/>
      <c r="B1367" s="35"/>
      <c r="C1367" s="35"/>
      <c r="D1367" s="35"/>
      <c r="E1367" s="35"/>
      <c r="F1367" s="35"/>
      <c r="G1367" s="35"/>
      <c r="H1367" s="35"/>
      <c r="I1367" s="35"/>
      <c r="J1367" s="35"/>
      <c r="K1367" s="35"/>
      <c r="L1367" s="35"/>
      <c r="M1367" s="35"/>
      <c r="N1367" s="35"/>
      <c r="O1367" s="35"/>
      <c r="P1367" s="35"/>
      <c r="Q1367" s="35"/>
      <c r="R1367" s="35"/>
      <c r="S1367" s="35"/>
      <c r="T1367" s="35"/>
      <c r="U1367" s="35"/>
      <c r="V1367" s="35"/>
      <c r="W1367" s="35"/>
      <c r="X1367" s="35"/>
      <c r="Y1367" s="35"/>
      <c r="Z1367" s="35"/>
      <c r="AA1367" s="35"/>
      <c r="AB1367" s="35"/>
      <c r="AC1367" s="35"/>
      <c r="AD1367" s="35"/>
      <c r="AE1367" s="35"/>
      <c r="AG1367" s="216" t="s">
        <v>164</v>
      </c>
      <c r="AH1367" s="907" t="s">
        <v>1831</v>
      </c>
      <c r="AI1367" s="906" t="s">
        <v>1832</v>
      </c>
      <c r="AJ1367" s="905">
        <v>1602013</v>
      </c>
      <c r="AK1367" s="451">
        <v>1</v>
      </c>
      <c r="AL1367" s="451" t="s">
        <v>139</v>
      </c>
      <c r="AM1367" s="451" t="s">
        <v>140</v>
      </c>
      <c r="AN1367" s="450"/>
      <c r="AP1367" s="77"/>
      <c r="AQ1367" s="77"/>
      <c r="AR1367" s="35"/>
      <c r="AS1367" s="35"/>
      <c r="AT1367" s="35"/>
      <c r="AU1367" s="35"/>
      <c r="AV1367" s="35"/>
      <c r="AW1367" s="35"/>
      <c r="AX1367" s="35"/>
      <c r="AY1367" s="35"/>
      <c r="AZ1367" s="35"/>
      <c r="BA1367" s="35"/>
      <c r="BB1367" s="35"/>
      <c r="BC1367" s="35"/>
      <c r="BD1367" s="35"/>
      <c r="BE1367" s="35"/>
      <c r="BF1367" s="35"/>
      <c r="BG1367" s="35"/>
      <c r="BH1367" s="35"/>
      <c r="BI1367" s="35"/>
      <c r="BJ1367" s="35"/>
      <c r="BK1367" s="35"/>
      <c r="BL1367" s="35"/>
      <c r="BM1367" s="35"/>
      <c r="BN1367" s="35"/>
      <c r="BO1367" s="35"/>
      <c r="BP1367" s="35"/>
      <c r="BQ1367" s="35"/>
      <c r="BR1367" s="35"/>
      <c r="BS1367" s="35"/>
      <c r="BT1367" s="35"/>
      <c r="BU1367" s="35"/>
      <c r="BV1367" s="35"/>
    </row>
    <row r="1368" spans="1:74" s="54" customFormat="1" ht="15" customHeight="1" x14ac:dyDescent="0.15">
      <c r="A1368" s="35"/>
      <c r="B1368" s="35"/>
      <c r="C1368" s="35"/>
      <c r="D1368" s="35"/>
      <c r="E1368" s="35"/>
      <c r="F1368" s="35"/>
      <c r="G1368" s="35"/>
      <c r="H1368" s="35"/>
      <c r="I1368" s="35"/>
      <c r="J1368" s="35"/>
      <c r="K1368" s="35"/>
      <c r="L1368" s="35"/>
      <c r="M1368" s="35"/>
      <c r="N1368" s="35"/>
      <c r="O1368" s="35"/>
      <c r="P1368" s="35"/>
      <c r="Q1368" s="35"/>
      <c r="R1368" s="35"/>
      <c r="S1368" s="35"/>
      <c r="T1368" s="35"/>
      <c r="U1368" s="35"/>
      <c r="V1368" s="35"/>
      <c r="W1368" s="35"/>
      <c r="X1368" s="35"/>
      <c r="Y1368" s="35"/>
      <c r="Z1368" s="35"/>
      <c r="AA1368" s="35"/>
      <c r="AB1368" s="35"/>
      <c r="AC1368" s="35"/>
      <c r="AD1368" s="35"/>
      <c r="AE1368" s="35"/>
      <c r="AG1368" s="216" t="s">
        <v>164</v>
      </c>
      <c r="AH1368" s="907" t="s">
        <v>1850</v>
      </c>
      <c r="AI1368" s="906" t="s">
        <v>1851</v>
      </c>
      <c r="AJ1368" s="905">
        <v>1602014</v>
      </c>
      <c r="AK1368" s="451">
        <v>1</v>
      </c>
      <c r="AL1368" s="451" t="s">
        <v>139</v>
      </c>
      <c r="AM1368" s="449" t="s">
        <v>3041</v>
      </c>
      <c r="AN1368" s="450"/>
      <c r="AP1368" s="77"/>
      <c r="AQ1368" s="77"/>
      <c r="AR1368" s="35"/>
      <c r="AS1368" s="35"/>
      <c r="AT1368" s="35"/>
      <c r="AU1368" s="35"/>
      <c r="AV1368" s="35"/>
      <c r="AW1368" s="35"/>
      <c r="AX1368" s="35"/>
      <c r="AY1368" s="35"/>
      <c r="AZ1368" s="35"/>
      <c r="BA1368" s="35"/>
      <c r="BB1368" s="35"/>
      <c r="BC1368" s="35"/>
      <c r="BD1368" s="35"/>
      <c r="BE1368" s="35"/>
      <c r="BF1368" s="35"/>
      <c r="BG1368" s="35"/>
      <c r="BH1368" s="35"/>
      <c r="BI1368" s="35"/>
      <c r="BJ1368" s="35"/>
      <c r="BK1368" s="35"/>
      <c r="BL1368" s="35"/>
      <c r="BM1368" s="35"/>
      <c r="BN1368" s="35"/>
      <c r="BO1368" s="35"/>
      <c r="BP1368" s="35"/>
      <c r="BQ1368" s="35"/>
      <c r="BR1368" s="35"/>
      <c r="BS1368" s="35"/>
      <c r="BT1368" s="35"/>
      <c r="BU1368" s="35"/>
      <c r="BV1368" s="35"/>
    </row>
    <row r="1369" spans="1:74" s="54" customFormat="1" ht="15" customHeight="1" x14ac:dyDescent="0.15">
      <c r="A1369" s="35"/>
      <c r="B1369" s="35"/>
      <c r="C1369" s="35"/>
      <c r="D1369" s="35"/>
      <c r="E1369" s="35"/>
      <c r="F1369" s="35"/>
      <c r="G1369" s="35"/>
      <c r="H1369" s="35"/>
      <c r="I1369" s="35"/>
      <c r="J1369" s="35"/>
      <c r="K1369" s="35"/>
      <c r="L1369" s="35"/>
      <c r="M1369" s="35"/>
      <c r="N1369" s="35"/>
      <c r="O1369" s="35"/>
      <c r="P1369" s="35"/>
      <c r="Q1369" s="35"/>
      <c r="R1369" s="35"/>
      <c r="S1369" s="35"/>
      <c r="T1369" s="35"/>
      <c r="U1369" s="35"/>
      <c r="V1369" s="35"/>
      <c r="W1369" s="35"/>
      <c r="X1369" s="35"/>
      <c r="Y1369" s="35"/>
      <c r="Z1369" s="35"/>
      <c r="AA1369" s="35"/>
      <c r="AB1369" s="35"/>
      <c r="AC1369" s="35"/>
      <c r="AD1369" s="35"/>
      <c r="AE1369" s="35"/>
      <c r="AG1369" s="216" t="s">
        <v>164</v>
      </c>
      <c r="AH1369" s="907" t="s">
        <v>1862</v>
      </c>
      <c r="AI1369" s="906" t="s">
        <v>1863</v>
      </c>
      <c r="AJ1369" s="905">
        <v>1602015</v>
      </c>
      <c r="AK1369" s="451">
        <v>1</v>
      </c>
      <c r="AL1369" s="451" t="s">
        <v>139</v>
      </c>
      <c r="AM1369" s="449" t="s">
        <v>3041</v>
      </c>
      <c r="AN1369" s="450"/>
      <c r="AP1369" s="77"/>
      <c r="AQ1369" s="77"/>
      <c r="AR1369" s="35"/>
      <c r="AS1369" s="35"/>
      <c r="AT1369" s="35"/>
      <c r="AU1369" s="35"/>
      <c r="AV1369" s="35"/>
      <c r="AW1369" s="35"/>
      <c r="AX1369" s="35"/>
      <c r="AY1369" s="35"/>
      <c r="AZ1369" s="35"/>
      <c r="BA1369" s="35"/>
      <c r="BB1369" s="35"/>
      <c r="BC1369" s="35"/>
      <c r="BD1369" s="35"/>
      <c r="BE1369" s="35"/>
      <c r="BF1369" s="35"/>
      <c r="BG1369" s="35"/>
      <c r="BH1369" s="35"/>
      <c r="BI1369" s="35"/>
      <c r="BJ1369" s="35"/>
      <c r="BK1369" s="35"/>
      <c r="BL1369" s="35"/>
      <c r="BM1369" s="35"/>
      <c r="BN1369" s="35"/>
      <c r="BO1369" s="35"/>
      <c r="BP1369" s="35"/>
      <c r="BQ1369" s="35"/>
      <c r="BR1369" s="35"/>
      <c r="BS1369" s="35"/>
      <c r="BT1369" s="35"/>
      <c r="BU1369" s="35"/>
      <c r="BV1369" s="35"/>
    </row>
    <row r="1370" spans="1:74" s="54" customFormat="1" ht="15" customHeight="1" x14ac:dyDescent="0.15">
      <c r="A1370" s="35"/>
      <c r="B1370" s="35"/>
      <c r="C1370" s="35"/>
      <c r="D1370" s="35"/>
      <c r="E1370" s="35"/>
      <c r="F1370" s="35"/>
      <c r="G1370" s="35"/>
      <c r="H1370" s="35"/>
      <c r="I1370" s="35"/>
      <c r="J1370" s="35"/>
      <c r="K1370" s="35"/>
      <c r="L1370" s="35"/>
      <c r="M1370" s="35"/>
      <c r="N1370" s="35"/>
      <c r="O1370" s="35"/>
      <c r="P1370" s="35"/>
      <c r="Q1370" s="35"/>
      <c r="R1370" s="35"/>
      <c r="S1370" s="35"/>
      <c r="T1370" s="35"/>
      <c r="U1370" s="35"/>
      <c r="V1370" s="35"/>
      <c r="W1370" s="35"/>
      <c r="X1370" s="35"/>
      <c r="Y1370" s="35"/>
      <c r="Z1370" s="35"/>
      <c r="AA1370" s="35"/>
      <c r="AB1370" s="35"/>
      <c r="AC1370" s="35"/>
      <c r="AD1370" s="35"/>
      <c r="AE1370" s="35"/>
      <c r="AG1370" s="216" t="s">
        <v>164</v>
      </c>
      <c r="AH1370" s="907" t="s">
        <v>1841</v>
      </c>
      <c r="AI1370" s="906" t="s">
        <v>1842</v>
      </c>
      <c r="AJ1370" s="905">
        <v>1602016</v>
      </c>
      <c r="AK1370" s="451">
        <v>1</v>
      </c>
      <c r="AL1370" s="451" t="s">
        <v>139</v>
      </c>
      <c r="AM1370" s="449" t="s">
        <v>3041</v>
      </c>
      <c r="AN1370" s="450"/>
      <c r="AP1370" s="77"/>
      <c r="AQ1370" s="77"/>
      <c r="AR1370" s="35"/>
      <c r="AS1370" s="35"/>
      <c r="AT1370" s="35"/>
      <c r="AU1370" s="35"/>
      <c r="AV1370" s="35"/>
      <c r="AW1370" s="35"/>
      <c r="AX1370" s="35"/>
      <c r="AY1370" s="35"/>
      <c r="AZ1370" s="35"/>
      <c r="BA1370" s="35"/>
      <c r="BB1370" s="35"/>
      <c r="BC1370" s="35"/>
      <c r="BD1370" s="35"/>
      <c r="BE1370" s="35"/>
      <c r="BF1370" s="35"/>
      <c r="BG1370" s="35"/>
      <c r="BH1370" s="35"/>
      <c r="BI1370" s="35"/>
      <c r="BJ1370" s="35"/>
      <c r="BK1370" s="35"/>
      <c r="BL1370" s="35"/>
      <c r="BM1370" s="35"/>
      <c r="BN1370" s="35"/>
      <c r="BO1370" s="35"/>
      <c r="BP1370" s="35"/>
      <c r="BQ1370" s="35"/>
      <c r="BR1370" s="35"/>
      <c r="BS1370" s="35"/>
      <c r="BT1370" s="35"/>
      <c r="BU1370" s="35"/>
      <c r="BV1370" s="35"/>
    </row>
    <row r="1371" spans="1:74" s="54" customFormat="1" ht="15" customHeight="1" x14ac:dyDescent="0.15">
      <c r="A1371" s="35"/>
      <c r="B1371" s="35"/>
      <c r="C1371" s="35"/>
      <c r="D1371" s="35"/>
      <c r="E1371" s="35"/>
      <c r="F1371" s="35"/>
      <c r="G1371" s="35"/>
      <c r="H1371" s="35"/>
      <c r="I1371" s="35"/>
      <c r="J1371" s="35"/>
      <c r="K1371" s="35"/>
      <c r="L1371" s="35"/>
      <c r="M1371" s="35"/>
      <c r="N1371" s="35"/>
      <c r="O1371" s="35"/>
      <c r="P1371" s="35"/>
      <c r="Q1371" s="35"/>
      <c r="R1371" s="35"/>
      <c r="S1371" s="35"/>
      <c r="T1371" s="35"/>
      <c r="U1371" s="35"/>
      <c r="V1371" s="35"/>
      <c r="W1371" s="35"/>
      <c r="X1371" s="35"/>
      <c r="Y1371" s="35"/>
      <c r="Z1371" s="35"/>
      <c r="AA1371" s="35"/>
      <c r="AB1371" s="35"/>
      <c r="AC1371" s="35"/>
      <c r="AD1371" s="35"/>
      <c r="AE1371" s="35"/>
      <c r="AG1371" s="216" t="s">
        <v>164</v>
      </c>
      <c r="AH1371" s="907" t="s">
        <v>1847</v>
      </c>
      <c r="AI1371" s="906" t="s">
        <v>1848</v>
      </c>
      <c r="AJ1371" s="905">
        <v>1602017</v>
      </c>
      <c r="AK1371" s="451">
        <v>1</v>
      </c>
      <c r="AL1371" s="451" t="s">
        <v>139</v>
      </c>
      <c r="AM1371" s="449" t="s">
        <v>3041</v>
      </c>
      <c r="AN1371" s="450"/>
      <c r="AP1371" s="77"/>
      <c r="AQ1371" s="77"/>
      <c r="AR1371" s="35"/>
      <c r="AS1371" s="35"/>
      <c r="AT1371" s="35"/>
      <c r="AU1371" s="35"/>
      <c r="AV1371" s="35"/>
      <c r="AW1371" s="35"/>
      <c r="AX1371" s="35"/>
      <c r="AY1371" s="35"/>
      <c r="AZ1371" s="35"/>
      <c r="BA1371" s="35"/>
      <c r="BB1371" s="35"/>
      <c r="BC1371" s="35"/>
      <c r="BD1371" s="35"/>
      <c r="BE1371" s="35"/>
      <c r="BF1371" s="35"/>
      <c r="BG1371" s="35"/>
      <c r="BH1371" s="35"/>
      <c r="BI1371" s="35"/>
      <c r="BJ1371" s="35"/>
      <c r="BK1371" s="35"/>
      <c r="BL1371" s="35"/>
      <c r="BM1371" s="35"/>
      <c r="BN1371" s="35"/>
      <c r="BO1371" s="35"/>
      <c r="BP1371" s="35"/>
      <c r="BQ1371" s="35"/>
      <c r="BR1371" s="35"/>
      <c r="BS1371" s="35"/>
      <c r="BT1371" s="35"/>
      <c r="BU1371" s="35"/>
      <c r="BV1371" s="35"/>
    </row>
    <row r="1372" spans="1:74" s="54" customFormat="1" ht="15" customHeight="1" x14ac:dyDescent="0.15">
      <c r="A1372" s="35"/>
      <c r="B1372" s="35"/>
      <c r="C1372" s="35"/>
      <c r="D1372" s="35"/>
      <c r="E1372" s="35"/>
      <c r="F1372" s="35"/>
      <c r="G1372" s="35"/>
      <c r="H1372" s="35"/>
      <c r="I1372" s="35"/>
      <c r="J1372" s="35"/>
      <c r="K1372" s="35"/>
      <c r="L1372" s="35"/>
      <c r="M1372" s="35"/>
      <c r="N1372" s="35"/>
      <c r="O1372" s="35"/>
      <c r="P1372" s="35"/>
      <c r="Q1372" s="35"/>
      <c r="R1372" s="35"/>
      <c r="S1372" s="35"/>
      <c r="T1372" s="35"/>
      <c r="U1372" s="35"/>
      <c r="V1372" s="35"/>
      <c r="W1372" s="35"/>
      <c r="X1372" s="35"/>
      <c r="Y1372" s="35"/>
      <c r="Z1372" s="35"/>
      <c r="AA1372" s="35"/>
      <c r="AB1372" s="35"/>
      <c r="AC1372" s="35"/>
      <c r="AD1372" s="35"/>
      <c r="AE1372" s="35"/>
      <c r="AG1372" s="216" t="s">
        <v>164</v>
      </c>
      <c r="AH1372" s="907" t="s">
        <v>1852</v>
      </c>
      <c r="AI1372" s="906" t="s">
        <v>1853</v>
      </c>
      <c r="AJ1372" s="905">
        <v>1602018</v>
      </c>
      <c r="AK1372" s="451" t="s">
        <v>139</v>
      </c>
      <c r="AL1372" s="451">
        <v>1</v>
      </c>
      <c r="AM1372" s="449" t="s">
        <v>3041</v>
      </c>
      <c r="AN1372" s="450"/>
      <c r="AP1372" s="77"/>
      <c r="AQ1372" s="77"/>
      <c r="AR1372" s="35"/>
      <c r="AS1372" s="35"/>
      <c r="AT1372" s="35"/>
      <c r="AU1372" s="35"/>
      <c r="AV1372" s="35"/>
      <c r="AW1372" s="35"/>
      <c r="AX1372" s="35"/>
      <c r="AY1372" s="35"/>
      <c r="AZ1372" s="35"/>
      <c r="BA1372" s="35"/>
      <c r="BB1372" s="35"/>
      <c r="BC1372" s="35"/>
      <c r="BD1372" s="35"/>
      <c r="BE1372" s="35"/>
      <c r="BF1372" s="35"/>
      <c r="BG1372" s="35"/>
      <c r="BH1372" s="35"/>
      <c r="BI1372" s="35"/>
      <c r="BJ1372" s="35"/>
      <c r="BK1372" s="35"/>
      <c r="BL1372" s="35"/>
      <c r="BM1372" s="35"/>
      <c r="BN1372" s="35"/>
      <c r="BO1372" s="35"/>
      <c r="BP1372" s="35"/>
      <c r="BQ1372" s="35"/>
      <c r="BR1372" s="35"/>
      <c r="BS1372" s="35"/>
      <c r="BT1372" s="35"/>
      <c r="BU1372" s="35"/>
      <c r="BV1372" s="35"/>
    </row>
    <row r="1373" spans="1:74" s="54" customFormat="1" ht="15" customHeight="1" x14ac:dyDescent="0.15">
      <c r="A1373" s="35"/>
      <c r="B1373" s="35"/>
      <c r="C1373" s="35"/>
      <c r="D1373" s="35"/>
      <c r="E1373" s="35"/>
      <c r="F1373" s="35"/>
      <c r="G1373" s="35"/>
      <c r="H1373" s="35"/>
      <c r="I1373" s="35"/>
      <c r="J1373" s="35"/>
      <c r="K1373" s="35"/>
      <c r="L1373" s="35"/>
      <c r="M1373" s="35"/>
      <c r="N1373" s="35"/>
      <c r="O1373" s="35"/>
      <c r="P1373" s="35"/>
      <c r="Q1373" s="35"/>
      <c r="R1373" s="35"/>
      <c r="S1373" s="35"/>
      <c r="T1373" s="35"/>
      <c r="U1373" s="35"/>
      <c r="V1373" s="35"/>
      <c r="W1373" s="35"/>
      <c r="X1373" s="35"/>
      <c r="Y1373" s="35"/>
      <c r="Z1373" s="35"/>
      <c r="AA1373" s="35"/>
      <c r="AB1373" s="35"/>
      <c r="AC1373" s="35"/>
      <c r="AD1373" s="35"/>
      <c r="AE1373" s="35"/>
      <c r="AG1373" s="216" t="s">
        <v>164</v>
      </c>
      <c r="AH1373" s="907" t="s">
        <v>1858</v>
      </c>
      <c r="AI1373" s="906" t="s">
        <v>1859</v>
      </c>
      <c r="AJ1373" s="905">
        <v>1602019</v>
      </c>
      <c r="AK1373" s="451" t="s">
        <v>139</v>
      </c>
      <c r="AL1373" s="451">
        <v>1</v>
      </c>
      <c r="AM1373" s="449" t="s">
        <v>3041</v>
      </c>
      <c r="AN1373" s="450"/>
      <c r="AP1373" s="77"/>
      <c r="AQ1373" s="77"/>
      <c r="AR1373" s="35"/>
      <c r="AS1373" s="35"/>
      <c r="AT1373" s="35"/>
      <c r="AU1373" s="35"/>
      <c r="AV1373" s="35"/>
      <c r="AW1373" s="35"/>
      <c r="AX1373" s="35"/>
      <c r="AY1373" s="35"/>
      <c r="AZ1373" s="35"/>
      <c r="BA1373" s="35"/>
      <c r="BB1373" s="35"/>
      <c r="BC1373" s="35"/>
      <c r="BD1373" s="35"/>
      <c r="BE1373" s="35"/>
      <c r="BF1373" s="35"/>
      <c r="BG1373" s="35"/>
      <c r="BH1373" s="35"/>
      <c r="BI1373" s="35"/>
      <c r="BJ1373" s="35"/>
      <c r="BK1373" s="35"/>
      <c r="BL1373" s="35"/>
      <c r="BM1373" s="35"/>
      <c r="BN1373" s="35"/>
      <c r="BO1373" s="35"/>
      <c r="BP1373" s="35"/>
      <c r="BQ1373" s="35"/>
      <c r="BR1373" s="35"/>
      <c r="BS1373" s="35"/>
      <c r="BT1373" s="35"/>
      <c r="BU1373" s="35"/>
      <c r="BV1373" s="35"/>
    </row>
    <row r="1374" spans="1:74" s="54" customFormat="1" ht="15" customHeight="1" x14ac:dyDescent="0.15">
      <c r="A1374" s="35"/>
      <c r="B1374" s="35"/>
      <c r="C1374" s="35"/>
      <c r="D1374" s="35"/>
      <c r="E1374" s="35"/>
      <c r="F1374" s="35"/>
      <c r="G1374" s="35"/>
      <c r="H1374" s="35"/>
      <c r="I1374" s="35"/>
      <c r="J1374" s="35"/>
      <c r="K1374" s="35"/>
      <c r="L1374" s="35"/>
      <c r="M1374" s="35"/>
      <c r="N1374" s="35"/>
      <c r="O1374" s="35"/>
      <c r="P1374" s="35"/>
      <c r="Q1374" s="35"/>
      <c r="R1374" s="35"/>
      <c r="S1374" s="35"/>
      <c r="T1374" s="35"/>
      <c r="U1374" s="35"/>
      <c r="V1374" s="35"/>
      <c r="W1374" s="35"/>
      <c r="X1374" s="35"/>
      <c r="Y1374" s="35"/>
      <c r="Z1374" s="35"/>
      <c r="AA1374" s="35"/>
      <c r="AB1374" s="35"/>
      <c r="AC1374" s="35"/>
      <c r="AD1374" s="35"/>
      <c r="AE1374" s="35"/>
      <c r="AG1374" s="216" t="s">
        <v>164</v>
      </c>
      <c r="AH1374" s="907" t="s">
        <v>1878</v>
      </c>
      <c r="AI1374" s="906" t="s">
        <v>1879</v>
      </c>
      <c r="AJ1374" s="905">
        <v>1602020</v>
      </c>
      <c r="AK1374" s="451">
        <v>1</v>
      </c>
      <c r="AL1374" s="451" t="s">
        <v>139</v>
      </c>
      <c r="AM1374" s="451" t="s">
        <v>140</v>
      </c>
      <c r="AN1374" s="450"/>
      <c r="AP1374" s="77"/>
      <c r="AQ1374" s="77"/>
      <c r="AR1374" s="35"/>
      <c r="AS1374" s="35"/>
      <c r="AT1374" s="35"/>
      <c r="AU1374" s="35"/>
      <c r="AV1374" s="35"/>
      <c r="AW1374" s="35"/>
      <c r="AX1374" s="35"/>
      <c r="AY1374" s="35"/>
      <c r="AZ1374" s="35"/>
      <c r="BA1374" s="35"/>
      <c r="BB1374" s="35"/>
      <c r="BC1374" s="35"/>
      <c r="BD1374" s="35"/>
      <c r="BE1374" s="35"/>
      <c r="BF1374" s="35"/>
      <c r="BG1374" s="35"/>
      <c r="BH1374" s="35"/>
      <c r="BI1374" s="35"/>
      <c r="BJ1374" s="35"/>
      <c r="BK1374" s="35"/>
      <c r="BL1374" s="35"/>
      <c r="BM1374" s="35"/>
      <c r="BN1374" s="35"/>
      <c r="BO1374" s="35"/>
      <c r="BP1374" s="35"/>
      <c r="BQ1374" s="35"/>
      <c r="BR1374" s="35"/>
      <c r="BS1374" s="35"/>
      <c r="BT1374" s="35"/>
      <c r="BU1374" s="35"/>
      <c r="BV1374" s="35"/>
    </row>
    <row r="1375" spans="1:74" s="54" customFormat="1" ht="15" customHeight="1" x14ac:dyDescent="0.15">
      <c r="A1375" s="35"/>
      <c r="B1375" s="35"/>
      <c r="C1375" s="35"/>
      <c r="D1375" s="35"/>
      <c r="E1375" s="35"/>
      <c r="F1375" s="35"/>
      <c r="G1375" s="35"/>
      <c r="H1375" s="35"/>
      <c r="I1375" s="35"/>
      <c r="J1375" s="35"/>
      <c r="K1375" s="35"/>
      <c r="L1375" s="35"/>
      <c r="M1375" s="35"/>
      <c r="N1375" s="35"/>
      <c r="O1375" s="35"/>
      <c r="P1375" s="35"/>
      <c r="Q1375" s="35"/>
      <c r="R1375" s="35"/>
      <c r="S1375" s="35"/>
      <c r="T1375" s="35"/>
      <c r="U1375" s="35"/>
      <c r="V1375" s="35"/>
      <c r="W1375" s="35"/>
      <c r="X1375" s="35"/>
      <c r="Y1375" s="35"/>
      <c r="Z1375" s="35"/>
      <c r="AA1375" s="35"/>
      <c r="AB1375" s="35"/>
      <c r="AC1375" s="35"/>
      <c r="AD1375" s="35"/>
      <c r="AE1375" s="35"/>
      <c r="AG1375" s="216" t="s">
        <v>164</v>
      </c>
      <c r="AH1375" s="907" t="s">
        <v>1864</v>
      </c>
      <c r="AI1375" s="906" t="s">
        <v>1865</v>
      </c>
      <c r="AJ1375" s="905">
        <v>1602021</v>
      </c>
      <c r="AK1375" s="451">
        <v>1</v>
      </c>
      <c r="AL1375" s="451" t="s">
        <v>139</v>
      </c>
      <c r="AM1375" s="449" t="s">
        <v>3041</v>
      </c>
      <c r="AN1375" s="450"/>
      <c r="AP1375" s="77"/>
      <c r="AQ1375" s="77"/>
      <c r="AR1375" s="35"/>
      <c r="AS1375" s="35"/>
      <c r="AT1375" s="35"/>
      <c r="AU1375" s="35"/>
      <c r="AV1375" s="35"/>
      <c r="AW1375" s="35"/>
      <c r="AX1375" s="35"/>
      <c r="AY1375" s="35"/>
      <c r="AZ1375" s="35"/>
      <c r="BA1375" s="35"/>
      <c r="BB1375" s="35"/>
      <c r="BC1375" s="35"/>
      <c r="BD1375" s="35"/>
      <c r="BE1375" s="35"/>
      <c r="BF1375" s="35"/>
      <c r="BG1375" s="35"/>
      <c r="BH1375" s="35"/>
      <c r="BI1375" s="35"/>
      <c r="BJ1375" s="35"/>
      <c r="BK1375" s="35"/>
      <c r="BL1375" s="35"/>
      <c r="BM1375" s="35"/>
      <c r="BN1375" s="35"/>
      <c r="BO1375" s="35"/>
      <c r="BP1375" s="35"/>
      <c r="BQ1375" s="35"/>
      <c r="BR1375" s="35"/>
      <c r="BS1375" s="35"/>
      <c r="BT1375" s="35"/>
      <c r="BU1375" s="35"/>
      <c r="BV1375" s="35"/>
    </row>
    <row r="1376" spans="1:74" s="54" customFormat="1" ht="15" customHeight="1" x14ac:dyDescent="0.15">
      <c r="A1376" s="35"/>
      <c r="B1376" s="35"/>
      <c r="C1376" s="35"/>
      <c r="D1376" s="35"/>
      <c r="E1376" s="35"/>
      <c r="F1376" s="35"/>
      <c r="G1376" s="35"/>
      <c r="H1376" s="35"/>
      <c r="I1376" s="35"/>
      <c r="J1376" s="35"/>
      <c r="K1376" s="35"/>
      <c r="L1376" s="35"/>
      <c r="M1376" s="35"/>
      <c r="N1376" s="35"/>
      <c r="O1376" s="35"/>
      <c r="P1376" s="35"/>
      <c r="Q1376" s="35"/>
      <c r="R1376" s="35"/>
      <c r="S1376" s="35"/>
      <c r="T1376" s="35"/>
      <c r="U1376" s="35"/>
      <c r="V1376" s="35"/>
      <c r="W1376" s="35"/>
      <c r="X1376" s="35"/>
      <c r="Y1376" s="35"/>
      <c r="Z1376" s="35"/>
      <c r="AA1376" s="35"/>
      <c r="AB1376" s="35"/>
      <c r="AC1376" s="35"/>
      <c r="AD1376" s="35"/>
      <c r="AE1376" s="35"/>
      <c r="AG1376" s="216" t="s">
        <v>164</v>
      </c>
      <c r="AH1376" s="907" t="s">
        <v>1882</v>
      </c>
      <c r="AI1376" s="906" t="s">
        <v>1883</v>
      </c>
      <c r="AJ1376" s="905">
        <v>1602022</v>
      </c>
      <c r="AK1376" s="451">
        <v>1</v>
      </c>
      <c r="AL1376" s="451" t="s">
        <v>139</v>
      </c>
      <c r="AM1376" s="449" t="s">
        <v>3041</v>
      </c>
      <c r="AN1376" s="450"/>
      <c r="AP1376" s="77"/>
      <c r="AQ1376" s="77"/>
      <c r="AR1376" s="35"/>
      <c r="AS1376" s="35"/>
      <c r="AT1376" s="35"/>
      <c r="AU1376" s="35"/>
      <c r="AV1376" s="35"/>
      <c r="AW1376" s="35"/>
      <c r="AX1376" s="35"/>
      <c r="AY1376" s="35"/>
      <c r="AZ1376" s="35"/>
      <c r="BA1376" s="35"/>
      <c r="BB1376" s="35"/>
      <c r="BC1376" s="35"/>
      <c r="BD1376" s="35"/>
      <c r="BE1376" s="35"/>
      <c r="BF1376" s="35"/>
      <c r="BG1376" s="35"/>
      <c r="BH1376" s="35"/>
      <c r="BI1376" s="35"/>
      <c r="BJ1376" s="35"/>
      <c r="BK1376" s="35"/>
      <c r="BL1376" s="35"/>
      <c r="BM1376" s="35"/>
      <c r="BN1376" s="35"/>
      <c r="BO1376" s="35"/>
      <c r="BP1376" s="35"/>
      <c r="BQ1376" s="35"/>
      <c r="BR1376" s="35"/>
      <c r="BS1376" s="35"/>
      <c r="BT1376" s="35"/>
      <c r="BU1376" s="35"/>
      <c r="BV1376" s="35"/>
    </row>
    <row r="1377" spans="1:74" s="54" customFormat="1" ht="15" customHeight="1" x14ac:dyDescent="0.15">
      <c r="A1377" s="35"/>
      <c r="B1377" s="35"/>
      <c r="C1377" s="35"/>
      <c r="D1377" s="35"/>
      <c r="E1377" s="35"/>
      <c r="F1377" s="35"/>
      <c r="G1377" s="35"/>
      <c r="H1377" s="35"/>
      <c r="I1377" s="35"/>
      <c r="J1377" s="35"/>
      <c r="K1377" s="35"/>
      <c r="L1377" s="35"/>
      <c r="M1377" s="35"/>
      <c r="N1377" s="35"/>
      <c r="O1377" s="35"/>
      <c r="P1377" s="35"/>
      <c r="Q1377" s="35"/>
      <c r="R1377" s="35"/>
      <c r="S1377" s="35"/>
      <c r="T1377" s="35"/>
      <c r="U1377" s="35"/>
      <c r="V1377" s="35"/>
      <c r="W1377" s="35"/>
      <c r="X1377" s="35"/>
      <c r="Y1377" s="35"/>
      <c r="Z1377" s="35"/>
      <c r="AA1377" s="35"/>
      <c r="AB1377" s="35"/>
      <c r="AC1377" s="35"/>
      <c r="AD1377" s="35"/>
      <c r="AE1377" s="35"/>
      <c r="AG1377" s="216" t="s">
        <v>164</v>
      </c>
      <c r="AH1377" s="907" t="s">
        <v>1892</v>
      </c>
      <c r="AI1377" s="906" t="s">
        <v>1893</v>
      </c>
      <c r="AJ1377" s="905">
        <v>1602023</v>
      </c>
      <c r="AK1377" s="451">
        <v>1</v>
      </c>
      <c r="AL1377" s="451" t="s">
        <v>139</v>
      </c>
      <c r="AM1377" s="449" t="s">
        <v>3041</v>
      </c>
      <c r="AN1377" s="450"/>
      <c r="AP1377" s="77"/>
      <c r="AQ1377" s="77"/>
      <c r="AR1377" s="35"/>
      <c r="AS1377" s="35"/>
      <c r="AT1377" s="35"/>
      <c r="AU1377" s="35"/>
      <c r="AV1377" s="35"/>
      <c r="AW1377" s="35"/>
      <c r="AX1377" s="35"/>
      <c r="AY1377" s="35"/>
      <c r="AZ1377" s="35"/>
      <c r="BA1377" s="35"/>
      <c r="BB1377" s="35"/>
      <c r="BC1377" s="35"/>
      <c r="BD1377" s="35"/>
      <c r="BE1377" s="35"/>
      <c r="BF1377" s="35"/>
      <c r="BG1377" s="35"/>
      <c r="BH1377" s="35"/>
      <c r="BI1377" s="35"/>
      <c r="BJ1377" s="35"/>
      <c r="BK1377" s="35"/>
      <c r="BL1377" s="35"/>
      <c r="BM1377" s="35"/>
      <c r="BN1377" s="35"/>
      <c r="BO1377" s="35"/>
      <c r="BP1377" s="35"/>
      <c r="BQ1377" s="35"/>
      <c r="BR1377" s="35"/>
      <c r="BS1377" s="35"/>
      <c r="BT1377" s="35"/>
      <c r="BU1377" s="35"/>
      <c r="BV1377" s="35"/>
    </row>
    <row r="1378" spans="1:74" s="54" customFormat="1" ht="15" customHeight="1" x14ac:dyDescent="0.15">
      <c r="A1378" s="35"/>
      <c r="B1378" s="35"/>
      <c r="C1378" s="35"/>
      <c r="D1378" s="35"/>
      <c r="E1378" s="35"/>
      <c r="F1378" s="35"/>
      <c r="G1378" s="35"/>
      <c r="H1378" s="35"/>
      <c r="I1378" s="35"/>
      <c r="J1378" s="35"/>
      <c r="K1378" s="35"/>
      <c r="L1378" s="35"/>
      <c r="M1378" s="35"/>
      <c r="N1378" s="35"/>
      <c r="O1378" s="35"/>
      <c r="P1378" s="35"/>
      <c r="Q1378" s="35"/>
      <c r="R1378" s="35"/>
      <c r="S1378" s="35"/>
      <c r="T1378" s="35"/>
      <c r="U1378" s="35"/>
      <c r="V1378" s="35"/>
      <c r="W1378" s="35"/>
      <c r="X1378" s="35"/>
      <c r="Y1378" s="35"/>
      <c r="Z1378" s="35"/>
      <c r="AA1378" s="35"/>
      <c r="AB1378" s="35"/>
      <c r="AC1378" s="35"/>
      <c r="AD1378" s="35"/>
      <c r="AE1378" s="35"/>
      <c r="AG1378" s="216" t="s">
        <v>164</v>
      </c>
      <c r="AH1378" s="907" t="s">
        <v>1870</v>
      </c>
      <c r="AI1378" s="906" t="s">
        <v>1871</v>
      </c>
      <c r="AJ1378" s="905">
        <v>1602024</v>
      </c>
      <c r="AK1378" s="451">
        <v>1</v>
      </c>
      <c r="AL1378" s="451" t="s">
        <v>139</v>
      </c>
      <c r="AM1378" s="449" t="s">
        <v>3041</v>
      </c>
      <c r="AN1378" s="450"/>
      <c r="AP1378" s="77"/>
      <c r="AQ1378" s="77"/>
      <c r="AR1378" s="35"/>
      <c r="AS1378" s="35"/>
      <c r="AT1378" s="35"/>
      <c r="AU1378" s="35"/>
      <c r="AV1378" s="35"/>
      <c r="AW1378" s="35"/>
      <c r="AX1378" s="35"/>
      <c r="AY1378" s="35"/>
      <c r="AZ1378" s="35"/>
      <c r="BA1378" s="35"/>
      <c r="BB1378" s="35"/>
      <c r="BC1378" s="35"/>
      <c r="BD1378" s="35"/>
      <c r="BE1378" s="35"/>
      <c r="BF1378" s="35"/>
      <c r="BG1378" s="35"/>
      <c r="BH1378" s="35"/>
      <c r="BI1378" s="35"/>
      <c r="BJ1378" s="35"/>
      <c r="BK1378" s="35"/>
      <c r="BL1378" s="35"/>
      <c r="BM1378" s="35"/>
      <c r="BN1378" s="35"/>
      <c r="BO1378" s="35"/>
      <c r="BP1378" s="35"/>
      <c r="BQ1378" s="35"/>
      <c r="BR1378" s="35"/>
      <c r="BS1378" s="35"/>
      <c r="BT1378" s="35"/>
      <c r="BU1378" s="35"/>
      <c r="BV1378" s="35"/>
    </row>
    <row r="1379" spans="1:74" s="54" customFormat="1" ht="15" customHeight="1" x14ac:dyDescent="0.15">
      <c r="A1379" s="35"/>
      <c r="B1379" s="35"/>
      <c r="C1379" s="35"/>
      <c r="D1379" s="35"/>
      <c r="E1379" s="35"/>
      <c r="F1379" s="35"/>
      <c r="G1379" s="35"/>
      <c r="H1379" s="35"/>
      <c r="I1379" s="35"/>
      <c r="J1379" s="35"/>
      <c r="K1379" s="35"/>
      <c r="L1379" s="35"/>
      <c r="M1379" s="35"/>
      <c r="N1379" s="35"/>
      <c r="O1379" s="35"/>
      <c r="P1379" s="35"/>
      <c r="Q1379" s="35"/>
      <c r="R1379" s="35"/>
      <c r="S1379" s="35"/>
      <c r="T1379" s="35"/>
      <c r="U1379" s="35"/>
      <c r="V1379" s="35"/>
      <c r="W1379" s="35"/>
      <c r="X1379" s="35"/>
      <c r="Y1379" s="35"/>
      <c r="Z1379" s="35"/>
      <c r="AA1379" s="35"/>
      <c r="AB1379" s="35"/>
      <c r="AC1379" s="35"/>
      <c r="AD1379" s="35"/>
      <c r="AE1379" s="35"/>
      <c r="AG1379" s="216" t="s">
        <v>164</v>
      </c>
      <c r="AH1379" s="907" t="s">
        <v>1898</v>
      </c>
      <c r="AI1379" s="906" t="s">
        <v>1899</v>
      </c>
      <c r="AJ1379" s="905">
        <v>1602025</v>
      </c>
      <c r="AK1379" s="451" t="s">
        <v>139</v>
      </c>
      <c r="AL1379" s="451">
        <v>1</v>
      </c>
      <c r="AM1379" s="449" t="s">
        <v>3041</v>
      </c>
      <c r="AN1379" s="450"/>
      <c r="AP1379" s="77"/>
      <c r="AQ1379" s="77"/>
      <c r="AR1379" s="35"/>
      <c r="AS1379" s="35"/>
      <c r="AT1379" s="35"/>
      <c r="AU1379" s="35"/>
      <c r="AV1379" s="35"/>
      <c r="AW1379" s="35"/>
      <c r="AX1379" s="35"/>
      <c r="AY1379" s="35"/>
      <c r="AZ1379" s="35"/>
      <c r="BA1379" s="35"/>
      <c r="BB1379" s="35"/>
      <c r="BC1379" s="35"/>
      <c r="BD1379" s="35"/>
      <c r="BE1379" s="35"/>
      <c r="BF1379" s="35"/>
      <c r="BG1379" s="35"/>
      <c r="BH1379" s="35"/>
      <c r="BI1379" s="35"/>
      <c r="BJ1379" s="35"/>
      <c r="BK1379" s="35"/>
      <c r="BL1379" s="35"/>
      <c r="BM1379" s="35"/>
      <c r="BN1379" s="35"/>
      <c r="BO1379" s="35"/>
      <c r="BP1379" s="35"/>
      <c r="BQ1379" s="35"/>
      <c r="BR1379" s="35"/>
      <c r="BS1379" s="35"/>
      <c r="BT1379" s="35"/>
      <c r="BU1379" s="35"/>
      <c r="BV1379" s="35"/>
    </row>
    <row r="1380" spans="1:74" s="54" customFormat="1" ht="15" customHeight="1" x14ac:dyDescent="0.15">
      <c r="A1380" s="35"/>
      <c r="B1380" s="35"/>
      <c r="C1380" s="35"/>
      <c r="D1380" s="35"/>
      <c r="E1380" s="35"/>
      <c r="F1380" s="35"/>
      <c r="G1380" s="35"/>
      <c r="H1380" s="35"/>
      <c r="I1380" s="35"/>
      <c r="J1380" s="35"/>
      <c r="K1380" s="35"/>
      <c r="L1380" s="35"/>
      <c r="M1380" s="35"/>
      <c r="N1380" s="35"/>
      <c r="O1380" s="35"/>
      <c r="P1380" s="35"/>
      <c r="Q1380" s="35"/>
      <c r="R1380" s="35"/>
      <c r="S1380" s="35"/>
      <c r="T1380" s="35"/>
      <c r="U1380" s="35"/>
      <c r="V1380" s="35"/>
      <c r="W1380" s="35"/>
      <c r="X1380" s="35"/>
      <c r="Y1380" s="35"/>
      <c r="Z1380" s="35"/>
      <c r="AA1380" s="35"/>
      <c r="AB1380" s="35"/>
      <c r="AC1380" s="35"/>
      <c r="AD1380" s="35"/>
      <c r="AE1380" s="35"/>
      <c r="AG1380" s="216" t="s">
        <v>164</v>
      </c>
      <c r="AH1380" s="907" t="s">
        <v>1890</v>
      </c>
      <c r="AI1380" s="906" t="s">
        <v>1891</v>
      </c>
      <c r="AJ1380" s="905">
        <v>1602026</v>
      </c>
      <c r="AK1380" s="451" t="s">
        <v>139</v>
      </c>
      <c r="AL1380" s="451">
        <v>1</v>
      </c>
      <c r="AM1380" s="449" t="s">
        <v>3041</v>
      </c>
      <c r="AN1380" s="450"/>
      <c r="AP1380" s="77"/>
      <c r="AQ1380" s="77"/>
      <c r="AR1380" s="35"/>
      <c r="AS1380" s="35"/>
      <c r="AT1380" s="35"/>
      <c r="AU1380" s="35"/>
      <c r="AV1380" s="35"/>
      <c r="AW1380" s="35"/>
      <c r="AX1380" s="35"/>
      <c r="AY1380" s="35"/>
      <c r="AZ1380" s="35"/>
      <c r="BA1380" s="35"/>
      <c r="BB1380" s="35"/>
      <c r="BC1380" s="35"/>
      <c r="BD1380" s="35"/>
      <c r="BE1380" s="35"/>
      <c r="BF1380" s="35"/>
      <c r="BG1380" s="35"/>
      <c r="BH1380" s="35"/>
      <c r="BI1380" s="35"/>
      <c r="BJ1380" s="35"/>
      <c r="BK1380" s="35"/>
      <c r="BL1380" s="35"/>
      <c r="BM1380" s="35"/>
      <c r="BN1380" s="35"/>
      <c r="BO1380" s="35"/>
      <c r="BP1380" s="35"/>
      <c r="BQ1380" s="35"/>
      <c r="BR1380" s="35"/>
      <c r="BS1380" s="35"/>
      <c r="BT1380" s="35"/>
      <c r="BU1380" s="35"/>
      <c r="BV1380" s="35"/>
    </row>
    <row r="1381" spans="1:74" s="54" customFormat="1" ht="15" customHeight="1" x14ac:dyDescent="0.15">
      <c r="A1381" s="35"/>
      <c r="B1381" s="35"/>
      <c r="C1381" s="35"/>
      <c r="D1381" s="35"/>
      <c r="E1381" s="35"/>
      <c r="F1381" s="35"/>
      <c r="G1381" s="35"/>
      <c r="H1381" s="35"/>
      <c r="I1381" s="35"/>
      <c r="J1381" s="35"/>
      <c r="K1381" s="35"/>
      <c r="L1381" s="35"/>
      <c r="M1381" s="35"/>
      <c r="N1381" s="35"/>
      <c r="O1381" s="35"/>
      <c r="P1381" s="35"/>
      <c r="Q1381" s="35"/>
      <c r="R1381" s="35"/>
      <c r="S1381" s="35"/>
      <c r="T1381" s="35"/>
      <c r="U1381" s="35"/>
      <c r="V1381" s="35"/>
      <c r="W1381" s="35"/>
      <c r="X1381" s="35"/>
      <c r="Y1381" s="35"/>
      <c r="Z1381" s="35"/>
      <c r="AA1381" s="35"/>
      <c r="AB1381" s="35"/>
      <c r="AC1381" s="35"/>
      <c r="AD1381" s="35"/>
      <c r="AE1381" s="35"/>
      <c r="AG1381" s="216" t="s">
        <v>164</v>
      </c>
      <c r="AH1381" s="907" t="s">
        <v>1835</v>
      </c>
      <c r="AI1381" s="906" t="s">
        <v>1836</v>
      </c>
      <c r="AJ1381" s="905">
        <v>1602027</v>
      </c>
      <c r="AK1381" s="451" t="s">
        <v>139</v>
      </c>
      <c r="AL1381" s="451">
        <v>1</v>
      </c>
      <c r="AM1381" s="449" t="s">
        <v>3041</v>
      </c>
      <c r="AN1381" s="450"/>
      <c r="AP1381" s="77"/>
      <c r="AQ1381" s="77"/>
      <c r="AR1381" s="35"/>
      <c r="AS1381" s="35"/>
      <c r="AT1381" s="35"/>
      <c r="AU1381" s="35"/>
      <c r="AV1381" s="35"/>
      <c r="AW1381" s="35"/>
      <c r="AX1381" s="35"/>
      <c r="AY1381" s="35"/>
      <c r="AZ1381" s="35"/>
      <c r="BA1381" s="35"/>
      <c r="BB1381" s="35"/>
      <c r="BC1381" s="35"/>
      <c r="BD1381" s="35"/>
      <c r="BE1381" s="35"/>
      <c r="BF1381" s="35"/>
      <c r="BG1381" s="35"/>
      <c r="BH1381" s="35"/>
      <c r="BI1381" s="35"/>
      <c r="BJ1381" s="35"/>
      <c r="BK1381" s="35"/>
      <c r="BL1381" s="35"/>
      <c r="BM1381" s="35"/>
      <c r="BN1381" s="35"/>
      <c r="BO1381" s="35"/>
      <c r="BP1381" s="35"/>
      <c r="BQ1381" s="35"/>
      <c r="BR1381" s="35"/>
      <c r="BS1381" s="35"/>
      <c r="BT1381" s="35"/>
      <c r="BU1381" s="35"/>
      <c r="BV1381" s="35"/>
    </row>
    <row r="1382" spans="1:74" s="54" customFormat="1" ht="15" customHeight="1" x14ac:dyDescent="0.15">
      <c r="A1382" s="35"/>
      <c r="B1382" s="35"/>
      <c r="C1382" s="35"/>
      <c r="D1382" s="35"/>
      <c r="E1382" s="35"/>
      <c r="F1382" s="35"/>
      <c r="G1382" s="35"/>
      <c r="H1382" s="35"/>
      <c r="I1382" s="35"/>
      <c r="J1382" s="35"/>
      <c r="K1382" s="35"/>
      <c r="L1382" s="35"/>
      <c r="M1382" s="35"/>
      <c r="N1382" s="35"/>
      <c r="O1382" s="35"/>
      <c r="P1382" s="35"/>
      <c r="Q1382" s="35"/>
      <c r="R1382" s="35"/>
      <c r="S1382" s="35"/>
      <c r="T1382" s="35"/>
      <c r="U1382" s="35"/>
      <c r="V1382" s="35"/>
      <c r="W1382" s="35"/>
      <c r="X1382" s="35"/>
      <c r="Y1382" s="35"/>
      <c r="Z1382" s="35"/>
      <c r="AA1382" s="35"/>
      <c r="AB1382" s="35"/>
      <c r="AC1382" s="35"/>
      <c r="AD1382" s="35"/>
      <c r="AE1382" s="35"/>
      <c r="AG1382" s="216" t="s">
        <v>164</v>
      </c>
      <c r="AH1382" s="907" t="s">
        <v>1902</v>
      </c>
      <c r="AI1382" s="906" t="s">
        <v>1903</v>
      </c>
      <c r="AJ1382" s="905">
        <v>1602028</v>
      </c>
      <c r="AK1382" s="451">
        <v>1</v>
      </c>
      <c r="AL1382" s="451" t="s">
        <v>139</v>
      </c>
      <c r="AM1382" s="451" t="s">
        <v>140</v>
      </c>
      <c r="AN1382" s="450"/>
      <c r="AP1382" s="77"/>
      <c r="AQ1382" s="77"/>
      <c r="AR1382" s="35"/>
      <c r="AS1382" s="35"/>
      <c r="AT1382" s="35"/>
      <c r="AU1382" s="35"/>
      <c r="AV1382" s="35"/>
      <c r="AW1382" s="35"/>
      <c r="AX1382" s="35"/>
      <c r="AY1382" s="35"/>
      <c r="AZ1382" s="35"/>
      <c r="BA1382" s="35"/>
      <c r="BB1382" s="35"/>
      <c r="BC1382" s="35"/>
      <c r="BD1382" s="35"/>
      <c r="BE1382" s="35"/>
      <c r="BF1382" s="35"/>
      <c r="BG1382" s="35"/>
      <c r="BH1382" s="35"/>
      <c r="BI1382" s="35"/>
      <c r="BJ1382" s="35"/>
      <c r="BK1382" s="35"/>
      <c r="BL1382" s="35"/>
      <c r="BM1382" s="35"/>
      <c r="BN1382" s="35"/>
      <c r="BO1382" s="35"/>
      <c r="BP1382" s="35"/>
      <c r="BQ1382" s="35"/>
      <c r="BR1382" s="35"/>
      <c r="BS1382" s="35"/>
      <c r="BT1382" s="35"/>
      <c r="BU1382" s="35"/>
      <c r="BV1382" s="35"/>
    </row>
    <row r="1383" spans="1:74" s="54" customFormat="1" ht="15" customHeight="1" x14ac:dyDescent="0.15">
      <c r="A1383" s="35"/>
      <c r="B1383" s="35"/>
      <c r="C1383" s="35"/>
      <c r="D1383" s="35"/>
      <c r="E1383" s="35"/>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35"/>
      <c r="AC1383" s="35"/>
      <c r="AD1383" s="35"/>
      <c r="AE1383" s="35"/>
      <c r="AG1383" s="216" t="s">
        <v>164</v>
      </c>
      <c r="AH1383" s="907" t="s">
        <v>1854</v>
      </c>
      <c r="AI1383" s="906" t="s">
        <v>1855</v>
      </c>
      <c r="AJ1383" s="905">
        <v>1602029</v>
      </c>
      <c r="AK1383" s="451">
        <v>1</v>
      </c>
      <c r="AL1383" s="451" t="s">
        <v>139</v>
      </c>
      <c r="AM1383" s="451" t="s">
        <v>140</v>
      </c>
      <c r="AN1383" s="450"/>
      <c r="AP1383" s="77"/>
      <c r="AQ1383" s="77"/>
      <c r="AR1383" s="35"/>
      <c r="AS1383" s="35"/>
      <c r="AT1383" s="35"/>
      <c r="AU1383" s="35"/>
      <c r="AV1383" s="35"/>
      <c r="AW1383" s="35"/>
      <c r="AX1383" s="35"/>
      <c r="AY1383" s="35"/>
      <c r="AZ1383" s="35"/>
      <c r="BA1383" s="35"/>
      <c r="BB1383" s="35"/>
      <c r="BC1383" s="35"/>
      <c r="BD1383" s="35"/>
      <c r="BE1383" s="35"/>
      <c r="BF1383" s="35"/>
      <c r="BG1383" s="35"/>
      <c r="BH1383" s="35"/>
      <c r="BI1383" s="35"/>
      <c r="BJ1383" s="35"/>
      <c r="BK1383" s="35"/>
      <c r="BL1383" s="35"/>
      <c r="BM1383" s="35"/>
      <c r="BN1383" s="35"/>
      <c r="BO1383" s="35"/>
      <c r="BP1383" s="35"/>
      <c r="BQ1383" s="35"/>
      <c r="BR1383" s="35"/>
      <c r="BS1383" s="35"/>
      <c r="BT1383" s="35"/>
      <c r="BU1383" s="35"/>
      <c r="BV1383" s="35"/>
    </row>
    <row r="1384" spans="1:74" s="54" customFormat="1" ht="15" customHeight="1" x14ac:dyDescent="0.15">
      <c r="A1384" s="35"/>
      <c r="B1384" s="35"/>
      <c r="C1384" s="35"/>
      <c r="D1384" s="35"/>
      <c r="E1384" s="35"/>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35"/>
      <c r="AC1384" s="35"/>
      <c r="AD1384" s="35"/>
      <c r="AE1384" s="35"/>
      <c r="AG1384" s="216" t="s">
        <v>164</v>
      </c>
      <c r="AH1384" s="907" t="s">
        <v>1837</v>
      </c>
      <c r="AI1384" s="906" t="s">
        <v>1838</v>
      </c>
      <c r="AJ1384" s="905">
        <v>1602030</v>
      </c>
      <c r="AK1384" s="451" t="s">
        <v>139</v>
      </c>
      <c r="AL1384" s="451">
        <v>1</v>
      </c>
      <c r="AM1384" s="451" t="s">
        <v>140</v>
      </c>
      <c r="AN1384" s="450"/>
      <c r="AP1384" s="77"/>
      <c r="AQ1384" s="77"/>
      <c r="AR1384" s="35"/>
      <c r="AS1384" s="35"/>
      <c r="AT1384" s="35"/>
      <c r="AU1384" s="35"/>
      <c r="AV1384" s="35"/>
      <c r="AW1384" s="35"/>
      <c r="AX1384" s="35"/>
      <c r="AY1384" s="35"/>
      <c r="AZ1384" s="35"/>
      <c r="BA1384" s="35"/>
      <c r="BB1384" s="35"/>
      <c r="BC1384" s="35"/>
      <c r="BD1384" s="35"/>
      <c r="BE1384" s="35"/>
      <c r="BF1384" s="35"/>
      <c r="BG1384" s="35"/>
      <c r="BH1384" s="35"/>
      <c r="BI1384" s="35"/>
      <c r="BJ1384" s="35"/>
      <c r="BK1384" s="35"/>
      <c r="BL1384" s="35"/>
      <c r="BM1384" s="35"/>
      <c r="BN1384" s="35"/>
      <c r="BO1384" s="35"/>
      <c r="BP1384" s="35"/>
      <c r="BQ1384" s="35"/>
      <c r="BR1384" s="35"/>
      <c r="BS1384" s="35"/>
      <c r="BT1384" s="35"/>
      <c r="BU1384" s="35"/>
      <c r="BV1384" s="35"/>
    </row>
    <row r="1385" spans="1:74" s="54" customFormat="1" ht="15" customHeight="1" x14ac:dyDescent="0.15">
      <c r="A1385" s="35"/>
      <c r="B1385" s="35"/>
      <c r="C1385" s="35"/>
      <c r="D1385" s="35"/>
      <c r="E1385" s="35"/>
      <c r="F1385" s="35"/>
      <c r="G1385" s="35"/>
      <c r="H1385" s="35"/>
      <c r="I1385" s="35"/>
      <c r="J1385" s="35"/>
      <c r="K1385" s="35"/>
      <c r="L1385" s="35"/>
      <c r="M1385" s="35"/>
      <c r="N1385" s="35"/>
      <c r="O1385" s="35"/>
      <c r="P1385" s="35"/>
      <c r="Q1385" s="35"/>
      <c r="R1385" s="35"/>
      <c r="S1385" s="35"/>
      <c r="T1385" s="35"/>
      <c r="U1385" s="35"/>
      <c r="V1385" s="35"/>
      <c r="W1385" s="35"/>
      <c r="X1385" s="35"/>
      <c r="Y1385" s="35"/>
      <c r="Z1385" s="35"/>
      <c r="AA1385" s="35"/>
      <c r="AB1385" s="35"/>
      <c r="AC1385" s="35"/>
      <c r="AD1385" s="35"/>
      <c r="AE1385" s="35"/>
      <c r="AG1385" s="216" t="s">
        <v>164</v>
      </c>
      <c r="AH1385" s="907" t="s">
        <v>1880</v>
      </c>
      <c r="AI1385" s="906" t="s">
        <v>1881</v>
      </c>
      <c r="AJ1385" s="905">
        <v>1602031</v>
      </c>
      <c r="AK1385" s="451" t="s">
        <v>139</v>
      </c>
      <c r="AL1385" s="451">
        <v>1</v>
      </c>
      <c r="AM1385" s="449" t="s">
        <v>3041</v>
      </c>
      <c r="AN1385" s="450"/>
      <c r="AP1385" s="77"/>
      <c r="AQ1385" s="77"/>
      <c r="AR1385" s="35"/>
      <c r="AS1385" s="35"/>
      <c r="AT1385" s="35"/>
      <c r="AU1385" s="35"/>
      <c r="AV1385" s="35"/>
      <c r="AW1385" s="35"/>
      <c r="AX1385" s="35"/>
      <c r="AY1385" s="35"/>
      <c r="AZ1385" s="35"/>
      <c r="BA1385" s="35"/>
      <c r="BB1385" s="35"/>
      <c r="BC1385" s="35"/>
      <c r="BD1385" s="35"/>
      <c r="BE1385" s="35"/>
      <c r="BF1385" s="35"/>
      <c r="BG1385" s="35"/>
      <c r="BH1385" s="35"/>
      <c r="BI1385" s="35"/>
      <c r="BJ1385" s="35"/>
      <c r="BK1385" s="35"/>
      <c r="BL1385" s="35"/>
      <c r="BM1385" s="35"/>
      <c r="BN1385" s="35"/>
      <c r="BO1385" s="35"/>
      <c r="BP1385" s="35"/>
      <c r="BQ1385" s="35"/>
      <c r="BR1385" s="35"/>
      <c r="BS1385" s="35"/>
      <c r="BT1385" s="35"/>
      <c r="BU1385" s="35"/>
      <c r="BV1385" s="35"/>
    </row>
    <row r="1386" spans="1:74" s="54" customFormat="1" ht="15" customHeight="1" x14ac:dyDescent="0.15">
      <c r="A1386" s="35"/>
      <c r="B1386" s="35"/>
      <c r="C1386" s="35"/>
      <c r="D1386" s="35"/>
      <c r="E1386" s="35"/>
      <c r="F1386" s="35"/>
      <c r="G1386" s="35"/>
      <c r="H1386" s="35"/>
      <c r="I1386" s="35"/>
      <c r="J1386" s="35"/>
      <c r="K1386" s="35"/>
      <c r="L1386" s="35"/>
      <c r="M1386" s="35"/>
      <c r="N1386" s="35"/>
      <c r="O1386" s="35"/>
      <c r="P1386" s="35"/>
      <c r="Q1386" s="35"/>
      <c r="R1386" s="35"/>
      <c r="S1386" s="35"/>
      <c r="T1386" s="35"/>
      <c r="U1386" s="35"/>
      <c r="V1386" s="35"/>
      <c r="W1386" s="35"/>
      <c r="X1386" s="35"/>
      <c r="Y1386" s="35"/>
      <c r="Z1386" s="35"/>
      <c r="AA1386" s="35"/>
      <c r="AB1386" s="35"/>
      <c r="AC1386" s="35"/>
      <c r="AD1386" s="35"/>
      <c r="AE1386" s="35"/>
      <c r="AG1386" s="216" t="s">
        <v>164</v>
      </c>
      <c r="AH1386" s="907" t="s">
        <v>1888</v>
      </c>
      <c r="AI1386" s="906" t="s">
        <v>1889</v>
      </c>
      <c r="AJ1386" s="905">
        <v>1602032</v>
      </c>
      <c r="AK1386" s="451" t="s">
        <v>139</v>
      </c>
      <c r="AL1386" s="451">
        <v>1</v>
      </c>
      <c r="AM1386" s="449" t="s">
        <v>3041</v>
      </c>
      <c r="AN1386" s="450"/>
      <c r="AP1386" s="77"/>
      <c r="AQ1386" s="77"/>
      <c r="AR1386" s="35"/>
      <c r="AS1386" s="35"/>
      <c r="AT1386" s="35"/>
      <c r="AU1386" s="35"/>
      <c r="AV1386" s="35"/>
      <c r="AW1386" s="35"/>
      <c r="AX1386" s="35"/>
      <c r="AY1386" s="35"/>
      <c r="AZ1386" s="35"/>
      <c r="BA1386" s="35"/>
      <c r="BB1386" s="35"/>
      <c r="BC1386" s="35"/>
      <c r="BD1386" s="35"/>
      <c r="BE1386" s="35"/>
      <c r="BF1386" s="35"/>
      <c r="BG1386" s="35"/>
      <c r="BH1386" s="35"/>
      <c r="BI1386" s="35"/>
      <c r="BJ1386" s="35"/>
      <c r="BK1386" s="35"/>
      <c r="BL1386" s="35"/>
      <c r="BM1386" s="35"/>
      <c r="BN1386" s="35"/>
      <c r="BO1386" s="35"/>
      <c r="BP1386" s="35"/>
      <c r="BQ1386" s="35"/>
      <c r="BR1386" s="35"/>
      <c r="BS1386" s="35"/>
      <c r="BT1386" s="35"/>
      <c r="BU1386" s="35"/>
      <c r="BV1386" s="35"/>
    </row>
    <row r="1387" spans="1:74" s="54" customFormat="1" ht="15" customHeight="1" x14ac:dyDescent="0.15">
      <c r="A1387" s="35"/>
      <c r="B1387" s="35"/>
      <c r="C1387" s="35"/>
      <c r="D1387" s="35"/>
      <c r="E1387" s="35"/>
      <c r="F1387" s="35"/>
      <c r="G1387" s="35"/>
      <c r="H1387" s="35"/>
      <c r="I1387" s="35"/>
      <c r="J1387" s="35"/>
      <c r="K1387" s="35"/>
      <c r="L1387" s="35"/>
      <c r="M1387" s="35"/>
      <c r="N1387" s="35"/>
      <c r="O1387" s="35"/>
      <c r="P1387" s="35"/>
      <c r="Q1387" s="35"/>
      <c r="R1387" s="35"/>
      <c r="S1387" s="35"/>
      <c r="T1387" s="35"/>
      <c r="U1387" s="35"/>
      <c r="V1387" s="35"/>
      <c r="W1387" s="35"/>
      <c r="X1387" s="35"/>
      <c r="Y1387" s="35"/>
      <c r="Z1387" s="35"/>
      <c r="AA1387" s="35"/>
      <c r="AB1387" s="35"/>
      <c r="AC1387" s="35"/>
      <c r="AD1387" s="35"/>
      <c r="AE1387" s="35"/>
      <c r="AG1387" s="216" t="s">
        <v>164</v>
      </c>
      <c r="AH1387" s="907" t="s">
        <v>1876</v>
      </c>
      <c r="AI1387" s="906" t="s">
        <v>1877</v>
      </c>
      <c r="AJ1387" s="905">
        <v>1602035</v>
      </c>
      <c r="AK1387" s="451">
        <v>1</v>
      </c>
      <c r="AL1387" s="451" t="s">
        <v>139</v>
      </c>
      <c r="AM1387" s="451" t="s">
        <v>140</v>
      </c>
      <c r="AN1387" s="450"/>
      <c r="AP1387" s="77"/>
      <c r="AQ1387" s="77"/>
      <c r="AR1387" s="35"/>
      <c r="AS1387" s="35"/>
      <c r="AT1387" s="35"/>
      <c r="AU1387" s="35"/>
      <c r="AV1387" s="35"/>
      <c r="AW1387" s="35"/>
      <c r="AX1387" s="35"/>
      <c r="AY1387" s="35"/>
      <c r="AZ1387" s="35"/>
      <c r="BA1387" s="35"/>
      <c r="BB1387" s="35"/>
      <c r="BC1387" s="35"/>
      <c r="BD1387" s="35"/>
      <c r="BE1387" s="35"/>
      <c r="BF1387" s="35"/>
      <c r="BG1387" s="35"/>
      <c r="BH1387" s="35"/>
      <c r="BI1387" s="35"/>
      <c r="BJ1387" s="35"/>
      <c r="BK1387" s="35"/>
      <c r="BL1387" s="35"/>
      <c r="BM1387" s="35"/>
      <c r="BN1387" s="35"/>
      <c r="BO1387" s="35"/>
      <c r="BP1387" s="35"/>
      <c r="BQ1387" s="35"/>
      <c r="BR1387" s="35"/>
      <c r="BS1387" s="35"/>
      <c r="BT1387" s="35"/>
      <c r="BU1387" s="35"/>
      <c r="BV1387" s="35"/>
    </row>
    <row r="1388" spans="1:74" s="54" customFormat="1" ht="15" customHeight="1" x14ac:dyDescent="0.15">
      <c r="A1388" s="35"/>
      <c r="B1388" s="35"/>
      <c r="C1388" s="35"/>
      <c r="D1388" s="35"/>
      <c r="E1388" s="35"/>
      <c r="F1388" s="35"/>
      <c r="G1388" s="35"/>
      <c r="H1388" s="35"/>
      <c r="I1388" s="35"/>
      <c r="J1388" s="35"/>
      <c r="K1388" s="35"/>
      <c r="L1388" s="35"/>
      <c r="M1388" s="35"/>
      <c r="N1388" s="35"/>
      <c r="O1388" s="35"/>
      <c r="P1388" s="35"/>
      <c r="Q1388" s="35"/>
      <c r="R1388" s="35"/>
      <c r="S1388" s="35"/>
      <c r="T1388" s="35"/>
      <c r="U1388" s="35"/>
      <c r="V1388" s="35"/>
      <c r="W1388" s="35"/>
      <c r="X1388" s="35"/>
      <c r="Y1388" s="35"/>
      <c r="Z1388" s="35"/>
      <c r="AA1388" s="35"/>
      <c r="AB1388" s="35"/>
      <c r="AC1388" s="35"/>
      <c r="AD1388" s="35"/>
      <c r="AE1388" s="35"/>
      <c r="AG1388" s="216" t="s">
        <v>164</v>
      </c>
      <c r="AH1388" s="907" t="s">
        <v>1843</v>
      </c>
      <c r="AI1388" s="906" t="s">
        <v>1844</v>
      </c>
      <c r="AJ1388" s="905">
        <v>1602036</v>
      </c>
      <c r="AK1388" s="451" t="s">
        <v>139</v>
      </c>
      <c r="AL1388" s="451">
        <v>1</v>
      </c>
      <c r="AM1388" s="449" t="s">
        <v>3041</v>
      </c>
      <c r="AN1388" s="450"/>
      <c r="AP1388" s="77"/>
      <c r="AQ1388" s="77"/>
      <c r="AR1388" s="35"/>
      <c r="AS1388" s="35"/>
      <c r="AT1388" s="35"/>
      <c r="AU1388" s="35"/>
      <c r="AV1388" s="35"/>
      <c r="AW1388" s="35"/>
      <c r="AX1388" s="35"/>
      <c r="AY1388" s="35"/>
      <c r="AZ1388" s="35"/>
      <c r="BA1388" s="35"/>
      <c r="BB1388" s="35"/>
      <c r="BC1388" s="35"/>
      <c r="BD1388" s="35"/>
      <c r="BE1388" s="35"/>
      <c r="BF1388" s="35"/>
      <c r="BG1388" s="35"/>
      <c r="BH1388" s="35"/>
      <c r="BI1388" s="35"/>
      <c r="BJ1388" s="35"/>
      <c r="BK1388" s="35"/>
      <c r="BL1388" s="35"/>
      <c r="BM1388" s="35"/>
      <c r="BN1388" s="35"/>
      <c r="BO1388" s="35"/>
      <c r="BP1388" s="35"/>
      <c r="BQ1388" s="35"/>
      <c r="BR1388" s="35"/>
      <c r="BS1388" s="35"/>
      <c r="BT1388" s="35"/>
      <c r="BU1388" s="35"/>
      <c r="BV1388" s="35"/>
    </row>
    <row r="1389" spans="1:74" s="54" customFormat="1" ht="15" customHeight="1" x14ac:dyDescent="0.15">
      <c r="A1389" s="35"/>
      <c r="B1389" s="35"/>
      <c r="C1389" s="35"/>
      <c r="D1389" s="35"/>
      <c r="E1389" s="35"/>
      <c r="F1389" s="35"/>
      <c r="G1389" s="35"/>
      <c r="H1389" s="35"/>
      <c r="I1389" s="35"/>
      <c r="J1389" s="35"/>
      <c r="K1389" s="35"/>
      <c r="L1389" s="35"/>
      <c r="M1389" s="35"/>
      <c r="N1389" s="35"/>
      <c r="O1389" s="35"/>
      <c r="P1389" s="35"/>
      <c r="Q1389" s="35"/>
      <c r="R1389" s="35"/>
      <c r="S1389" s="35"/>
      <c r="T1389" s="35"/>
      <c r="U1389" s="35"/>
      <c r="V1389" s="35"/>
      <c r="W1389" s="35"/>
      <c r="X1389" s="35"/>
      <c r="Y1389" s="35"/>
      <c r="Z1389" s="35"/>
      <c r="AA1389" s="35"/>
      <c r="AB1389" s="35"/>
      <c r="AC1389" s="35"/>
      <c r="AD1389" s="35"/>
      <c r="AE1389" s="35"/>
      <c r="AG1389" s="216" t="s">
        <v>164</v>
      </c>
      <c r="AH1389" s="907" t="s">
        <v>1856</v>
      </c>
      <c r="AI1389" s="906" t="s">
        <v>1857</v>
      </c>
      <c r="AJ1389" s="905">
        <v>1602037</v>
      </c>
      <c r="AK1389" s="451">
        <v>1</v>
      </c>
      <c r="AL1389" s="451" t="s">
        <v>139</v>
      </c>
      <c r="AM1389" s="451" t="s">
        <v>140</v>
      </c>
      <c r="AN1389" s="450"/>
      <c r="AP1389" s="77"/>
      <c r="AQ1389" s="77"/>
      <c r="AR1389" s="35"/>
      <c r="AS1389" s="35"/>
      <c r="AT1389" s="35"/>
      <c r="AU1389" s="35"/>
      <c r="AV1389" s="35"/>
      <c r="AW1389" s="35"/>
      <c r="AX1389" s="35"/>
      <c r="AY1389" s="35"/>
      <c r="AZ1389" s="35"/>
      <c r="BA1389" s="35"/>
      <c r="BB1389" s="35"/>
      <c r="BC1389" s="35"/>
      <c r="BD1389" s="35"/>
      <c r="BE1389" s="35"/>
      <c r="BF1389" s="35"/>
      <c r="BG1389" s="35"/>
      <c r="BH1389" s="35"/>
      <c r="BI1389" s="35"/>
      <c r="BJ1389" s="35"/>
      <c r="BK1389" s="35"/>
      <c r="BL1389" s="35"/>
      <c r="BM1389" s="35"/>
      <c r="BN1389" s="35"/>
      <c r="BO1389" s="35"/>
      <c r="BP1389" s="35"/>
      <c r="BQ1389" s="35"/>
      <c r="BR1389" s="35"/>
      <c r="BS1389" s="35"/>
      <c r="BT1389" s="35"/>
      <c r="BU1389" s="35"/>
      <c r="BV1389" s="35"/>
    </row>
    <row r="1390" spans="1:74" s="54" customFormat="1" ht="15" customHeight="1" x14ac:dyDescent="0.15">
      <c r="A1390" s="35"/>
      <c r="B1390" s="35"/>
      <c r="C1390" s="35"/>
      <c r="D1390" s="35"/>
      <c r="E1390" s="35"/>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35"/>
      <c r="AC1390" s="35"/>
      <c r="AD1390" s="35"/>
      <c r="AE1390" s="35"/>
      <c r="AG1390" s="216" t="s">
        <v>164</v>
      </c>
      <c r="AH1390" s="907" t="s">
        <v>3060</v>
      </c>
      <c r="AI1390" s="906" t="s">
        <v>1849</v>
      </c>
      <c r="AJ1390" s="905">
        <v>1602038</v>
      </c>
      <c r="AK1390" s="451" t="s">
        <v>139</v>
      </c>
      <c r="AL1390" s="451">
        <v>1</v>
      </c>
      <c r="AM1390" s="449" t="s">
        <v>3041</v>
      </c>
      <c r="AN1390" s="450"/>
      <c r="AP1390" s="77"/>
      <c r="AQ1390" s="77"/>
      <c r="AR1390" s="35"/>
      <c r="AS1390" s="35"/>
      <c r="AT1390" s="35"/>
      <c r="AU1390" s="35"/>
      <c r="AV1390" s="35"/>
      <c r="AW1390" s="35"/>
      <c r="AX1390" s="35"/>
      <c r="AY1390" s="35"/>
      <c r="AZ1390" s="35"/>
      <c r="BA1390" s="35"/>
      <c r="BB1390" s="35"/>
      <c r="BC1390" s="35"/>
      <c r="BD1390" s="35"/>
      <c r="BE1390" s="35"/>
      <c r="BF1390" s="35"/>
      <c r="BG1390" s="35"/>
      <c r="BH1390" s="35"/>
      <c r="BI1390" s="35"/>
      <c r="BJ1390" s="35"/>
      <c r="BK1390" s="35"/>
      <c r="BL1390" s="35"/>
      <c r="BM1390" s="35"/>
      <c r="BN1390" s="35"/>
      <c r="BO1390" s="35"/>
      <c r="BP1390" s="35"/>
      <c r="BQ1390" s="35"/>
      <c r="BR1390" s="35"/>
      <c r="BS1390" s="35"/>
      <c r="BT1390" s="35"/>
      <c r="BU1390" s="35"/>
      <c r="BV1390" s="35"/>
    </row>
    <row r="1391" spans="1:74" s="54" customFormat="1" ht="15" customHeight="1" x14ac:dyDescent="0.15">
      <c r="A1391" s="35"/>
      <c r="B1391" s="35"/>
      <c r="C1391" s="35"/>
      <c r="D1391" s="35"/>
      <c r="E1391" s="35"/>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35"/>
      <c r="AC1391" s="35"/>
      <c r="AD1391" s="35"/>
      <c r="AE1391" s="35"/>
      <c r="AG1391" s="216" t="s">
        <v>164</v>
      </c>
      <c r="AH1391" s="911" t="s">
        <v>1868</v>
      </c>
      <c r="AI1391" s="906" t="s">
        <v>1869</v>
      </c>
      <c r="AJ1391" s="905">
        <v>1602039</v>
      </c>
      <c r="AK1391" s="451" t="s">
        <v>139</v>
      </c>
      <c r="AL1391" s="451">
        <v>1</v>
      </c>
      <c r="AM1391" s="451" t="s">
        <v>140</v>
      </c>
      <c r="AN1391" s="450"/>
      <c r="AP1391" s="77"/>
      <c r="AQ1391" s="77"/>
      <c r="AR1391" s="35"/>
      <c r="AS1391" s="35"/>
      <c r="AT1391" s="35"/>
      <c r="AU1391" s="35"/>
      <c r="AV1391" s="35"/>
      <c r="AW1391" s="35"/>
      <c r="AX1391" s="35"/>
      <c r="AY1391" s="35"/>
      <c r="AZ1391" s="35"/>
      <c r="BA1391" s="35"/>
      <c r="BB1391" s="35"/>
      <c r="BC1391" s="35"/>
      <c r="BD1391" s="35"/>
      <c r="BE1391" s="35"/>
      <c r="BF1391" s="35"/>
      <c r="BG1391" s="35"/>
      <c r="BH1391" s="35"/>
      <c r="BI1391" s="35"/>
      <c r="BJ1391" s="35"/>
      <c r="BK1391" s="35"/>
      <c r="BL1391" s="35"/>
      <c r="BM1391" s="35"/>
      <c r="BN1391" s="35"/>
      <c r="BO1391" s="35"/>
      <c r="BP1391" s="35"/>
      <c r="BQ1391" s="35"/>
      <c r="BR1391" s="35"/>
      <c r="BS1391" s="35"/>
      <c r="BT1391" s="35"/>
      <c r="BU1391" s="35"/>
      <c r="BV1391" s="35"/>
    </row>
    <row r="1392" spans="1:74" s="54" customFormat="1" ht="15" customHeight="1" x14ac:dyDescent="0.15">
      <c r="A1392" s="35"/>
      <c r="B1392" s="35"/>
      <c r="C1392" s="35"/>
      <c r="D1392" s="35"/>
      <c r="E1392" s="35"/>
      <c r="F1392" s="35"/>
      <c r="G1392" s="35"/>
      <c r="H1392" s="35"/>
      <c r="I1392" s="35"/>
      <c r="J1392" s="35"/>
      <c r="K1392" s="35"/>
      <c r="L1392" s="35"/>
      <c r="M1392" s="35"/>
      <c r="N1392" s="35"/>
      <c r="O1392" s="35"/>
      <c r="P1392" s="35"/>
      <c r="Q1392" s="35"/>
      <c r="R1392" s="35"/>
      <c r="S1392" s="35"/>
      <c r="T1392" s="35"/>
      <c r="U1392" s="35"/>
      <c r="V1392" s="35"/>
      <c r="W1392" s="35"/>
      <c r="X1392" s="35"/>
      <c r="Y1392" s="35"/>
      <c r="Z1392" s="35"/>
      <c r="AA1392" s="35"/>
      <c r="AB1392" s="35"/>
      <c r="AC1392" s="35"/>
      <c r="AD1392" s="35"/>
      <c r="AE1392" s="35"/>
      <c r="AG1392" s="216" t="s">
        <v>164</v>
      </c>
      <c r="AH1392" s="907" t="s">
        <v>1872</v>
      </c>
      <c r="AI1392" s="906" t="s">
        <v>1873</v>
      </c>
      <c r="AJ1392" s="905">
        <v>1602040</v>
      </c>
      <c r="AK1392" s="451" t="s">
        <v>139</v>
      </c>
      <c r="AL1392" s="451">
        <v>1</v>
      </c>
      <c r="AM1392" s="449" t="s">
        <v>3041</v>
      </c>
      <c r="AN1392" s="450"/>
      <c r="AP1392" s="77"/>
      <c r="AQ1392" s="77"/>
      <c r="AR1392" s="35"/>
      <c r="AS1392" s="35"/>
      <c r="AT1392" s="35"/>
      <c r="AU1392" s="35"/>
      <c r="AV1392" s="35"/>
      <c r="AW1392" s="35"/>
      <c r="AX1392" s="35"/>
      <c r="AY1392" s="35"/>
      <c r="AZ1392" s="35"/>
      <c r="BA1392" s="35"/>
      <c r="BB1392" s="35"/>
      <c r="BC1392" s="35"/>
      <c r="BD1392" s="35"/>
      <c r="BE1392" s="35"/>
      <c r="BF1392" s="35"/>
      <c r="BG1392" s="35"/>
      <c r="BH1392" s="35"/>
      <c r="BI1392" s="35"/>
      <c r="BJ1392" s="35"/>
      <c r="BK1392" s="35"/>
      <c r="BL1392" s="35"/>
      <c r="BM1392" s="35"/>
      <c r="BN1392" s="35"/>
      <c r="BO1392" s="35"/>
      <c r="BP1392" s="35"/>
      <c r="BQ1392" s="35"/>
      <c r="BR1392" s="35"/>
      <c r="BS1392" s="35"/>
      <c r="BT1392" s="35"/>
      <c r="BU1392" s="35"/>
      <c r="BV1392" s="35"/>
    </row>
    <row r="1393" spans="1:74" s="54" customFormat="1" ht="15" customHeight="1" x14ac:dyDescent="0.15">
      <c r="A1393" s="35"/>
      <c r="B1393" s="35"/>
      <c r="C1393" s="35"/>
      <c r="D1393" s="35"/>
      <c r="E1393" s="35"/>
      <c r="F1393" s="35"/>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35"/>
      <c r="AC1393" s="35"/>
      <c r="AD1393" s="35"/>
      <c r="AE1393" s="35"/>
      <c r="AG1393" s="216" t="s">
        <v>164</v>
      </c>
      <c r="AH1393" s="907" t="s">
        <v>1827</v>
      </c>
      <c r="AI1393" s="906" t="s">
        <v>1828</v>
      </c>
      <c r="AJ1393" s="905">
        <v>1602041</v>
      </c>
      <c r="AK1393" s="451" t="s">
        <v>139</v>
      </c>
      <c r="AL1393" s="451">
        <v>1</v>
      </c>
      <c r="AM1393" s="449" t="s">
        <v>3041</v>
      </c>
      <c r="AN1393" s="450"/>
      <c r="AP1393" s="77"/>
      <c r="AQ1393" s="77"/>
      <c r="AR1393" s="35"/>
      <c r="AS1393" s="35"/>
      <c r="AT1393" s="35"/>
      <c r="AU1393" s="35"/>
      <c r="AV1393" s="35"/>
      <c r="AW1393" s="35"/>
      <c r="AX1393" s="35"/>
      <c r="AY1393" s="35"/>
      <c r="AZ1393" s="35"/>
      <c r="BA1393" s="35"/>
      <c r="BB1393" s="35"/>
      <c r="BC1393" s="35"/>
      <c r="BD1393" s="35"/>
      <c r="BE1393" s="35"/>
      <c r="BF1393" s="35"/>
      <c r="BG1393" s="35"/>
      <c r="BH1393" s="35"/>
      <c r="BI1393" s="35"/>
      <c r="BJ1393" s="35"/>
      <c r="BK1393" s="35"/>
      <c r="BL1393" s="35"/>
      <c r="BM1393" s="35"/>
      <c r="BN1393" s="35"/>
      <c r="BO1393" s="35"/>
      <c r="BP1393" s="35"/>
      <c r="BQ1393" s="35"/>
      <c r="BR1393" s="35"/>
      <c r="BS1393" s="35"/>
      <c r="BT1393" s="35"/>
      <c r="BU1393" s="35"/>
      <c r="BV1393" s="35"/>
    </row>
    <row r="1394" spans="1:74" s="54" customFormat="1" ht="15" customHeight="1" x14ac:dyDescent="0.15">
      <c r="A1394" s="35"/>
      <c r="B1394" s="35"/>
      <c r="C1394" s="35"/>
      <c r="D1394" s="35"/>
      <c r="E1394" s="35"/>
      <c r="F1394" s="3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G1394" s="216" t="s">
        <v>164</v>
      </c>
      <c r="AH1394" s="907" t="s">
        <v>1839</v>
      </c>
      <c r="AI1394" s="906" t="s">
        <v>1840</v>
      </c>
      <c r="AJ1394" s="905">
        <v>1602042</v>
      </c>
      <c r="AK1394" s="451" t="s">
        <v>139</v>
      </c>
      <c r="AL1394" s="451">
        <v>1</v>
      </c>
      <c r="AM1394" s="449" t="s">
        <v>3041</v>
      </c>
      <c r="AN1394" s="450"/>
      <c r="AP1394" s="77"/>
      <c r="AQ1394" s="77"/>
      <c r="AR1394" s="35"/>
      <c r="AS1394" s="35"/>
      <c r="AT1394" s="35"/>
      <c r="AU1394" s="35"/>
      <c r="AV1394" s="35"/>
      <c r="AW1394" s="35"/>
      <c r="AX1394" s="35"/>
      <c r="AY1394" s="35"/>
      <c r="AZ1394" s="35"/>
      <c r="BA1394" s="35"/>
      <c r="BB1394" s="35"/>
      <c r="BC1394" s="35"/>
      <c r="BD1394" s="35"/>
      <c r="BE1394" s="35"/>
      <c r="BF1394" s="35"/>
      <c r="BG1394" s="35"/>
      <c r="BH1394" s="35"/>
      <c r="BI1394" s="35"/>
      <c r="BJ1394" s="35"/>
      <c r="BK1394" s="35"/>
      <c r="BL1394" s="35"/>
      <c r="BM1394" s="35"/>
      <c r="BN1394" s="35"/>
      <c r="BO1394" s="35"/>
      <c r="BP1394" s="35"/>
      <c r="BQ1394" s="35"/>
      <c r="BR1394" s="35"/>
      <c r="BS1394" s="35"/>
      <c r="BT1394" s="35"/>
      <c r="BU1394" s="35"/>
      <c r="BV1394" s="35"/>
    </row>
    <row r="1395" spans="1:74" s="54" customFormat="1" ht="15" customHeight="1" x14ac:dyDescent="0.15">
      <c r="A1395" s="35"/>
      <c r="B1395" s="35"/>
      <c r="C1395" s="35"/>
      <c r="D1395" s="35"/>
      <c r="E1395" s="35"/>
      <c r="F1395" s="3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35"/>
      <c r="AC1395" s="35"/>
      <c r="AD1395" s="35"/>
      <c r="AE1395" s="35"/>
      <c r="AG1395" s="216" t="s">
        <v>164</v>
      </c>
      <c r="AH1395" s="907" t="s">
        <v>1845</v>
      </c>
      <c r="AI1395" s="906" t="s">
        <v>1846</v>
      </c>
      <c r="AJ1395" s="905">
        <v>1602043</v>
      </c>
      <c r="AK1395" s="451" t="s">
        <v>139</v>
      </c>
      <c r="AL1395" s="451">
        <v>1</v>
      </c>
      <c r="AM1395" s="449" t="s">
        <v>3041</v>
      </c>
      <c r="AN1395" s="450"/>
      <c r="AP1395" s="77"/>
      <c r="AQ1395" s="77"/>
      <c r="AR1395" s="35"/>
      <c r="AS1395" s="35"/>
      <c r="AT1395" s="35"/>
      <c r="AU1395" s="35"/>
      <c r="AV1395" s="35"/>
      <c r="AW1395" s="35"/>
      <c r="AX1395" s="35"/>
      <c r="AY1395" s="35"/>
      <c r="AZ1395" s="35"/>
      <c r="BA1395" s="35"/>
      <c r="BB1395" s="35"/>
      <c r="BC1395" s="35"/>
      <c r="BD1395" s="35"/>
      <c r="BE1395" s="35"/>
      <c r="BF1395" s="35"/>
      <c r="BG1395" s="35"/>
      <c r="BH1395" s="35"/>
      <c r="BI1395" s="35"/>
      <c r="BJ1395" s="35"/>
      <c r="BK1395" s="35"/>
      <c r="BL1395" s="35"/>
      <c r="BM1395" s="35"/>
      <c r="BN1395" s="35"/>
      <c r="BO1395" s="35"/>
      <c r="BP1395" s="35"/>
      <c r="BQ1395" s="35"/>
      <c r="BR1395" s="35"/>
      <c r="BS1395" s="35"/>
      <c r="BT1395" s="35"/>
      <c r="BU1395" s="35"/>
      <c r="BV1395" s="35"/>
    </row>
    <row r="1396" spans="1:74" s="54" customFormat="1" ht="15" customHeight="1" x14ac:dyDescent="0.15">
      <c r="A1396" s="35"/>
      <c r="B1396" s="35"/>
      <c r="C1396" s="35"/>
      <c r="D1396" s="35"/>
      <c r="E1396" s="35"/>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35"/>
      <c r="AC1396" s="35"/>
      <c r="AD1396" s="35"/>
      <c r="AE1396" s="35"/>
      <c r="AG1396" s="216" t="s">
        <v>165</v>
      </c>
      <c r="AH1396" s="907" t="s">
        <v>1920</v>
      </c>
      <c r="AI1396" s="906" t="s">
        <v>1921</v>
      </c>
      <c r="AJ1396" s="905">
        <v>1603001</v>
      </c>
      <c r="AK1396" s="451">
        <v>1</v>
      </c>
      <c r="AL1396" s="451" t="s">
        <v>139</v>
      </c>
      <c r="AM1396" s="451" t="s">
        <v>140</v>
      </c>
      <c r="AN1396" s="450"/>
      <c r="AP1396" s="77"/>
      <c r="AQ1396" s="77"/>
      <c r="AR1396" s="35"/>
      <c r="AS1396" s="35"/>
      <c r="AT1396" s="35"/>
      <c r="AU1396" s="35"/>
      <c r="AV1396" s="35"/>
      <c r="AW1396" s="35"/>
      <c r="AX1396" s="35"/>
      <c r="AY1396" s="35"/>
      <c r="AZ1396" s="35"/>
      <c r="BA1396" s="35"/>
      <c r="BB1396" s="35"/>
      <c r="BC1396" s="35"/>
      <c r="BD1396" s="35"/>
      <c r="BE1396" s="35"/>
      <c r="BF1396" s="35"/>
      <c r="BG1396" s="35"/>
      <c r="BH1396" s="35"/>
      <c r="BI1396" s="35"/>
      <c r="BJ1396" s="35"/>
      <c r="BK1396" s="35"/>
      <c r="BL1396" s="35"/>
      <c r="BM1396" s="35"/>
      <c r="BN1396" s="35"/>
      <c r="BO1396" s="35"/>
      <c r="BP1396" s="35"/>
      <c r="BQ1396" s="35"/>
      <c r="BR1396" s="35"/>
      <c r="BS1396" s="35"/>
      <c r="BT1396" s="35"/>
      <c r="BU1396" s="35"/>
      <c r="BV1396" s="35"/>
    </row>
    <row r="1397" spans="1:74" s="54" customFormat="1" ht="15" customHeight="1" x14ac:dyDescent="0.15">
      <c r="A1397" s="35"/>
      <c r="B1397" s="35"/>
      <c r="C1397" s="35"/>
      <c r="D1397" s="35"/>
      <c r="E1397" s="35"/>
      <c r="F1397" s="35"/>
      <c r="G1397" s="35"/>
      <c r="H1397" s="35"/>
      <c r="I1397" s="35"/>
      <c r="J1397" s="35"/>
      <c r="K1397" s="35"/>
      <c r="L1397" s="35"/>
      <c r="M1397" s="35"/>
      <c r="N1397" s="35"/>
      <c r="O1397" s="35"/>
      <c r="P1397" s="35"/>
      <c r="Q1397" s="35"/>
      <c r="R1397" s="35"/>
      <c r="S1397" s="35"/>
      <c r="T1397" s="35"/>
      <c r="U1397" s="35"/>
      <c r="V1397" s="35"/>
      <c r="W1397" s="35"/>
      <c r="X1397" s="35"/>
      <c r="Y1397" s="35"/>
      <c r="Z1397" s="35"/>
      <c r="AA1397" s="35"/>
      <c r="AB1397" s="35"/>
      <c r="AC1397" s="35"/>
      <c r="AD1397" s="35"/>
      <c r="AE1397" s="35"/>
      <c r="AG1397" s="216" t="s">
        <v>165</v>
      </c>
      <c r="AH1397" s="907" t="s">
        <v>1946</v>
      </c>
      <c r="AI1397" s="906" t="s">
        <v>1947</v>
      </c>
      <c r="AJ1397" s="905">
        <v>1603002</v>
      </c>
      <c r="AK1397" s="451">
        <v>1</v>
      </c>
      <c r="AL1397" s="451" t="s">
        <v>139</v>
      </c>
      <c r="AM1397" s="449" t="s">
        <v>3041</v>
      </c>
      <c r="AN1397" s="450"/>
      <c r="AP1397" s="77"/>
      <c r="AQ1397" s="77"/>
      <c r="AR1397" s="35"/>
      <c r="AS1397" s="35"/>
      <c r="AT1397" s="35"/>
      <c r="AU1397" s="35"/>
      <c r="AV1397" s="35"/>
      <c r="AW1397" s="35"/>
      <c r="AX1397" s="35"/>
      <c r="AY1397" s="35"/>
      <c r="AZ1397" s="35"/>
      <c r="BA1397" s="35"/>
      <c r="BB1397" s="35"/>
      <c r="BC1397" s="35"/>
      <c r="BD1397" s="35"/>
      <c r="BE1397" s="35"/>
      <c r="BF1397" s="35"/>
      <c r="BG1397" s="35"/>
      <c r="BH1397" s="35"/>
      <c r="BI1397" s="35"/>
      <c r="BJ1397" s="35"/>
      <c r="BK1397" s="35"/>
      <c r="BL1397" s="35"/>
      <c r="BM1397" s="35"/>
      <c r="BN1397" s="35"/>
      <c r="BO1397" s="35"/>
      <c r="BP1397" s="35"/>
      <c r="BQ1397" s="35"/>
      <c r="BR1397" s="35"/>
      <c r="BS1397" s="35"/>
      <c r="BT1397" s="35"/>
      <c r="BU1397" s="35"/>
      <c r="BV1397" s="35"/>
    </row>
    <row r="1398" spans="1:74" s="54" customFormat="1" ht="15" customHeight="1" x14ac:dyDescent="0.15">
      <c r="A1398" s="35"/>
      <c r="B1398" s="35"/>
      <c r="C1398" s="35"/>
      <c r="D1398" s="35"/>
      <c r="E1398" s="35"/>
      <c r="F1398" s="35"/>
      <c r="G1398" s="35"/>
      <c r="H1398" s="35"/>
      <c r="I1398" s="35"/>
      <c r="J1398" s="35"/>
      <c r="K1398" s="35"/>
      <c r="L1398" s="35"/>
      <c r="M1398" s="35"/>
      <c r="N1398" s="35"/>
      <c r="O1398" s="35"/>
      <c r="P1398" s="35"/>
      <c r="Q1398" s="35"/>
      <c r="R1398" s="35"/>
      <c r="S1398" s="35"/>
      <c r="T1398" s="35"/>
      <c r="U1398" s="35"/>
      <c r="V1398" s="35"/>
      <c r="W1398" s="35"/>
      <c r="X1398" s="35"/>
      <c r="Y1398" s="35"/>
      <c r="Z1398" s="35"/>
      <c r="AA1398" s="35"/>
      <c r="AB1398" s="35"/>
      <c r="AC1398" s="35"/>
      <c r="AD1398" s="35"/>
      <c r="AE1398" s="35"/>
      <c r="AG1398" s="216" t="s">
        <v>165</v>
      </c>
      <c r="AH1398" s="907" t="s">
        <v>1916</v>
      </c>
      <c r="AI1398" s="906" t="s">
        <v>1917</v>
      </c>
      <c r="AJ1398" s="905">
        <v>1603003</v>
      </c>
      <c r="AK1398" s="451" t="s">
        <v>139</v>
      </c>
      <c r="AL1398" s="451">
        <v>1</v>
      </c>
      <c r="AM1398" s="449" t="s">
        <v>3041</v>
      </c>
      <c r="AN1398" s="450"/>
      <c r="AP1398" s="77"/>
      <c r="AQ1398" s="77"/>
      <c r="AR1398" s="35"/>
      <c r="AS1398" s="35"/>
      <c r="AT1398" s="35"/>
      <c r="AU1398" s="35"/>
      <c r="AV1398" s="35"/>
      <c r="AW1398" s="35"/>
      <c r="AX1398" s="35"/>
      <c r="AY1398" s="35"/>
      <c r="AZ1398" s="35"/>
      <c r="BA1398" s="35"/>
      <c r="BB1398" s="35"/>
      <c r="BC1398" s="35"/>
      <c r="BD1398" s="35"/>
      <c r="BE1398" s="35"/>
      <c r="BF1398" s="35"/>
      <c r="BG1398" s="35"/>
      <c r="BH1398" s="35"/>
      <c r="BI1398" s="35"/>
      <c r="BJ1398" s="35"/>
      <c r="BK1398" s="35"/>
      <c r="BL1398" s="35"/>
      <c r="BM1398" s="35"/>
      <c r="BN1398" s="35"/>
      <c r="BO1398" s="35"/>
      <c r="BP1398" s="35"/>
      <c r="BQ1398" s="35"/>
      <c r="BR1398" s="35"/>
      <c r="BS1398" s="35"/>
      <c r="BT1398" s="35"/>
      <c r="BU1398" s="35"/>
      <c r="BV1398" s="35"/>
    </row>
    <row r="1399" spans="1:74" s="54" customFormat="1" ht="15" customHeight="1" x14ac:dyDescent="0.15">
      <c r="A1399" s="35"/>
      <c r="B1399" s="35"/>
      <c r="C1399" s="35"/>
      <c r="D1399" s="35"/>
      <c r="E1399" s="35"/>
      <c r="F1399" s="35"/>
      <c r="G1399" s="35"/>
      <c r="H1399" s="35"/>
      <c r="I1399" s="35"/>
      <c r="J1399" s="35"/>
      <c r="K1399" s="35"/>
      <c r="L1399" s="35"/>
      <c r="M1399" s="35"/>
      <c r="N1399" s="35"/>
      <c r="O1399" s="35"/>
      <c r="P1399" s="35"/>
      <c r="Q1399" s="35"/>
      <c r="R1399" s="35"/>
      <c r="S1399" s="35"/>
      <c r="T1399" s="35"/>
      <c r="U1399" s="35"/>
      <c r="V1399" s="35"/>
      <c r="W1399" s="35"/>
      <c r="X1399" s="35"/>
      <c r="Y1399" s="35"/>
      <c r="Z1399" s="35"/>
      <c r="AA1399" s="35"/>
      <c r="AB1399" s="35"/>
      <c r="AC1399" s="35"/>
      <c r="AD1399" s="35"/>
      <c r="AE1399" s="35"/>
      <c r="AG1399" s="216" t="s">
        <v>165</v>
      </c>
      <c r="AH1399" s="907" t="s">
        <v>2041</v>
      </c>
      <c r="AI1399" s="906" t="s">
        <v>2042</v>
      </c>
      <c r="AJ1399" s="905">
        <v>1603004</v>
      </c>
      <c r="AK1399" s="451">
        <v>1</v>
      </c>
      <c r="AL1399" s="451" t="s">
        <v>139</v>
      </c>
      <c r="AM1399" s="449" t="s">
        <v>3041</v>
      </c>
      <c r="AN1399" s="450"/>
      <c r="AP1399" s="77"/>
      <c r="AQ1399" s="77"/>
      <c r="AR1399" s="35"/>
      <c r="AS1399" s="35"/>
      <c r="AT1399" s="35"/>
      <c r="AU1399" s="35"/>
      <c r="AV1399" s="35"/>
      <c r="AW1399" s="35"/>
      <c r="AX1399" s="35"/>
      <c r="AY1399" s="35"/>
      <c r="AZ1399" s="35"/>
      <c r="BA1399" s="35"/>
      <c r="BB1399" s="35"/>
      <c r="BC1399" s="35"/>
      <c r="BD1399" s="35"/>
      <c r="BE1399" s="35"/>
      <c r="BF1399" s="35"/>
      <c r="BG1399" s="35"/>
      <c r="BH1399" s="35"/>
      <c r="BI1399" s="35"/>
      <c r="BJ1399" s="35"/>
      <c r="BK1399" s="35"/>
      <c r="BL1399" s="35"/>
      <c r="BM1399" s="35"/>
      <c r="BN1399" s="35"/>
      <c r="BO1399" s="35"/>
      <c r="BP1399" s="35"/>
      <c r="BQ1399" s="35"/>
      <c r="BR1399" s="35"/>
      <c r="BS1399" s="35"/>
      <c r="BT1399" s="35"/>
      <c r="BU1399" s="35"/>
      <c r="BV1399" s="35"/>
    </row>
    <row r="1400" spans="1:74" s="54" customFormat="1" ht="15" customHeight="1" x14ac:dyDescent="0.15">
      <c r="A1400" s="35"/>
      <c r="B1400" s="35"/>
      <c r="C1400" s="35"/>
      <c r="D1400" s="35"/>
      <c r="E1400" s="35"/>
      <c r="F1400" s="35"/>
      <c r="G1400" s="35"/>
      <c r="H1400" s="35"/>
      <c r="I1400" s="35"/>
      <c r="J1400" s="35"/>
      <c r="K1400" s="35"/>
      <c r="L1400" s="35"/>
      <c r="M1400" s="35"/>
      <c r="N1400" s="35"/>
      <c r="O1400" s="35"/>
      <c r="P1400" s="35"/>
      <c r="Q1400" s="35"/>
      <c r="R1400" s="35"/>
      <c r="S1400" s="35"/>
      <c r="T1400" s="35"/>
      <c r="U1400" s="35"/>
      <c r="V1400" s="35"/>
      <c r="W1400" s="35"/>
      <c r="X1400" s="35"/>
      <c r="Y1400" s="35"/>
      <c r="Z1400" s="35"/>
      <c r="AA1400" s="35"/>
      <c r="AB1400" s="35"/>
      <c r="AC1400" s="35"/>
      <c r="AD1400" s="35"/>
      <c r="AE1400" s="35"/>
      <c r="AG1400" s="216" t="s">
        <v>165</v>
      </c>
      <c r="AH1400" s="907" t="s">
        <v>1912</v>
      </c>
      <c r="AI1400" s="906" t="s">
        <v>1913</v>
      </c>
      <c r="AJ1400" s="905">
        <v>1603005</v>
      </c>
      <c r="AK1400" s="451" t="s">
        <v>139</v>
      </c>
      <c r="AL1400" s="451">
        <v>1</v>
      </c>
      <c r="AM1400" s="449" t="s">
        <v>3041</v>
      </c>
      <c r="AN1400" s="450"/>
      <c r="AP1400" s="77"/>
      <c r="AQ1400" s="77"/>
      <c r="AR1400" s="35"/>
      <c r="AS1400" s="35"/>
      <c r="AT1400" s="35"/>
      <c r="AU1400" s="35"/>
      <c r="AV1400" s="35"/>
      <c r="AW1400" s="35"/>
      <c r="AX1400" s="35"/>
      <c r="AY1400" s="35"/>
      <c r="AZ1400" s="35"/>
      <c r="BA1400" s="35"/>
      <c r="BB1400" s="35"/>
      <c r="BC1400" s="35"/>
      <c r="BD1400" s="35"/>
      <c r="BE1400" s="35"/>
      <c r="BF1400" s="35"/>
      <c r="BG1400" s="35"/>
      <c r="BH1400" s="35"/>
      <c r="BI1400" s="35"/>
      <c r="BJ1400" s="35"/>
      <c r="BK1400" s="35"/>
      <c r="BL1400" s="35"/>
      <c r="BM1400" s="35"/>
      <c r="BN1400" s="35"/>
      <c r="BO1400" s="35"/>
      <c r="BP1400" s="35"/>
      <c r="BQ1400" s="35"/>
      <c r="BR1400" s="35"/>
      <c r="BS1400" s="35"/>
      <c r="BT1400" s="35"/>
      <c r="BU1400" s="35"/>
      <c r="BV1400" s="35"/>
    </row>
    <row r="1401" spans="1:74" s="54" customFormat="1" ht="15" customHeight="1" x14ac:dyDescent="0.15">
      <c r="A1401" s="35"/>
      <c r="B1401" s="35"/>
      <c r="C1401" s="35"/>
      <c r="D1401" s="35"/>
      <c r="E1401" s="35"/>
      <c r="F1401" s="35"/>
      <c r="G1401" s="35"/>
      <c r="H1401" s="35"/>
      <c r="I1401" s="35"/>
      <c r="J1401" s="35"/>
      <c r="K1401" s="35"/>
      <c r="L1401" s="35"/>
      <c r="M1401" s="35"/>
      <c r="N1401" s="35"/>
      <c r="O1401" s="35"/>
      <c r="P1401" s="35"/>
      <c r="Q1401" s="35"/>
      <c r="R1401" s="35"/>
      <c r="S1401" s="35"/>
      <c r="T1401" s="35"/>
      <c r="U1401" s="35"/>
      <c r="V1401" s="35"/>
      <c r="W1401" s="35"/>
      <c r="X1401" s="35"/>
      <c r="Y1401" s="35"/>
      <c r="Z1401" s="35"/>
      <c r="AA1401" s="35"/>
      <c r="AB1401" s="35"/>
      <c r="AC1401" s="35"/>
      <c r="AD1401" s="35"/>
      <c r="AE1401" s="35"/>
      <c r="AG1401" s="216" t="s">
        <v>165</v>
      </c>
      <c r="AH1401" s="907" t="s">
        <v>1952</v>
      </c>
      <c r="AI1401" s="906" t="s">
        <v>1953</v>
      </c>
      <c r="AJ1401" s="905">
        <v>1603006</v>
      </c>
      <c r="AK1401" s="451" t="s">
        <v>139</v>
      </c>
      <c r="AL1401" s="451">
        <v>1</v>
      </c>
      <c r="AM1401" s="449" t="s">
        <v>3041</v>
      </c>
      <c r="AN1401" s="450"/>
      <c r="AP1401" s="77"/>
      <c r="AQ1401" s="77"/>
      <c r="AR1401" s="35"/>
      <c r="AS1401" s="35"/>
      <c r="AT1401" s="35"/>
      <c r="AU1401" s="35"/>
      <c r="AV1401" s="35"/>
      <c r="AW1401" s="35"/>
      <c r="AX1401" s="35"/>
      <c r="AY1401" s="35"/>
      <c r="AZ1401" s="35"/>
      <c r="BA1401" s="35"/>
      <c r="BB1401" s="35"/>
      <c r="BC1401" s="35"/>
      <c r="BD1401" s="35"/>
      <c r="BE1401" s="35"/>
      <c r="BF1401" s="35"/>
      <c r="BG1401" s="35"/>
      <c r="BH1401" s="35"/>
      <c r="BI1401" s="35"/>
      <c r="BJ1401" s="35"/>
      <c r="BK1401" s="35"/>
      <c r="BL1401" s="35"/>
      <c r="BM1401" s="35"/>
      <c r="BN1401" s="35"/>
      <c r="BO1401" s="35"/>
      <c r="BP1401" s="35"/>
      <c r="BQ1401" s="35"/>
      <c r="BR1401" s="35"/>
      <c r="BS1401" s="35"/>
      <c r="BT1401" s="35"/>
      <c r="BU1401" s="35"/>
      <c r="BV1401" s="35"/>
    </row>
    <row r="1402" spans="1:74" s="54" customFormat="1" ht="15" customHeight="1" x14ac:dyDescent="0.15">
      <c r="A1402" s="35"/>
      <c r="B1402" s="35"/>
      <c r="C1402" s="35"/>
      <c r="D1402" s="35"/>
      <c r="E1402" s="35"/>
      <c r="F1402" s="35"/>
      <c r="G1402" s="35"/>
      <c r="H1402" s="35"/>
      <c r="I1402" s="35"/>
      <c r="J1402" s="35"/>
      <c r="K1402" s="35"/>
      <c r="L1402" s="35"/>
      <c r="M1402" s="35"/>
      <c r="N1402" s="35"/>
      <c r="O1402" s="35"/>
      <c r="P1402" s="35"/>
      <c r="Q1402" s="35"/>
      <c r="R1402" s="35"/>
      <c r="S1402" s="35"/>
      <c r="T1402" s="35"/>
      <c r="U1402" s="35"/>
      <c r="V1402" s="35"/>
      <c r="W1402" s="35"/>
      <c r="X1402" s="35"/>
      <c r="Y1402" s="35"/>
      <c r="Z1402" s="35"/>
      <c r="AA1402" s="35"/>
      <c r="AB1402" s="35"/>
      <c r="AC1402" s="35"/>
      <c r="AD1402" s="35"/>
      <c r="AE1402" s="35"/>
      <c r="AG1402" s="216" t="s">
        <v>165</v>
      </c>
      <c r="AH1402" s="907" t="s">
        <v>1962</v>
      </c>
      <c r="AI1402" s="906" t="s">
        <v>1963</v>
      </c>
      <c r="AJ1402" s="905">
        <v>1603007</v>
      </c>
      <c r="AK1402" s="451">
        <v>1</v>
      </c>
      <c r="AL1402" s="451" t="s">
        <v>139</v>
      </c>
      <c r="AM1402" s="449" t="s">
        <v>3041</v>
      </c>
      <c r="AN1402" s="450"/>
      <c r="AP1402" s="77"/>
      <c r="AQ1402" s="77"/>
      <c r="AR1402" s="35"/>
      <c r="AS1402" s="35"/>
      <c r="AT1402" s="35"/>
      <c r="AU1402" s="35"/>
      <c r="AV1402" s="35"/>
      <c r="AW1402" s="35"/>
      <c r="AX1402" s="35"/>
      <c r="AY1402" s="35"/>
      <c r="AZ1402" s="35"/>
      <c r="BA1402" s="35"/>
      <c r="BB1402" s="35"/>
      <c r="BC1402" s="35"/>
      <c r="BD1402" s="35"/>
      <c r="BE1402" s="35"/>
      <c r="BF1402" s="35"/>
      <c r="BG1402" s="35"/>
      <c r="BH1402" s="35"/>
      <c r="BI1402" s="35"/>
      <c r="BJ1402" s="35"/>
      <c r="BK1402" s="35"/>
      <c r="BL1402" s="35"/>
      <c r="BM1402" s="35"/>
      <c r="BN1402" s="35"/>
      <c r="BO1402" s="35"/>
      <c r="BP1402" s="35"/>
      <c r="BQ1402" s="35"/>
      <c r="BR1402" s="35"/>
      <c r="BS1402" s="35"/>
      <c r="BT1402" s="35"/>
      <c r="BU1402" s="35"/>
      <c r="BV1402" s="35"/>
    </row>
    <row r="1403" spans="1:74" s="54" customFormat="1" ht="15" customHeight="1" x14ac:dyDescent="0.15">
      <c r="A1403" s="35"/>
      <c r="B1403" s="35"/>
      <c r="C1403" s="35"/>
      <c r="D1403" s="35"/>
      <c r="E1403" s="35"/>
      <c r="F1403" s="35"/>
      <c r="G1403" s="35"/>
      <c r="H1403" s="35"/>
      <c r="I1403" s="35"/>
      <c r="J1403" s="35"/>
      <c r="K1403" s="35"/>
      <c r="L1403" s="35"/>
      <c r="M1403" s="35"/>
      <c r="N1403" s="35"/>
      <c r="O1403" s="35"/>
      <c r="P1403" s="35"/>
      <c r="Q1403" s="35"/>
      <c r="R1403" s="35"/>
      <c r="S1403" s="35"/>
      <c r="T1403" s="35"/>
      <c r="U1403" s="35"/>
      <c r="V1403" s="35"/>
      <c r="W1403" s="35"/>
      <c r="X1403" s="35"/>
      <c r="Y1403" s="35"/>
      <c r="Z1403" s="35"/>
      <c r="AA1403" s="35"/>
      <c r="AB1403" s="35"/>
      <c r="AC1403" s="35"/>
      <c r="AD1403" s="35"/>
      <c r="AE1403" s="35"/>
      <c r="AG1403" s="216" t="s">
        <v>165</v>
      </c>
      <c r="AH1403" s="907" t="s">
        <v>1997</v>
      </c>
      <c r="AI1403" s="906" t="s">
        <v>1998</v>
      </c>
      <c r="AJ1403" s="905">
        <v>1603008</v>
      </c>
      <c r="AK1403" s="451" t="s">
        <v>139</v>
      </c>
      <c r="AL1403" s="451">
        <v>1</v>
      </c>
      <c r="AM1403" s="449" t="s">
        <v>3041</v>
      </c>
      <c r="AN1403" s="450"/>
      <c r="AP1403" s="77"/>
      <c r="AQ1403" s="77"/>
      <c r="AR1403" s="35"/>
      <c r="AS1403" s="35"/>
      <c r="AT1403" s="35"/>
      <c r="AU1403" s="35"/>
      <c r="AV1403" s="35"/>
      <c r="AW1403" s="35"/>
      <c r="AX1403" s="35"/>
      <c r="AY1403" s="35"/>
      <c r="AZ1403" s="35"/>
      <c r="BA1403" s="35"/>
      <c r="BB1403" s="35"/>
      <c r="BC1403" s="35"/>
      <c r="BD1403" s="35"/>
      <c r="BE1403" s="35"/>
      <c r="BF1403" s="35"/>
      <c r="BG1403" s="35"/>
      <c r="BH1403" s="35"/>
      <c r="BI1403" s="35"/>
      <c r="BJ1403" s="35"/>
      <c r="BK1403" s="35"/>
      <c r="BL1403" s="35"/>
      <c r="BM1403" s="35"/>
      <c r="BN1403" s="35"/>
      <c r="BO1403" s="35"/>
      <c r="BP1403" s="35"/>
      <c r="BQ1403" s="35"/>
      <c r="BR1403" s="35"/>
      <c r="BS1403" s="35"/>
      <c r="BT1403" s="35"/>
      <c r="BU1403" s="35"/>
      <c r="BV1403" s="35"/>
    </row>
    <row r="1404" spans="1:74" s="54" customFormat="1" ht="15" customHeight="1" x14ac:dyDescent="0.15">
      <c r="A1404" s="35"/>
      <c r="B1404" s="35"/>
      <c r="C1404" s="35"/>
      <c r="D1404" s="35"/>
      <c r="E1404" s="35"/>
      <c r="F1404" s="35"/>
      <c r="G1404" s="35"/>
      <c r="H1404" s="35"/>
      <c r="I1404" s="35"/>
      <c r="J1404" s="35"/>
      <c r="K1404" s="35"/>
      <c r="L1404" s="35"/>
      <c r="M1404" s="35"/>
      <c r="N1404" s="35"/>
      <c r="O1404" s="35"/>
      <c r="P1404" s="35"/>
      <c r="Q1404" s="35"/>
      <c r="R1404" s="35"/>
      <c r="S1404" s="35"/>
      <c r="T1404" s="35"/>
      <c r="U1404" s="35"/>
      <c r="V1404" s="35"/>
      <c r="W1404" s="35"/>
      <c r="X1404" s="35"/>
      <c r="Y1404" s="35"/>
      <c r="Z1404" s="35"/>
      <c r="AA1404" s="35"/>
      <c r="AB1404" s="35"/>
      <c r="AC1404" s="35"/>
      <c r="AD1404" s="35"/>
      <c r="AE1404" s="35"/>
      <c r="AG1404" s="216" t="s">
        <v>165</v>
      </c>
      <c r="AH1404" s="907" t="s">
        <v>2013</v>
      </c>
      <c r="AI1404" s="906" t="s">
        <v>2014</v>
      </c>
      <c r="AJ1404" s="905">
        <v>1603009</v>
      </c>
      <c r="AK1404" s="451">
        <v>1</v>
      </c>
      <c r="AL1404" s="451" t="s">
        <v>139</v>
      </c>
      <c r="AM1404" s="449" t="s">
        <v>3041</v>
      </c>
      <c r="AN1404" s="450"/>
      <c r="AP1404" s="77"/>
      <c r="AQ1404" s="77"/>
      <c r="AR1404" s="35"/>
      <c r="AS1404" s="35"/>
      <c r="AT1404" s="35"/>
      <c r="AU1404" s="35"/>
      <c r="AV1404" s="35"/>
      <c r="AW1404" s="35"/>
      <c r="AX1404" s="35"/>
      <c r="AY1404" s="35"/>
      <c r="AZ1404" s="35"/>
      <c r="BA1404" s="35"/>
      <c r="BB1404" s="35"/>
      <c r="BC1404" s="35"/>
      <c r="BD1404" s="35"/>
      <c r="BE1404" s="35"/>
      <c r="BF1404" s="35"/>
      <c r="BG1404" s="35"/>
      <c r="BH1404" s="35"/>
      <c r="BI1404" s="35"/>
      <c r="BJ1404" s="35"/>
      <c r="BK1404" s="35"/>
      <c r="BL1404" s="35"/>
      <c r="BM1404" s="35"/>
      <c r="BN1404" s="35"/>
      <c r="BO1404" s="35"/>
      <c r="BP1404" s="35"/>
      <c r="BQ1404" s="35"/>
      <c r="BR1404" s="35"/>
      <c r="BS1404" s="35"/>
      <c r="BT1404" s="35"/>
      <c r="BU1404" s="35"/>
      <c r="BV1404" s="35"/>
    </row>
    <row r="1405" spans="1:74" s="54" customFormat="1" ht="15" customHeight="1" x14ac:dyDescent="0.15">
      <c r="A1405" s="35"/>
      <c r="B1405" s="35"/>
      <c r="C1405" s="35"/>
      <c r="D1405" s="35"/>
      <c r="E1405" s="35"/>
      <c r="F1405" s="35"/>
      <c r="G1405" s="35"/>
      <c r="H1405" s="35"/>
      <c r="I1405" s="35"/>
      <c r="J1405" s="35"/>
      <c r="K1405" s="35"/>
      <c r="L1405" s="35"/>
      <c r="M1405" s="35"/>
      <c r="N1405" s="35"/>
      <c r="O1405" s="35"/>
      <c r="P1405" s="35"/>
      <c r="Q1405" s="35"/>
      <c r="R1405" s="35"/>
      <c r="S1405" s="35"/>
      <c r="T1405" s="35"/>
      <c r="U1405" s="35"/>
      <c r="V1405" s="35"/>
      <c r="W1405" s="35"/>
      <c r="X1405" s="35"/>
      <c r="Y1405" s="35"/>
      <c r="Z1405" s="35"/>
      <c r="AA1405" s="35"/>
      <c r="AB1405" s="35"/>
      <c r="AC1405" s="35"/>
      <c r="AD1405" s="35"/>
      <c r="AE1405" s="35"/>
      <c r="AG1405" s="216" t="s">
        <v>165</v>
      </c>
      <c r="AH1405" s="907" t="s">
        <v>2033</v>
      </c>
      <c r="AI1405" s="906" t="s">
        <v>2034</v>
      </c>
      <c r="AJ1405" s="905">
        <v>1603010</v>
      </c>
      <c r="AK1405" s="451" t="s">
        <v>139</v>
      </c>
      <c r="AL1405" s="451">
        <v>1</v>
      </c>
      <c r="AM1405" s="449" t="s">
        <v>3041</v>
      </c>
      <c r="AN1405" s="450"/>
      <c r="AP1405" s="77"/>
      <c r="AQ1405" s="77"/>
      <c r="AR1405" s="35"/>
      <c r="AS1405" s="35"/>
      <c r="AT1405" s="35"/>
      <c r="AU1405" s="35"/>
      <c r="AV1405" s="35"/>
      <c r="AW1405" s="35"/>
      <c r="AX1405" s="35"/>
      <c r="AY1405" s="35"/>
      <c r="AZ1405" s="35"/>
      <c r="BA1405" s="35"/>
      <c r="BB1405" s="35"/>
      <c r="BC1405" s="35"/>
      <c r="BD1405" s="35"/>
      <c r="BE1405" s="35"/>
      <c r="BF1405" s="35"/>
      <c r="BG1405" s="35"/>
      <c r="BH1405" s="35"/>
      <c r="BI1405" s="35"/>
      <c r="BJ1405" s="35"/>
      <c r="BK1405" s="35"/>
      <c r="BL1405" s="35"/>
      <c r="BM1405" s="35"/>
      <c r="BN1405" s="35"/>
      <c r="BO1405" s="35"/>
      <c r="BP1405" s="35"/>
      <c r="BQ1405" s="35"/>
      <c r="BR1405" s="35"/>
      <c r="BS1405" s="35"/>
      <c r="BT1405" s="35"/>
      <c r="BU1405" s="35"/>
      <c r="BV1405" s="35"/>
    </row>
    <row r="1406" spans="1:74" s="54" customFormat="1" ht="15" customHeight="1" x14ac:dyDescent="0.15">
      <c r="A1406" s="35"/>
      <c r="B1406" s="35"/>
      <c r="C1406" s="35"/>
      <c r="D1406" s="35"/>
      <c r="E1406" s="35"/>
      <c r="F1406" s="35"/>
      <c r="G1406" s="35"/>
      <c r="H1406" s="35"/>
      <c r="I1406" s="35"/>
      <c r="J1406" s="35"/>
      <c r="K1406" s="35"/>
      <c r="L1406" s="35"/>
      <c r="M1406" s="35"/>
      <c r="N1406" s="35"/>
      <c r="O1406" s="35"/>
      <c r="P1406" s="35"/>
      <c r="Q1406" s="35"/>
      <c r="R1406" s="35"/>
      <c r="S1406" s="35"/>
      <c r="T1406" s="35"/>
      <c r="U1406" s="35"/>
      <c r="V1406" s="35"/>
      <c r="W1406" s="35"/>
      <c r="X1406" s="35"/>
      <c r="Y1406" s="35"/>
      <c r="Z1406" s="35"/>
      <c r="AA1406" s="35"/>
      <c r="AB1406" s="35"/>
      <c r="AC1406" s="35"/>
      <c r="AD1406" s="35"/>
      <c r="AE1406" s="35"/>
      <c r="AG1406" s="216" t="s">
        <v>165</v>
      </c>
      <c r="AH1406" s="907" t="s">
        <v>1429</v>
      </c>
      <c r="AI1406" s="906" t="s">
        <v>2083</v>
      </c>
      <c r="AJ1406" s="905">
        <v>1603011</v>
      </c>
      <c r="AK1406" s="451" t="s">
        <v>139</v>
      </c>
      <c r="AL1406" s="451">
        <v>1</v>
      </c>
      <c r="AM1406" s="449" t="s">
        <v>3041</v>
      </c>
      <c r="AN1406" s="450"/>
      <c r="AP1406" s="77"/>
      <c r="AQ1406" s="77"/>
      <c r="AR1406" s="35"/>
      <c r="AS1406" s="35"/>
      <c r="AT1406" s="35"/>
      <c r="AU1406" s="35"/>
      <c r="AV1406" s="35"/>
      <c r="AW1406" s="35"/>
      <c r="AX1406" s="35"/>
      <c r="AY1406" s="35"/>
      <c r="AZ1406" s="35"/>
      <c r="BA1406" s="35"/>
      <c r="BB1406" s="35"/>
      <c r="BC1406" s="35"/>
      <c r="BD1406" s="35"/>
      <c r="BE1406" s="35"/>
      <c r="BF1406" s="35"/>
      <c r="BG1406" s="35"/>
      <c r="BH1406" s="35"/>
      <c r="BI1406" s="35"/>
      <c r="BJ1406" s="35"/>
      <c r="BK1406" s="35"/>
      <c r="BL1406" s="35"/>
      <c r="BM1406" s="35"/>
      <c r="BN1406" s="35"/>
      <c r="BO1406" s="35"/>
      <c r="BP1406" s="35"/>
      <c r="BQ1406" s="35"/>
      <c r="BR1406" s="35"/>
      <c r="BS1406" s="35"/>
      <c r="BT1406" s="35"/>
      <c r="BU1406" s="35"/>
      <c r="BV1406" s="35"/>
    </row>
    <row r="1407" spans="1:74" s="54" customFormat="1" ht="15" customHeight="1" x14ac:dyDescent="0.15">
      <c r="A1407" s="35"/>
      <c r="B1407" s="35"/>
      <c r="C1407" s="35"/>
      <c r="D1407" s="35"/>
      <c r="E1407" s="35"/>
      <c r="F1407" s="35"/>
      <c r="G1407" s="35"/>
      <c r="H1407" s="35"/>
      <c r="I1407" s="35"/>
      <c r="J1407" s="35"/>
      <c r="K1407" s="35"/>
      <c r="L1407" s="35"/>
      <c r="M1407" s="35"/>
      <c r="N1407" s="35"/>
      <c r="O1407" s="35"/>
      <c r="P1407" s="35"/>
      <c r="Q1407" s="35"/>
      <c r="R1407" s="35"/>
      <c r="S1407" s="35"/>
      <c r="T1407" s="35"/>
      <c r="U1407" s="35"/>
      <c r="V1407" s="35"/>
      <c r="W1407" s="35"/>
      <c r="X1407" s="35"/>
      <c r="Y1407" s="35"/>
      <c r="Z1407" s="35"/>
      <c r="AA1407" s="35"/>
      <c r="AB1407" s="35"/>
      <c r="AC1407" s="35"/>
      <c r="AD1407" s="35"/>
      <c r="AE1407" s="35"/>
      <c r="AG1407" s="216" t="s">
        <v>165</v>
      </c>
      <c r="AH1407" s="907" t="s">
        <v>1924</v>
      </c>
      <c r="AI1407" s="906" t="s">
        <v>1925</v>
      </c>
      <c r="AJ1407" s="905">
        <v>1603012</v>
      </c>
      <c r="AK1407" s="451" t="s">
        <v>139</v>
      </c>
      <c r="AL1407" s="451">
        <v>1</v>
      </c>
      <c r="AM1407" s="449" t="s">
        <v>3041</v>
      </c>
      <c r="AN1407" s="450"/>
      <c r="AP1407" s="77"/>
      <c r="AQ1407" s="77"/>
      <c r="AR1407" s="35"/>
      <c r="AS1407" s="35"/>
      <c r="AT1407" s="35"/>
      <c r="AU1407" s="35"/>
      <c r="AV1407" s="35"/>
      <c r="AW1407" s="35"/>
      <c r="AX1407" s="35"/>
      <c r="AY1407" s="35"/>
      <c r="AZ1407" s="35"/>
      <c r="BA1407" s="35"/>
      <c r="BB1407" s="35"/>
      <c r="BC1407" s="35"/>
      <c r="BD1407" s="35"/>
      <c r="BE1407" s="35"/>
      <c r="BF1407" s="35"/>
      <c r="BG1407" s="35"/>
      <c r="BH1407" s="35"/>
      <c r="BI1407" s="35"/>
      <c r="BJ1407" s="35"/>
      <c r="BK1407" s="35"/>
      <c r="BL1407" s="35"/>
      <c r="BM1407" s="35"/>
      <c r="BN1407" s="35"/>
      <c r="BO1407" s="35"/>
      <c r="BP1407" s="35"/>
      <c r="BQ1407" s="35"/>
      <c r="BR1407" s="35"/>
      <c r="BS1407" s="35"/>
      <c r="BT1407" s="35"/>
      <c r="BU1407" s="35"/>
      <c r="BV1407" s="35"/>
    </row>
    <row r="1408" spans="1:74" s="54" customFormat="1" ht="15" customHeight="1" x14ac:dyDescent="0.15">
      <c r="A1408" s="35"/>
      <c r="B1408" s="35"/>
      <c r="C1408" s="35"/>
      <c r="D1408" s="35"/>
      <c r="E1408" s="35"/>
      <c r="F1408" s="35"/>
      <c r="G1408" s="35"/>
      <c r="H1408" s="35"/>
      <c r="I1408" s="35"/>
      <c r="J1408" s="35"/>
      <c r="K1408" s="35"/>
      <c r="L1408" s="35"/>
      <c r="M1408" s="35"/>
      <c r="N1408" s="35"/>
      <c r="O1408" s="35"/>
      <c r="P1408" s="35"/>
      <c r="Q1408" s="35"/>
      <c r="R1408" s="35"/>
      <c r="S1408" s="35"/>
      <c r="T1408" s="35"/>
      <c r="U1408" s="35"/>
      <c r="V1408" s="35"/>
      <c r="W1408" s="35"/>
      <c r="X1408" s="35"/>
      <c r="Y1408" s="35"/>
      <c r="Z1408" s="35"/>
      <c r="AA1408" s="35"/>
      <c r="AB1408" s="35"/>
      <c r="AC1408" s="35"/>
      <c r="AD1408" s="35"/>
      <c r="AE1408" s="35"/>
      <c r="AG1408" s="216" t="s">
        <v>165</v>
      </c>
      <c r="AH1408" s="907" t="s">
        <v>1950</v>
      </c>
      <c r="AI1408" s="906" t="s">
        <v>1951</v>
      </c>
      <c r="AJ1408" s="905">
        <v>1603013</v>
      </c>
      <c r="AK1408" s="451">
        <v>1</v>
      </c>
      <c r="AL1408" s="451" t="s">
        <v>139</v>
      </c>
      <c r="AM1408" s="449" t="s">
        <v>3041</v>
      </c>
      <c r="AN1408" s="450"/>
      <c r="AP1408" s="77"/>
      <c r="AQ1408" s="77"/>
      <c r="AR1408" s="35"/>
      <c r="AS1408" s="35"/>
      <c r="AT1408" s="35"/>
      <c r="AU1408" s="35"/>
      <c r="AV1408" s="35"/>
      <c r="AW1408" s="35"/>
      <c r="AX1408" s="35"/>
      <c r="AY1408" s="35"/>
      <c r="AZ1408" s="35"/>
      <c r="BA1408" s="35"/>
      <c r="BB1408" s="35"/>
      <c r="BC1408" s="35"/>
      <c r="BD1408" s="35"/>
      <c r="BE1408" s="35"/>
      <c r="BF1408" s="35"/>
      <c r="BG1408" s="35"/>
      <c r="BH1408" s="35"/>
      <c r="BI1408" s="35"/>
      <c r="BJ1408" s="35"/>
      <c r="BK1408" s="35"/>
      <c r="BL1408" s="35"/>
      <c r="BM1408" s="35"/>
      <c r="BN1408" s="35"/>
      <c r="BO1408" s="35"/>
      <c r="BP1408" s="35"/>
      <c r="BQ1408" s="35"/>
      <c r="BR1408" s="35"/>
      <c r="BS1408" s="35"/>
      <c r="BT1408" s="35"/>
      <c r="BU1408" s="35"/>
      <c r="BV1408" s="35"/>
    </row>
    <row r="1409" spans="1:74" s="54" customFormat="1" ht="15" customHeight="1" x14ac:dyDescent="0.15">
      <c r="A1409" s="35"/>
      <c r="B1409" s="35"/>
      <c r="C1409" s="35"/>
      <c r="D1409" s="35"/>
      <c r="E1409" s="35"/>
      <c r="F1409" s="35"/>
      <c r="G1409" s="35"/>
      <c r="H1409" s="35"/>
      <c r="I1409" s="35"/>
      <c r="J1409" s="35"/>
      <c r="K1409" s="35"/>
      <c r="L1409" s="35"/>
      <c r="M1409" s="35"/>
      <c r="N1409" s="35"/>
      <c r="O1409" s="35"/>
      <c r="P1409" s="35"/>
      <c r="Q1409" s="35"/>
      <c r="R1409" s="35"/>
      <c r="S1409" s="35"/>
      <c r="T1409" s="35"/>
      <c r="U1409" s="35"/>
      <c r="V1409" s="35"/>
      <c r="W1409" s="35"/>
      <c r="X1409" s="35"/>
      <c r="Y1409" s="35"/>
      <c r="Z1409" s="35"/>
      <c r="AA1409" s="35"/>
      <c r="AB1409" s="35"/>
      <c r="AC1409" s="35"/>
      <c r="AD1409" s="35"/>
      <c r="AE1409" s="35"/>
      <c r="AG1409" s="216" t="s">
        <v>165</v>
      </c>
      <c r="AH1409" s="907" t="s">
        <v>2086</v>
      </c>
      <c r="AI1409" s="906" t="s">
        <v>2087</v>
      </c>
      <c r="AJ1409" s="905">
        <v>1603014</v>
      </c>
      <c r="AK1409" s="451" t="s">
        <v>139</v>
      </c>
      <c r="AL1409" s="451">
        <v>1</v>
      </c>
      <c r="AM1409" s="449" t="s">
        <v>3041</v>
      </c>
      <c r="AN1409" s="450"/>
      <c r="AP1409" s="77"/>
      <c r="AQ1409" s="77"/>
      <c r="AR1409" s="35"/>
      <c r="AS1409" s="35"/>
      <c r="AT1409" s="35"/>
      <c r="AU1409" s="35"/>
      <c r="AV1409" s="35"/>
      <c r="AW1409" s="35"/>
      <c r="AX1409" s="35"/>
      <c r="AY1409" s="35"/>
      <c r="AZ1409" s="35"/>
      <c r="BA1409" s="35"/>
      <c r="BB1409" s="35"/>
      <c r="BC1409" s="35"/>
      <c r="BD1409" s="35"/>
      <c r="BE1409" s="35"/>
      <c r="BF1409" s="35"/>
      <c r="BG1409" s="35"/>
      <c r="BH1409" s="35"/>
      <c r="BI1409" s="35"/>
      <c r="BJ1409" s="35"/>
      <c r="BK1409" s="35"/>
      <c r="BL1409" s="35"/>
      <c r="BM1409" s="35"/>
      <c r="BN1409" s="35"/>
      <c r="BO1409" s="35"/>
      <c r="BP1409" s="35"/>
      <c r="BQ1409" s="35"/>
      <c r="BR1409" s="35"/>
      <c r="BS1409" s="35"/>
      <c r="BT1409" s="35"/>
      <c r="BU1409" s="35"/>
      <c r="BV1409" s="35"/>
    </row>
    <row r="1410" spans="1:74" s="54" customFormat="1" ht="15" customHeight="1" x14ac:dyDescent="0.15">
      <c r="A1410" s="35"/>
      <c r="B1410" s="35"/>
      <c r="C1410" s="35"/>
      <c r="D1410" s="35"/>
      <c r="E1410" s="35"/>
      <c r="F1410" s="35"/>
      <c r="G1410" s="35"/>
      <c r="H1410" s="35"/>
      <c r="I1410" s="35"/>
      <c r="J1410" s="35"/>
      <c r="K1410" s="35"/>
      <c r="L1410" s="35"/>
      <c r="M1410" s="35"/>
      <c r="N1410" s="35"/>
      <c r="O1410" s="35"/>
      <c r="P1410" s="35"/>
      <c r="Q1410" s="35"/>
      <c r="R1410" s="35"/>
      <c r="S1410" s="35"/>
      <c r="T1410" s="35"/>
      <c r="U1410" s="35"/>
      <c r="V1410" s="35"/>
      <c r="W1410" s="35"/>
      <c r="X1410" s="35"/>
      <c r="Y1410" s="35"/>
      <c r="Z1410" s="35"/>
      <c r="AA1410" s="35"/>
      <c r="AB1410" s="35"/>
      <c r="AC1410" s="35"/>
      <c r="AD1410" s="35"/>
      <c r="AE1410" s="35"/>
      <c r="AG1410" s="216" t="s">
        <v>165</v>
      </c>
      <c r="AH1410" s="907" t="s">
        <v>1979</v>
      </c>
      <c r="AI1410" s="906" t="s">
        <v>1980</v>
      </c>
      <c r="AJ1410" s="905">
        <v>1603015</v>
      </c>
      <c r="AK1410" s="451">
        <v>1</v>
      </c>
      <c r="AL1410" s="451" t="s">
        <v>139</v>
      </c>
      <c r="AM1410" s="451" t="s">
        <v>140</v>
      </c>
      <c r="AN1410" s="450"/>
      <c r="AP1410" s="77"/>
      <c r="AQ1410" s="77"/>
      <c r="AR1410" s="35"/>
      <c r="AS1410" s="35"/>
      <c r="AT1410" s="35"/>
      <c r="AU1410" s="35"/>
      <c r="AV1410" s="35"/>
      <c r="AW1410" s="35"/>
      <c r="AX1410" s="35"/>
      <c r="AY1410" s="35"/>
      <c r="AZ1410" s="35"/>
      <c r="BA1410" s="35"/>
      <c r="BB1410" s="35"/>
      <c r="BC1410" s="35"/>
      <c r="BD1410" s="35"/>
      <c r="BE1410" s="35"/>
      <c r="BF1410" s="35"/>
      <c r="BG1410" s="35"/>
      <c r="BH1410" s="35"/>
      <c r="BI1410" s="35"/>
      <c r="BJ1410" s="35"/>
      <c r="BK1410" s="35"/>
      <c r="BL1410" s="35"/>
      <c r="BM1410" s="35"/>
      <c r="BN1410" s="35"/>
      <c r="BO1410" s="35"/>
      <c r="BP1410" s="35"/>
      <c r="BQ1410" s="35"/>
      <c r="BR1410" s="35"/>
      <c r="BS1410" s="35"/>
      <c r="BT1410" s="35"/>
      <c r="BU1410" s="35"/>
      <c r="BV1410" s="35"/>
    </row>
    <row r="1411" spans="1:74" s="54" customFormat="1" ht="15" customHeight="1" x14ac:dyDescent="0.15">
      <c r="A1411" s="35"/>
      <c r="B1411" s="35"/>
      <c r="C1411" s="35"/>
      <c r="D1411" s="35"/>
      <c r="E1411" s="35"/>
      <c r="F1411" s="35"/>
      <c r="G1411" s="35"/>
      <c r="H1411" s="35"/>
      <c r="I1411" s="35"/>
      <c r="J1411" s="35"/>
      <c r="K1411" s="35"/>
      <c r="L1411" s="35"/>
      <c r="M1411" s="35"/>
      <c r="N1411" s="35"/>
      <c r="O1411" s="35"/>
      <c r="P1411" s="35"/>
      <c r="Q1411" s="35"/>
      <c r="R1411" s="35"/>
      <c r="S1411" s="35"/>
      <c r="T1411" s="35"/>
      <c r="U1411" s="35"/>
      <c r="V1411" s="35"/>
      <c r="W1411" s="35"/>
      <c r="X1411" s="35"/>
      <c r="Y1411" s="35"/>
      <c r="Z1411" s="35"/>
      <c r="AA1411" s="35"/>
      <c r="AB1411" s="35"/>
      <c r="AC1411" s="35"/>
      <c r="AD1411" s="35"/>
      <c r="AE1411" s="35"/>
      <c r="AG1411" s="216" t="s">
        <v>165</v>
      </c>
      <c r="AH1411" s="907" t="s">
        <v>1918</v>
      </c>
      <c r="AI1411" s="906" t="s">
        <v>1919</v>
      </c>
      <c r="AJ1411" s="905">
        <v>1603016</v>
      </c>
      <c r="AK1411" s="451" t="s">
        <v>139</v>
      </c>
      <c r="AL1411" s="451">
        <v>1</v>
      </c>
      <c r="AM1411" s="449" t="s">
        <v>3041</v>
      </c>
      <c r="AN1411" s="450"/>
      <c r="AP1411" s="77"/>
      <c r="AQ1411" s="77"/>
      <c r="AR1411" s="35"/>
      <c r="AS1411" s="35"/>
      <c r="AT1411" s="35"/>
      <c r="AU1411" s="35"/>
      <c r="AV1411" s="35"/>
      <c r="AW1411" s="35"/>
      <c r="AX1411" s="35"/>
      <c r="AY1411" s="35"/>
      <c r="AZ1411" s="35"/>
      <c r="BA1411" s="35"/>
      <c r="BB1411" s="35"/>
      <c r="BC1411" s="35"/>
      <c r="BD1411" s="35"/>
      <c r="BE1411" s="35"/>
      <c r="BF1411" s="35"/>
      <c r="BG1411" s="35"/>
      <c r="BH1411" s="35"/>
      <c r="BI1411" s="35"/>
      <c r="BJ1411" s="35"/>
      <c r="BK1411" s="35"/>
      <c r="BL1411" s="35"/>
      <c r="BM1411" s="35"/>
      <c r="BN1411" s="35"/>
      <c r="BO1411" s="35"/>
      <c r="BP1411" s="35"/>
      <c r="BQ1411" s="35"/>
      <c r="BR1411" s="35"/>
      <c r="BS1411" s="35"/>
      <c r="BT1411" s="35"/>
      <c r="BU1411" s="35"/>
      <c r="BV1411" s="35"/>
    </row>
    <row r="1412" spans="1:74" s="54" customFormat="1" ht="15" customHeight="1" x14ac:dyDescent="0.15">
      <c r="A1412" s="35"/>
      <c r="B1412" s="35"/>
      <c r="C1412" s="35"/>
      <c r="D1412" s="35"/>
      <c r="E1412" s="35"/>
      <c r="F1412" s="35"/>
      <c r="G1412" s="35"/>
      <c r="H1412" s="35"/>
      <c r="I1412" s="35"/>
      <c r="J1412" s="35"/>
      <c r="K1412" s="35"/>
      <c r="L1412" s="35"/>
      <c r="M1412" s="35"/>
      <c r="N1412" s="35"/>
      <c r="O1412" s="35"/>
      <c r="P1412" s="35"/>
      <c r="Q1412" s="35"/>
      <c r="R1412" s="35"/>
      <c r="S1412" s="35"/>
      <c r="T1412" s="35"/>
      <c r="U1412" s="35"/>
      <c r="V1412" s="35"/>
      <c r="W1412" s="35"/>
      <c r="X1412" s="35"/>
      <c r="Y1412" s="35"/>
      <c r="Z1412" s="35"/>
      <c r="AA1412" s="35"/>
      <c r="AB1412" s="35"/>
      <c r="AC1412" s="35"/>
      <c r="AD1412" s="35"/>
      <c r="AE1412" s="35"/>
      <c r="AG1412" s="216" t="s">
        <v>165</v>
      </c>
      <c r="AH1412" s="907" t="s">
        <v>1948</v>
      </c>
      <c r="AI1412" s="906" t="s">
        <v>1949</v>
      </c>
      <c r="AJ1412" s="905">
        <v>1603017</v>
      </c>
      <c r="AK1412" s="451">
        <v>1</v>
      </c>
      <c r="AL1412" s="451" t="s">
        <v>139</v>
      </c>
      <c r="AM1412" s="449" t="s">
        <v>3041</v>
      </c>
      <c r="AN1412" s="450"/>
      <c r="AP1412" s="77"/>
      <c r="AQ1412" s="77"/>
      <c r="AR1412" s="35"/>
      <c r="AS1412" s="35"/>
      <c r="AT1412" s="35"/>
      <c r="AU1412" s="35"/>
      <c r="AV1412" s="35"/>
      <c r="AW1412" s="35"/>
      <c r="AX1412" s="35"/>
      <c r="AY1412" s="35"/>
      <c r="AZ1412" s="35"/>
      <c r="BA1412" s="35"/>
      <c r="BB1412" s="35"/>
      <c r="BC1412" s="35"/>
      <c r="BD1412" s="35"/>
      <c r="BE1412" s="35"/>
      <c r="BF1412" s="35"/>
      <c r="BG1412" s="35"/>
      <c r="BH1412" s="35"/>
      <c r="BI1412" s="35"/>
      <c r="BJ1412" s="35"/>
      <c r="BK1412" s="35"/>
      <c r="BL1412" s="35"/>
      <c r="BM1412" s="35"/>
      <c r="BN1412" s="35"/>
      <c r="BO1412" s="35"/>
      <c r="BP1412" s="35"/>
      <c r="BQ1412" s="35"/>
      <c r="BR1412" s="35"/>
      <c r="BS1412" s="35"/>
      <c r="BT1412" s="35"/>
      <c r="BU1412" s="35"/>
      <c r="BV1412" s="35"/>
    </row>
    <row r="1413" spans="1:74" s="54" customFormat="1" ht="15" customHeight="1" x14ac:dyDescent="0.15">
      <c r="A1413" s="35"/>
      <c r="B1413" s="35"/>
      <c r="C1413" s="35"/>
      <c r="D1413" s="35"/>
      <c r="E1413" s="35"/>
      <c r="F1413" s="35"/>
      <c r="G1413" s="35"/>
      <c r="H1413" s="35"/>
      <c r="I1413" s="35"/>
      <c r="J1413" s="35"/>
      <c r="K1413" s="35"/>
      <c r="L1413" s="35"/>
      <c r="M1413" s="35"/>
      <c r="N1413" s="35"/>
      <c r="O1413" s="35"/>
      <c r="P1413" s="35"/>
      <c r="Q1413" s="35"/>
      <c r="R1413" s="35"/>
      <c r="S1413" s="35"/>
      <c r="T1413" s="35"/>
      <c r="U1413" s="35"/>
      <c r="V1413" s="35"/>
      <c r="W1413" s="35"/>
      <c r="X1413" s="35"/>
      <c r="Y1413" s="35"/>
      <c r="Z1413" s="35"/>
      <c r="AA1413" s="35"/>
      <c r="AB1413" s="35"/>
      <c r="AC1413" s="35"/>
      <c r="AD1413" s="35"/>
      <c r="AE1413" s="35"/>
      <c r="AG1413" s="216" t="s">
        <v>165</v>
      </c>
      <c r="AH1413" s="907" t="s">
        <v>1940</v>
      </c>
      <c r="AI1413" s="906" t="s">
        <v>1941</v>
      </c>
      <c r="AJ1413" s="905">
        <v>1603018</v>
      </c>
      <c r="AK1413" s="451">
        <v>1</v>
      </c>
      <c r="AL1413" s="451" t="s">
        <v>139</v>
      </c>
      <c r="AM1413" s="451" t="s">
        <v>140</v>
      </c>
      <c r="AN1413" s="450"/>
      <c r="AP1413" s="77"/>
      <c r="AQ1413" s="77"/>
      <c r="AR1413" s="35"/>
      <c r="AS1413" s="35"/>
      <c r="AT1413" s="35"/>
      <c r="AU1413" s="35"/>
      <c r="AV1413" s="35"/>
      <c r="AW1413" s="35"/>
      <c r="AX1413" s="35"/>
      <c r="AY1413" s="35"/>
      <c r="AZ1413" s="35"/>
      <c r="BA1413" s="35"/>
      <c r="BB1413" s="35"/>
      <c r="BC1413" s="35"/>
      <c r="BD1413" s="35"/>
      <c r="BE1413" s="35"/>
      <c r="BF1413" s="35"/>
      <c r="BG1413" s="35"/>
      <c r="BH1413" s="35"/>
      <c r="BI1413" s="35"/>
      <c r="BJ1413" s="35"/>
      <c r="BK1413" s="35"/>
      <c r="BL1413" s="35"/>
      <c r="BM1413" s="35"/>
      <c r="BN1413" s="35"/>
      <c r="BO1413" s="35"/>
      <c r="BP1413" s="35"/>
      <c r="BQ1413" s="35"/>
      <c r="BR1413" s="35"/>
      <c r="BS1413" s="35"/>
      <c r="BT1413" s="35"/>
      <c r="BU1413" s="35"/>
      <c r="BV1413" s="35"/>
    </row>
    <row r="1414" spans="1:74" s="54" customFormat="1" ht="15" customHeight="1" x14ac:dyDescent="0.15">
      <c r="A1414" s="35"/>
      <c r="B1414" s="35"/>
      <c r="C1414" s="35"/>
      <c r="D1414" s="35"/>
      <c r="E1414" s="35"/>
      <c r="F1414" s="35"/>
      <c r="G1414" s="35"/>
      <c r="H1414" s="35"/>
      <c r="I1414" s="35"/>
      <c r="J1414" s="35"/>
      <c r="K1414" s="35"/>
      <c r="L1414" s="35"/>
      <c r="M1414" s="35"/>
      <c r="N1414" s="35"/>
      <c r="O1414" s="35"/>
      <c r="P1414" s="35"/>
      <c r="Q1414" s="35"/>
      <c r="R1414" s="35"/>
      <c r="S1414" s="35"/>
      <c r="T1414" s="35"/>
      <c r="U1414" s="35"/>
      <c r="V1414" s="35"/>
      <c r="W1414" s="35"/>
      <c r="X1414" s="35"/>
      <c r="Y1414" s="35"/>
      <c r="Z1414" s="35"/>
      <c r="AA1414" s="35"/>
      <c r="AB1414" s="35"/>
      <c r="AC1414" s="35"/>
      <c r="AD1414" s="35"/>
      <c r="AE1414" s="35"/>
      <c r="AG1414" s="216" t="s">
        <v>165</v>
      </c>
      <c r="AH1414" s="907" t="s">
        <v>1967</v>
      </c>
      <c r="AI1414" s="906" t="s">
        <v>1968</v>
      </c>
      <c r="AJ1414" s="905">
        <v>1603019</v>
      </c>
      <c r="AK1414" s="451" t="s">
        <v>139</v>
      </c>
      <c r="AL1414" s="451">
        <v>1</v>
      </c>
      <c r="AM1414" s="449" t="s">
        <v>3041</v>
      </c>
      <c r="AN1414" s="450"/>
      <c r="AP1414" s="77"/>
      <c r="AQ1414" s="77"/>
      <c r="AR1414" s="35"/>
      <c r="AS1414" s="35"/>
      <c r="AT1414" s="35"/>
      <c r="AU1414" s="35"/>
      <c r="AV1414" s="35"/>
      <c r="AW1414" s="35"/>
      <c r="AX1414" s="35"/>
      <c r="AY1414" s="35"/>
      <c r="AZ1414" s="35"/>
      <c r="BA1414" s="35"/>
      <c r="BB1414" s="35"/>
      <c r="BC1414" s="35"/>
      <c r="BD1414" s="35"/>
      <c r="BE1414" s="35"/>
      <c r="BF1414" s="35"/>
      <c r="BG1414" s="35"/>
      <c r="BH1414" s="35"/>
      <c r="BI1414" s="35"/>
      <c r="BJ1414" s="35"/>
      <c r="BK1414" s="35"/>
      <c r="BL1414" s="35"/>
      <c r="BM1414" s="35"/>
      <c r="BN1414" s="35"/>
      <c r="BO1414" s="35"/>
      <c r="BP1414" s="35"/>
      <c r="BQ1414" s="35"/>
      <c r="BR1414" s="35"/>
      <c r="BS1414" s="35"/>
      <c r="BT1414" s="35"/>
      <c r="BU1414" s="35"/>
      <c r="BV1414" s="35"/>
    </row>
    <row r="1415" spans="1:74" s="54" customFormat="1" ht="15" customHeight="1" x14ac:dyDescent="0.15">
      <c r="A1415" s="35"/>
      <c r="B1415" s="35"/>
      <c r="C1415" s="35"/>
      <c r="D1415" s="35"/>
      <c r="E1415" s="35"/>
      <c r="F1415" s="35"/>
      <c r="G1415" s="35"/>
      <c r="H1415" s="35"/>
      <c r="I1415" s="35"/>
      <c r="J1415" s="35"/>
      <c r="K1415" s="35"/>
      <c r="L1415" s="35"/>
      <c r="M1415" s="35"/>
      <c r="N1415" s="35"/>
      <c r="O1415" s="35"/>
      <c r="P1415" s="35"/>
      <c r="Q1415" s="35"/>
      <c r="R1415" s="35"/>
      <c r="S1415" s="35"/>
      <c r="T1415" s="35"/>
      <c r="U1415" s="35"/>
      <c r="V1415" s="35"/>
      <c r="W1415" s="35"/>
      <c r="X1415" s="35"/>
      <c r="Y1415" s="35"/>
      <c r="Z1415" s="35"/>
      <c r="AA1415" s="35"/>
      <c r="AB1415" s="35"/>
      <c r="AC1415" s="35"/>
      <c r="AD1415" s="35"/>
      <c r="AE1415" s="35"/>
      <c r="AG1415" s="216" t="s">
        <v>165</v>
      </c>
      <c r="AH1415" s="907" t="s">
        <v>1999</v>
      </c>
      <c r="AI1415" s="906" t="s">
        <v>2000</v>
      </c>
      <c r="AJ1415" s="905">
        <v>1603020</v>
      </c>
      <c r="AK1415" s="451" t="s">
        <v>139</v>
      </c>
      <c r="AL1415" s="451">
        <v>1</v>
      </c>
      <c r="AM1415" s="449" t="s">
        <v>3041</v>
      </c>
      <c r="AN1415" s="450"/>
      <c r="AP1415" s="77"/>
      <c r="AQ1415" s="77"/>
      <c r="AR1415" s="35"/>
      <c r="AS1415" s="35"/>
      <c r="AT1415" s="35"/>
      <c r="AU1415" s="35"/>
      <c r="AV1415" s="35"/>
      <c r="AW1415" s="35"/>
      <c r="AX1415" s="35"/>
      <c r="AY1415" s="35"/>
      <c r="AZ1415" s="35"/>
      <c r="BA1415" s="35"/>
      <c r="BB1415" s="35"/>
      <c r="BC1415" s="35"/>
      <c r="BD1415" s="35"/>
      <c r="BE1415" s="35"/>
      <c r="BF1415" s="35"/>
      <c r="BG1415" s="35"/>
      <c r="BH1415" s="35"/>
      <c r="BI1415" s="35"/>
      <c r="BJ1415" s="35"/>
      <c r="BK1415" s="35"/>
      <c r="BL1415" s="35"/>
      <c r="BM1415" s="35"/>
      <c r="BN1415" s="35"/>
      <c r="BO1415" s="35"/>
      <c r="BP1415" s="35"/>
      <c r="BQ1415" s="35"/>
      <c r="BR1415" s="35"/>
      <c r="BS1415" s="35"/>
      <c r="BT1415" s="35"/>
      <c r="BU1415" s="35"/>
      <c r="BV1415" s="35"/>
    </row>
    <row r="1416" spans="1:74" s="54" customFormat="1" ht="15" customHeight="1" x14ac:dyDescent="0.15">
      <c r="A1416" s="35"/>
      <c r="B1416" s="35"/>
      <c r="C1416" s="35"/>
      <c r="D1416" s="35"/>
      <c r="E1416" s="35"/>
      <c r="F1416" s="35"/>
      <c r="G1416" s="35"/>
      <c r="H1416" s="35"/>
      <c r="I1416" s="35"/>
      <c r="J1416" s="35"/>
      <c r="K1416" s="35"/>
      <c r="L1416" s="35"/>
      <c r="M1416" s="35"/>
      <c r="N1416" s="35"/>
      <c r="O1416" s="35"/>
      <c r="P1416" s="35"/>
      <c r="Q1416" s="35"/>
      <c r="R1416" s="35"/>
      <c r="S1416" s="35"/>
      <c r="T1416" s="35"/>
      <c r="U1416" s="35"/>
      <c r="V1416" s="35"/>
      <c r="W1416" s="35"/>
      <c r="X1416" s="35"/>
      <c r="Y1416" s="35"/>
      <c r="Z1416" s="35"/>
      <c r="AA1416" s="35"/>
      <c r="AB1416" s="35"/>
      <c r="AC1416" s="35"/>
      <c r="AD1416" s="35"/>
      <c r="AE1416" s="35"/>
      <c r="AG1416" s="216" t="s">
        <v>165</v>
      </c>
      <c r="AH1416" s="907" t="s">
        <v>1989</v>
      </c>
      <c r="AI1416" s="906" t="s">
        <v>1990</v>
      </c>
      <c r="AJ1416" s="905">
        <v>1603021</v>
      </c>
      <c r="AK1416" s="451">
        <v>1</v>
      </c>
      <c r="AL1416" s="451" t="s">
        <v>139</v>
      </c>
      <c r="AM1416" s="449" t="s">
        <v>3041</v>
      </c>
      <c r="AN1416" s="450"/>
      <c r="AP1416" s="77"/>
      <c r="AQ1416" s="77"/>
      <c r="AR1416" s="35"/>
      <c r="AS1416" s="35"/>
      <c r="AT1416" s="35"/>
      <c r="AU1416" s="35"/>
      <c r="AV1416" s="35"/>
      <c r="AW1416" s="35"/>
      <c r="AX1416" s="35"/>
      <c r="AY1416" s="35"/>
      <c r="AZ1416" s="35"/>
      <c r="BA1416" s="35"/>
      <c r="BB1416" s="35"/>
      <c r="BC1416" s="35"/>
      <c r="BD1416" s="35"/>
      <c r="BE1416" s="35"/>
      <c r="BF1416" s="35"/>
      <c r="BG1416" s="35"/>
      <c r="BH1416" s="35"/>
      <c r="BI1416" s="35"/>
      <c r="BJ1416" s="35"/>
      <c r="BK1416" s="35"/>
      <c r="BL1416" s="35"/>
      <c r="BM1416" s="35"/>
      <c r="BN1416" s="35"/>
      <c r="BO1416" s="35"/>
      <c r="BP1416" s="35"/>
      <c r="BQ1416" s="35"/>
      <c r="BR1416" s="35"/>
      <c r="BS1416" s="35"/>
      <c r="BT1416" s="35"/>
      <c r="BU1416" s="35"/>
      <c r="BV1416" s="35"/>
    </row>
    <row r="1417" spans="1:74" s="54" customFormat="1" ht="15" customHeight="1" x14ac:dyDescent="0.15">
      <c r="A1417" s="35"/>
      <c r="B1417" s="35"/>
      <c r="C1417" s="35"/>
      <c r="D1417" s="35"/>
      <c r="E1417" s="35"/>
      <c r="F1417" s="35"/>
      <c r="G1417" s="35"/>
      <c r="H1417" s="35"/>
      <c r="I1417" s="35"/>
      <c r="J1417" s="35"/>
      <c r="K1417" s="35"/>
      <c r="L1417" s="35"/>
      <c r="M1417" s="35"/>
      <c r="N1417" s="35"/>
      <c r="O1417" s="35"/>
      <c r="P1417" s="35"/>
      <c r="Q1417" s="35"/>
      <c r="R1417" s="35"/>
      <c r="S1417" s="35"/>
      <c r="T1417" s="35"/>
      <c r="U1417" s="35"/>
      <c r="V1417" s="35"/>
      <c r="W1417" s="35"/>
      <c r="X1417" s="35"/>
      <c r="Y1417" s="35"/>
      <c r="Z1417" s="35"/>
      <c r="AA1417" s="35"/>
      <c r="AB1417" s="35"/>
      <c r="AC1417" s="35"/>
      <c r="AD1417" s="35"/>
      <c r="AE1417" s="35"/>
      <c r="AG1417" s="216" t="s">
        <v>165</v>
      </c>
      <c r="AH1417" s="907" t="s">
        <v>2037</v>
      </c>
      <c r="AI1417" s="906" t="s">
        <v>2038</v>
      </c>
      <c r="AJ1417" s="905">
        <v>1603022</v>
      </c>
      <c r="AK1417" s="451" t="s">
        <v>139</v>
      </c>
      <c r="AL1417" s="451">
        <v>1</v>
      </c>
      <c r="AM1417" s="449" t="s">
        <v>3041</v>
      </c>
      <c r="AN1417" s="450"/>
      <c r="AP1417" s="77"/>
      <c r="AQ1417" s="77"/>
      <c r="AR1417" s="35"/>
      <c r="AS1417" s="35"/>
      <c r="AT1417" s="35"/>
      <c r="AU1417" s="35"/>
      <c r="AV1417" s="35"/>
      <c r="AW1417" s="35"/>
      <c r="AX1417" s="35"/>
      <c r="AY1417" s="35"/>
      <c r="AZ1417" s="35"/>
      <c r="BA1417" s="35"/>
      <c r="BB1417" s="35"/>
      <c r="BC1417" s="35"/>
      <c r="BD1417" s="35"/>
      <c r="BE1417" s="35"/>
      <c r="BF1417" s="35"/>
      <c r="BG1417" s="35"/>
      <c r="BH1417" s="35"/>
      <c r="BI1417" s="35"/>
      <c r="BJ1417" s="35"/>
      <c r="BK1417" s="35"/>
      <c r="BL1417" s="35"/>
      <c r="BM1417" s="35"/>
      <c r="BN1417" s="35"/>
      <c r="BO1417" s="35"/>
      <c r="BP1417" s="35"/>
      <c r="BQ1417" s="35"/>
      <c r="BR1417" s="35"/>
      <c r="BS1417" s="35"/>
      <c r="BT1417" s="35"/>
      <c r="BU1417" s="35"/>
      <c r="BV1417" s="35"/>
    </row>
    <row r="1418" spans="1:74" s="54" customFormat="1" ht="15" customHeight="1" x14ac:dyDescent="0.15">
      <c r="A1418" s="35"/>
      <c r="B1418" s="35"/>
      <c r="C1418" s="35"/>
      <c r="D1418" s="35"/>
      <c r="E1418" s="35"/>
      <c r="F1418" s="35"/>
      <c r="G1418" s="35"/>
      <c r="H1418" s="35"/>
      <c r="I1418" s="35"/>
      <c r="J1418" s="35"/>
      <c r="K1418" s="35"/>
      <c r="L1418" s="35"/>
      <c r="M1418" s="35"/>
      <c r="N1418" s="35"/>
      <c r="O1418" s="35"/>
      <c r="P1418" s="35"/>
      <c r="Q1418" s="35"/>
      <c r="R1418" s="35"/>
      <c r="S1418" s="35"/>
      <c r="T1418" s="35"/>
      <c r="U1418" s="35"/>
      <c r="V1418" s="35"/>
      <c r="W1418" s="35"/>
      <c r="X1418" s="35"/>
      <c r="Y1418" s="35"/>
      <c r="Z1418" s="35"/>
      <c r="AA1418" s="35"/>
      <c r="AB1418" s="35"/>
      <c r="AC1418" s="35"/>
      <c r="AD1418" s="35"/>
      <c r="AE1418" s="35"/>
      <c r="AG1418" s="216" t="s">
        <v>165</v>
      </c>
      <c r="AH1418" s="907" t="s">
        <v>1930</v>
      </c>
      <c r="AI1418" s="906" t="s">
        <v>1931</v>
      </c>
      <c r="AJ1418" s="905">
        <v>1603023</v>
      </c>
      <c r="AK1418" s="451" t="s">
        <v>139</v>
      </c>
      <c r="AL1418" s="451">
        <v>1</v>
      </c>
      <c r="AM1418" s="449" t="s">
        <v>3041</v>
      </c>
      <c r="AN1418" s="450"/>
      <c r="AP1418" s="77"/>
      <c r="AQ1418" s="77"/>
      <c r="AR1418" s="35"/>
      <c r="AS1418" s="35"/>
      <c r="AT1418" s="35"/>
      <c r="AU1418" s="35"/>
      <c r="AV1418" s="35"/>
      <c r="AW1418" s="35"/>
      <c r="AX1418" s="35"/>
      <c r="AY1418" s="35"/>
      <c r="AZ1418" s="35"/>
      <c r="BA1418" s="35"/>
      <c r="BB1418" s="35"/>
      <c r="BC1418" s="35"/>
      <c r="BD1418" s="35"/>
      <c r="BE1418" s="35"/>
      <c r="BF1418" s="35"/>
      <c r="BG1418" s="35"/>
      <c r="BH1418" s="35"/>
      <c r="BI1418" s="35"/>
      <c r="BJ1418" s="35"/>
      <c r="BK1418" s="35"/>
      <c r="BL1418" s="35"/>
      <c r="BM1418" s="35"/>
      <c r="BN1418" s="35"/>
      <c r="BO1418" s="35"/>
      <c r="BP1418" s="35"/>
      <c r="BQ1418" s="35"/>
      <c r="BR1418" s="35"/>
      <c r="BS1418" s="35"/>
      <c r="BT1418" s="35"/>
      <c r="BU1418" s="35"/>
      <c r="BV1418" s="35"/>
    </row>
    <row r="1419" spans="1:74" s="54" customFormat="1" ht="15" customHeight="1" x14ac:dyDescent="0.15">
      <c r="A1419" s="35"/>
      <c r="B1419" s="35"/>
      <c r="C1419" s="35"/>
      <c r="D1419" s="35"/>
      <c r="E1419" s="35"/>
      <c r="F1419" s="35"/>
      <c r="G1419" s="35"/>
      <c r="H1419" s="35"/>
      <c r="I1419" s="35"/>
      <c r="J1419" s="35"/>
      <c r="K1419" s="35"/>
      <c r="L1419" s="35"/>
      <c r="M1419" s="35"/>
      <c r="N1419" s="35"/>
      <c r="O1419" s="35"/>
      <c r="P1419" s="35"/>
      <c r="Q1419" s="35"/>
      <c r="R1419" s="35"/>
      <c r="S1419" s="35"/>
      <c r="T1419" s="35"/>
      <c r="U1419" s="35"/>
      <c r="V1419" s="35"/>
      <c r="W1419" s="35"/>
      <c r="X1419" s="35"/>
      <c r="Y1419" s="35"/>
      <c r="Z1419" s="35"/>
      <c r="AA1419" s="35"/>
      <c r="AB1419" s="35"/>
      <c r="AC1419" s="35"/>
      <c r="AD1419" s="35"/>
      <c r="AE1419" s="35"/>
      <c r="AG1419" s="216" t="s">
        <v>165</v>
      </c>
      <c r="AH1419" s="907" t="s">
        <v>2049</v>
      </c>
      <c r="AI1419" s="906" t="s">
        <v>2050</v>
      </c>
      <c r="AJ1419" s="905">
        <v>1603024</v>
      </c>
      <c r="AK1419" s="451">
        <v>1</v>
      </c>
      <c r="AL1419" s="451" t="s">
        <v>139</v>
      </c>
      <c r="AM1419" s="449" t="s">
        <v>3041</v>
      </c>
      <c r="AN1419" s="450"/>
      <c r="AP1419" s="77"/>
      <c r="AQ1419" s="77"/>
      <c r="AR1419" s="35"/>
      <c r="AS1419" s="35"/>
      <c r="AT1419" s="35"/>
      <c r="AU1419" s="35"/>
      <c r="AV1419" s="35"/>
      <c r="AW1419" s="35"/>
      <c r="AX1419" s="35"/>
      <c r="AY1419" s="35"/>
      <c r="AZ1419" s="35"/>
      <c r="BA1419" s="35"/>
      <c r="BB1419" s="35"/>
      <c r="BC1419" s="35"/>
      <c r="BD1419" s="35"/>
      <c r="BE1419" s="35"/>
      <c r="BF1419" s="35"/>
      <c r="BG1419" s="35"/>
      <c r="BH1419" s="35"/>
      <c r="BI1419" s="35"/>
      <c r="BJ1419" s="35"/>
      <c r="BK1419" s="35"/>
      <c r="BL1419" s="35"/>
      <c r="BM1419" s="35"/>
      <c r="BN1419" s="35"/>
      <c r="BO1419" s="35"/>
      <c r="BP1419" s="35"/>
      <c r="BQ1419" s="35"/>
      <c r="BR1419" s="35"/>
      <c r="BS1419" s="35"/>
      <c r="BT1419" s="35"/>
      <c r="BU1419" s="35"/>
      <c r="BV1419" s="35"/>
    </row>
    <row r="1420" spans="1:74" s="54" customFormat="1" ht="15" customHeight="1" x14ac:dyDescent="0.15">
      <c r="A1420" s="35"/>
      <c r="B1420" s="35"/>
      <c r="C1420" s="35"/>
      <c r="D1420" s="35"/>
      <c r="E1420" s="35"/>
      <c r="F1420" s="35"/>
      <c r="G1420" s="35"/>
      <c r="H1420" s="35"/>
      <c r="I1420" s="35"/>
      <c r="J1420" s="35"/>
      <c r="K1420" s="35"/>
      <c r="L1420" s="35"/>
      <c r="M1420" s="35"/>
      <c r="N1420" s="35"/>
      <c r="O1420" s="35"/>
      <c r="P1420" s="35"/>
      <c r="Q1420" s="35"/>
      <c r="R1420" s="35"/>
      <c r="S1420" s="35"/>
      <c r="T1420" s="35"/>
      <c r="U1420" s="35"/>
      <c r="V1420" s="35"/>
      <c r="W1420" s="35"/>
      <c r="X1420" s="35"/>
      <c r="Y1420" s="35"/>
      <c r="Z1420" s="35"/>
      <c r="AA1420" s="35"/>
      <c r="AB1420" s="35"/>
      <c r="AC1420" s="35"/>
      <c r="AD1420" s="35"/>
      <c r="AE1420" s="35"/>
      <c r="AG1420" s="216" t="s">
        <v>165</v>
      </c>
      <c r="AH1420" s="907" t="s">
        <v>2057</v>
      </c>
      <c r="AI1420" s="906" t="s">
        <v>2058</v>
      </c>
      <c r="AJ1420" s="905">
        <v>1603025</v>
      </c>
      <c r="AK1420" s="451" t="s">
        <v>139</v>
      </c>
      <c r="AL1420" s="451">
        <v>1</v>
      </c>
      <c r="AM1420" s="449" t="s">
        <v>3041</v>
      </c>
      <c r="AN1420" s="450"/>
      <c r="AP1420" s="77"/>
      <c r="AQ1420" s="77"/>
      <c r="AR1420" s="35"/>
      <c r="AS1420" s="35"/>
      <c r="AT1420" s="35"/>
      <c r="AU1420" s="35"/>
      <c r="AV1420" s="35"/>
      <c r="AW1420" s="35"/>
      <c r="AX1420" s="35"/>
      <c r="AY1420" s="35"/>
      <c r="AZ1420" s="35"/>
      <c r="BA1420" s="35"/>
      <c r="BB1420" s="35"/>
      <c r="BC1420" s="35"/>
      <c r="BD1420" s="35"/>
      <c r="BE1420" s="35"/>
      <c r="BF1420" s="35"/>
      <c r="BG1420" s="35"/>
      <c r="BH1420" s="35"/>
      <c r="BI1420" s="35"/>
      <c r="BJ1420" s="35"/>
      <c r="BK1420" s="35"/>
      <c r="BL1420" s="35"/>
      <c r="BM1420" s="35"/>
      <c r="BN1420" s="35"/>
      <c r="BO1420" s="35"/>
      <c r="BP1420" s="35"/>
      <c r="BQ1420" s="35"/>
      <c r="BR1420" s="35"/>
      <c r="BS1420" s="35"/>
      <c r="BT1420" s="35"/>
      <c r="BU1420" s="35"/>
      <c r="BV1420" s="35"/>
    </row>
    <row r="1421" spans="1:74" s="54" customFormat="1" ht="15" customHeight="1" x14ac:dyDescent="0.15">
      <c r="A1421" s="35"/>
      <c r="B1421" s="35"/>
      <c r="C1421" s="35"/>
      <c r="D1421" s="35"/>
      <c r="E1421" s="35"/>
      <c r="F1421" s="35"/>
      <c r="G1421" s="35"/>
      <c r="H1421" s="35"/>
      <c r="I1421" s="35"/>
      <c r="J1421" s="35"/>
      <c r="K1421" s="35"/>
      <c r="L1421" s="35"/>
      <c r="M1421" s="35"/>
      <c r="N1421" s="35"/>
      <c r="O1421" s="35"/>
      <c r="P1421" s="35"/>
      <c r="Q1421" s="35"/>
      <c r="R1421" s="35"/>
      <c r="S1421" s="35"/>
      <c r="T1421" s="35"/>
      <c r="U1421" s="35"/>
      <c r="V1421" s="35"/>
      <c r="W1421" s="35"/>
      <c r="X1421" s="35"/>
      <c r="Y1421" s="35"/>
      <c r="Z1421" s="35"/>
      <c r="AA1421" s="35"/>
      <c r="AB1421" s="35"/>
      <c r="AC1421" s="35"/>
      <c r="AD1421" s="35"/>
      <c r="AE1421" s="35"/>
      <c r="AG1421" s="216" t="s">
        <v>165</v>
      </c>
      <c r="AH1421" s="907" t="s">
        <v>1910</v>
      </c>
      <c r="AI1421" s="906" t="s">
        <v>1911</v>
      </c>
      <c r="AJ1421" s="905">
        <v>1603026</v>
      </c>
      <c r="AK1421" s="451" t="s">
        <v>139</v>
      </c>
      <c r="AL1421" s="451">
        <v>1</v>
      </c>
      <c r="AM1421" s="449" t="s">
        <v>3041</v>
      </c>
      <c r="AN1421" s="450"/>
      <c r="AP1421" s="77"/>
      <c r="AQ1421" s="77"/>
      <c r="AR1421" s="35"/>
      <c r="AS1421" s="35"/>
      <c r="AT1421" s="35"/>
      <c r="AU1421" s="35"/>
      <c r="AV1421" s="35"/>
      <c r="AW1421" s="35"/>
      <c r="AX1421" s="35"/>
      <c r="AY1421" s="35"/>
      <c r="AZ1421" s="35"/>
      <c r="BA1421" s="35"/>
      <c r="BB1421" s="35"/>
      <c r="BC1421" s="35"/>
      <c r="BD1421" s="35"/>
      <c r="BE1421" s="35"/>
      <c r="BF1421" s="35"/>
      <c r="BG1421" s="35"/>
      <c r="BH1421" s="35"/>
      <c r="BI1421" s="35"/>
      <c r="BJ1421" s="35"/>
      <c r="BK1421" s="35"/>
      <c r="BL1421" s="35"/>
      <c r="BM1421" s="35"/>
      <c r="BN1421" s="35"/>
      <c r="BO1421" s="35"/>
      <c r="BP1421" s="35"/>
      <c r="BQ1421" s="35"/>
      <c r="BR1421" s="35"/>
      <c r="BS1421" s="35"/>
      <c r="BT1421" s="35"/>
      <c r="BU1421" s="35"/>
      <c r="BV1421" s="35"/>
    </row>
    <row r="1422" spans="1:74" s="54" customFormat="1" ht="15" customHeight="1" x14ac:dyDescent="0.15">
      <c r="A1422" s="35"/>
      <c r="B1422" s="35"/>
      <c r="C1422" s="35"/>
      <c r="D1422" s="35"/>
      <c r="E1422" s="35"/>
      <c r="F1422" s="35"/>
      <c r="G1422" s="35"/>
      <c r="H1422" s="35"/>
      <c r="I1422" s="35"/>
      <c r="J1422" s="35"/>
      <c r="K1422" s="35"/>
      <c r="L1422" s="35"/>
      <c r="M1422" s="35"/>
      <c r="N1422" s="35"/>
      <c r="O1422" s="35"/>
      <c r="P1422" s="35"/>
      <c r="Q1422" s="35"/>
      <c r="R1422" s="35"/>
      <c r="S1422" s="35"/>
      <c r="T1422" s="35"/>
      <c r="U1422" s="35"/>
      <c r="V1422" s="35"/>
      <c r="W1422" s="35"/>
      <c r="X1422" s="35"/>
      <c r="Y1422" s="35"/>
      <c r="Z1422" s="35"/>
      <c r="AA1422" s="35"/>
      <c r="AB1422" s="35"/>
      <c r="AC1422" s="35"/>
      <c r="AD1422" s="35"/>
      <c r="AE1422" s="35"/>
      <c r="AG1422" s="216" t="s">
        <v>165</v>
      </c>
      <c r="AH1422" s="907" t="s">
        <v>1829</v>
      </c>
      <c r="AI1422" s="906" t="s">
        <v>1966</v>
      </c>
      <c r="AJ1422" s="905">
        <v>1603027</v>
      </c>
      <c r="AK1422" s="451">
        <v>1</v>
      </c>
      <c r="AL1422" s="451" t="s">
        <v>139</v>
      </c>
      <c r="AM1422" s="449" t="s">
        <v>3041</v>
      </c>
      <c r="AN1422" s="450"/>
      <c r="AP1422" s="77"/>
      <c r="AQ1422" s="77"/>
      <c r="AR1422" s="35"/>
      <c r="AS1422" s="35"/>
      <c r="AT1422" s="35"/>
      <c r="AU1422" s="35"/>
      <c r="AV1422" s="35"/>
      <c r="AW1422" s="35"/>
      <c r="AX1422" s="35"/>
      <c r="AY1422" s="35"/>
      <c r="AZ1422" s="35"/>
      <c r="BA1422" s="35"/>
      <c r="BB1422" s="35"/>
      <c r="BC1422" s="35"/>
      <c r="BD1422" s="35"/>
      <c r="BE1422" s="35"/>
      <c r="BF1422" s="35"/>
      <c r="BG1422" s="35"/>
      <c r="BH1422" s="35"/>
      <c r="BI1422" s="35"/>
      <c r="BJ1422" s="35"/>
      <c r="BK1422" s="35"/>
      <c r="BL1422" s="35"/>
      <c r="BM1422" s="35"/>
      <c r="BN1422" s="35"/>
      <c r="BO1422" s="35"/>
      <c r="BP1422" s="35"/>
      <c r="BQ1422" s="35"/>
      <c r="BR1422" s="35"/>
      <c r="BS1422" s="35"/>
      <c r="BT1422" s="35"/>
      <c r="BU1422" s="35"/>
      <c r="BV1422" s="35"/>
    </row>
    <row r="1423" spans="1:74" s="54" customFormat="1" ht="15" customHeight="1" x14ac:dyDescent="0.15">
      <c r="A1423" s="35"/>
      <c r="B1423" s="35"/>
      <c r="C1423" s="35"/>
      <c r="D1423" s="35"/>
      <c r="E1423" s="35"/>
      <c r="F1423" s="35"/>
      <c r="G1423" s="35"/>
      <c r="H1423" s="35"/>
      <c r="I1423" s="35"/>
      <c r="J1423" s="35"/>
      <c r="K1423" s="35"/>
      <c r="L1423" s="35"/>
      <c r="M1423" s="35"/>
      <c r="N1423" s="35"/>
      <c r="O1423" s="35"/>
      <c r="P1423" s="35"/>
      <c r="Q1423" s="35"/>
      <c r="R1423" s="35"/>
      <c r="S1423" s="35"/>
      <c r="T1423" s="35"/>
      <c r="U1423" s="35"/>
      <c r="V1423" s="35"/>
      <c r="W1423" s="35"/>
      <c r="X1423" s="35"/>
      <c r="Y1423" s="35"/>
      <c r="Z1423" s="35"/>
      <c r="AA1423" s="35"/>
      <c r="AB1423" s="35"/>
      <c r="AC1423" s="35"/>
      <c r="AD1423" s="35"/>
      <c r="AE1423" s="35"/>
      <c r="AG1423" s="216" t="s">
        <v>165</v>
      </c>
      <c r="AH1423" s="907" t="s">
        <v>2073</v>
      </c>
      <c r="AI1423" s="906" t="s">
        <v>2074</v>
      </c>
      <c r="AJ1423" s="905">
        <v>1603028</v>
      </c>
      <c r="AK1423" s="451">
        <v>1</v>
      </c>
      <c r="AL1423" s="451" t="s">
        <v>139</v>
      </c>
      <c r="AM1423" s="451" t="s">
        <v>140</v>
      </c>
      <c r="AN1423" s="450"/>
      <c r="AP1423" s="77"/>
      <c r="AQ1423" s="77"/>
      <c r="AR1423" s="35"/>
      <c r="AS1423" s="35"/>
      <c r="AT1423" s="35"/>
      <c r="AU1423" s="35"/>
      <c r="AV1423" s="35"/>
      <c r="AW1423" s="35"/>
      <c r="AX1423" s="35"/>
      <c r="AY1423" s="35"/>
      <c r="AZ1423" s="35"/>
      <c r="BA1423" s="35"/>
      <c r="BB1423" s="35"/>
      <c r="BC1423" s="35"/>
      <c r="BD1423" s="35"/>
      <c r="BE1423" s="35"/>
      <c r="BF1423" s="35"/>
      <c r="BG1423" s="35"/>
      <c r="BH1423" s="35"/>
      <c r="BI1423" s="35"/>
      <c r="BJ1423" s="35"/>
      <c r="BK1423" s="35"/>
      <c r="BL1423" s="35"/>
      <c r="BM1423" s="35"/>
      <c r="BN1423" s="35"/>
      <c r="BO1423" s="35"/>
      <c r="BP1423" s="35"/>
      <c r="BQ1423" s="35"/>
      <c r="BR1423" s="35"/>
      <c r="BS1423" s="35"/>
      <c r="BT1423" s="35"/>
      <c r="BU1423" s="35"/>
      <c r="BV1423" s="35"/>
    </row>
    <row r="1424" spans="1:74" s="54" customFormat="1" ht="15" customHeight="1" x14ac:dyDescent="0.15">
      <c r="A1424" s="35"/>
      <c r="B1424" s="35"/>
      <c r="C1424" s="35"/>
      <c r="D1424" s="35"/>
      <c r="E1424" s="35"/>
      <c r="F1424" s="35"/>
      <c r="G1424" s="35"/>
      <c r="H1424" s="35"/>
      <c r="I1424" s="35"/>
      <c r="J1424" s="35"/>
      <c r="K1424" s="35"/>
      <c r="L1424" s="35"/>
      <c r="M1424" s="35"/>
      <c r="N1424" s="35"/>
      <c r="O1424" s="35"/>
      <c r="P1424" s="35"/>
      <c r="Q1424" s="35"/>
      <c r="R1424" s="35"/>
      <c r="S1424" s="35"/>
      <c r="T1424" s="35"/>
      <c r="U1424" s="35"/>
      <c r="V1424" s="35"/>
      <c r="W1424" s="35"/>
      <c r="X1424" s="35"/>
      <c r="Y1424" s="35"/>
      <c r="Z1424" s="35"/>
      <c r="AA1424" s="35"/>
      <c r="AB1424" s="35"/>
      <c r="AC1424" s="35"/>
      <c r="AD1424" s="35"/>
      <c r="AE1424" s="35"/>
      <c r="AG1424" s="216" t="s">
        <v>165</v>
      </c>
      <c r="AH1424" s="907" t="s">
        <v>2081</v>
      </c>
      <c r="AI1424" s="906" t="s">
        <v>2082</v>
      </c>
      <c r="AJ1424" s="905">
        <v>1603030</v>
      </c>
      <c r="AK1424" s="451">
        <v>1</v>
      </c>
      <c r="AL1424" s="451" t="s">
        <v>139</v>
      </c>
      <c r="AM1424" s="449" t="s">
        <v>3041</v>
      </c>
      <c r="AN1424" s="450"/>
      <c r="AP1424" s="77"/>
      <c r="AQ1424" s="77"/>
      <c r="AR1424" s="35"/>
      <c r="AS1424" s="35"/>
      <c r="AT1424" s="35"/>
      <c r="AU1424" s="35"/>
      <c r="AV1424" s="35"/>
      <c r="AW1424" s="35"/>
      <c r="AX1424" s="35"/>
      <c r="AY1424" s="35"/>
      <c r="AZ1424" s="35"/>
      <c r="BA1424" s="35"/>
      <c r="BB1424" s="35"/>
      <c r="BC1424" s="35"/>
      <c r="BD1424" s="35"/>
      <c r="BE1424" s="35"/>
      <c r="BF1424" s="35"/>
      <c r="BG1424" s="35"/>
      <c r="BH1424" s="35"/>
      <c r="BI1424" s="35"/>
      <c r="BJ1424" s="35"/>
      <c r="BK1424" s="35"/>
      <c r="BL1424" s="35"/>
      <c r="BM1424" s="35"/>
      <c r="BN1424" s="35"/>
      <c r="BO1424" s="35"/>
      <c r="BP1424" s="35"/>
      <c r="BQ1424" s="35"/>
      <c r="BR1424" s="35"/>
      <c r="BS1424" s="35"/>
      <c r="BT1424" s="35"/>
      <c r="BU1424" s="35"/>
      <c r="BV1424" s="35"/>
    </row>
    <row r="1425" spans="1:74" s="54" customFormat="1" ht="15" customHeight="1" x14ac:dyDescent="0.15">
      <c r="A1425" s="35"/>
      <c r="B1425" s="35"/>
      <c r="C1425" s="35"/>
      <c r="D1425" s="35"/>
      <c r="E1425" s="35"/>
      <c r="F1425" s="35"/>
      <c r="G1425" s="35"/>
      <c r="H1425" s="35"/>
      <c r="I1425" s="35"/>
      <c r="J1425" s="35"/>
      <c r="K1425" s="35"/>
      <c r="L1425" s="35"/>
      <c r="M1425" s="35"/>
      <c r="N1425" s="35"/>
      <c r="O1425" s="35"/>
      <c r="P1425" s="35"/>
      <c r="Q1425" s="35"/>
      <c r="R1425" s="35"/>
      <c r="S1425" s="35"/>
      <c r="T1425" s="35"/>
      <c r="U1425" s="35"/>
      <c r="V1425" s="35"/>
      <c r="W1425" s="35"/>
      <c r="X1425" s="35"/>
      <c r="Y1425" s="35"/>
      <c r="Z1425" s="35"/>
      <c r="AA1425" s="35"/>
      <c r="AB1425" s="35"/>
      <c r="AC1425" s="35"/>
      <c r="AD1425" s="35"/>
      <c r="AE1425" s="35"/>
      <c r="AG1425" s="216" t="s">
        <v>165</v>
      </c>
      <c r="AH1425" s="907" t="s">
        <v>2084</v>
      </c>
      <c r="AI1425" s="906" t="s">
        <v>2085</v>
      </c>
      <c r="AJ1425" s="905">
        <v>1603031</v>
      </c>
      <c r="AK1425" s="451">
        <v>1</v>
      </c>
      <c r="AL1425" s="451" t="s">
        <v>139</v>
      </c>
      <c r="AM1425" s="449" t="s">
        <v>3041</v>
      </c>
      <c r="AN1425" s="450"/>
      <c r="AP1425" s="77"/>
      <c r="AQ1425" s="77"/>
      <c r="AR1425" s="35"/>
      <c r="AS1425" s="35"/>
      <c r="AT1425" s="35"/>
      <c r="AU1425" s="35"/>
      <c r="AV1425" s="35"/>
      <c r="AW1425" s="35"/>
      <c r="AX1425" s="35"/>
      <c r="AY1425" s="35"/>
      <c r="AZ1425" s="35"/>
      <c r="BA1425" s="35"/>
      <c r="BB1425" s="35"/>
      <c r="BC1425" s="35"/>
      <c r="BD1425" s="35"/>
      <c r="BE1425" s="35"/>
      <c r="BF1425" s="35"/>
      <c r="BG1425" s="35"/>
      <c r="BH1425" s="35"/>
      <c r="BI1425" s="35"/>
      <c r="BJ1425" s="35"/>
      <c r="BK1425" s="35"/>
      <c r="BL1425" s="35"/>
      <c r="BM1425" s="35"/>
      <c r="BN1425" s="35"/>
      <c r="BO1425" s="35"/>
      <c r="BP1425" s="35"/>
      <c r="BQ1425" s="35"/>
      <c r="BR1425" s="35"/>
      <c r="BS1425" s="35"/>
      <c r="BT1425" s="35"/>
      <c r="BU1425" s="35"/>
      <c r="BV1425" s="35"/>
    </row>
    <row r="1426" spans="1:74" s="54" customFormat="1" ht="15" customHeight="1" x14ac:dyDescent="0.15">
      <c r="A1426" s="35"/>
      <c r="B1426" s="35"/>
      <c r="C1426" s="35"/>
      <c r="D1426" s="35"/>
      <c r="E1426" s="35"/>
      <c r="F1426" s="35"/>
      <c r="G1426" s="35"/>
      <c r="H1426" s="35"/>
      <c r="I1426" s="35"/>
      <c r="J1426" s="35"/>
      <c r="K1426" s="35"/>
      <c r="L1426" s="35"/>
      <c r="M1426" s="35"/>
      <c r="N1426" s="35"/>
      <c r="O1426" s="35"/>
      <c r="P1426" s="35"/>
      <c r="Q1426" s="35"/>
      <c r="R1426" s="35"/>
      <c r="S1426" s="35"/>
      <c r="T1426" s="35"/>
      <c r="U1426" s="35"/>
      <c r="V1426" s="35"/>
      <c r="W1426" s="35"/>
      <c r="X1426" s="35"/>
      <c r="Y1426" s="35"/>
      <c r="Z1426" s="35"/>
      <c r="AA1426" s="35"/>
      <c r="AB1426" s="35"/>
      <c r="AC1426" s="35"/>
      <c r="AD1426" s="35"/>
      <c r="AE1426" s="35"/>
      <c r="AG1426" s="216" t="s">
        <v>165</v>
      </c>
      <c r="AH1426" s="907" t="s">
        <v>1926</v>
      </c>
      <c r="AI1426" s="906" t="s">
        <v>1927</v>
      </c>
      <c r="AJ1426" s="905">
        <v>1603032</v>
      </c>
      <c r="AK1426" s="451" t="s">
        <v>139</v>
      </c>
      <c r="AL1426" s="451">
        <v>1</v>
      </c>
      <c r="AM1426" s="449" t="s">
        <v>3041</v>
      </c>
      <c r="AN1426" s="450"/>
      <c r="AP1426" s="77"/>
      <c r="AQ1426" s="77"/>
      <c r="AR1426" s="35"/>
      <c r="AS1426" s="35"/>
      <c r="AT1426" s="35"/>
      <c r="AU1426" s="35"/>
      <c r="AV1426" s="35"/>
      <c r="AW1426" s="35"/>
      <c r="AX1426" s="35"/>
      <c r="AY1426" s="35"/>
      <c r="AZ1426" s="35"/>
      <c r="BA1426" s="35"/>
      <c r="BB1426" s="35"/>
      <c r="BC1426" s="35"/>
      <c r="BD1426" s="35"/>
      <c r="BE1426" s="35"/>
      <c r="BF1426" s="35"/>
      <c r="BG1426" s="35"/>
      <c r="BH1426" s="35"/>
      <c r="BI1426" s="35"/>
      <c r="BJ1426" s="35"/>
      <c r="BK1426" s="35"/>
      <c r="BL1426" s="35"/>
      <c r="BM1426" s="35"/>
      <c r="BN1426" s="35"/>
      <c r="BO1426" s="35"/>
      <c r="BP1426" s="35"/>
      <c r="BQ1426" s="35"/>
      <c r="BR1426" s="35"/>
      <c r="BS1426" s="35"/>
      <c r="BT1426" s="35"/>
      <c r="BU1426" s="35"/>
      <c r="BV1426" s="35"/>
    </row>
    <row r="1427" spans="1:74" s="54" customFormat="1" ht="15" customHeight="1" x14ac:dyDescent="0.15">
      <c r="A1427" s="35"/>
      <c r="B1427" s="35"/>
      <c r="C1427" s="35"/>
      <c r="D1427" s="35"/>
      <c r="E1427" s="35"/>
      <c r="F1427" s="35"/>
      <c r="G1427" s="35"/>
      <c r="H1427" s="35"/>
      <c r="I1427" s="35"/>
      <c r="J1427" s="35"/>
      <c r="K1427" s="35"/>
      <c r="L1427" s="35"/>
      <c r="M1427" s="35"/>
      <c r="N1427" s="35"/>
      <c r="O1427" s="35"/>
      <c r="P1427" s="35"/>
      <c r="Q1427" s="35"/>
      <c r="R1427" s="35"/>
      <c r="S1427" s="35"/>
      <c r="T1427" s="35"/>
      <c r="U1427" s="35"/>
      <c r="V1427" s="35"/>
      <c r="W1427" s="35"/>
      <c r="X1427" s="35"/>
      <c r="Y1427" s="35"/>
      <c r="Z1427" s="35"/>
      <c r="AA1427" s="35"/>
      <c r="AB1427" s="35"/>
      <c r="AC1427" s="35"/>
      <c r="AD1427" s="35"/>
      <c r="AE1427" s="35"/>
      <c r="AG1427" s="216" t="s">
        <v>165</v>
      </c>
      <c r="AH1427" s="907" t="s">
        <v>2005</v>
      </c>
      <c r="AI1427" s="906" t="s">
        <v>2006</v>
      </c>
      <c r="AJ1427" s="905">
        <v>1603033</v>
      </c>
      <c r="AK1427" s="451">
        <v>1</v>
      </c>
      <c r="AL1427" s="451" t="s">
        <v>139</v>
      </c>
      <c r="AM1427" s="451" t="s">
        <v>140</v>
      </c>
      <c r="AN1427" s="450"/>
      <c r="AP1427" s="77"/>
      <c r="AQ1427" s="77"/>
      <c r="AR1427" s="35"/>
      <c r="AS1427" s="35"/>
      <c r="AT1427" s="35"/>
      <c r="AU1427" s="35"/>
      <c r="AV1427" s="35"/>
      <c r="AW1427" s="35"/>
      <c r="AX1427" s="35"/>
      <c r="AY1427" s="35"/>
      <c r="AZ1427" s="35"/>
      <c r="BA1427" s="35"/>
      <c r="BB1427" s="35"/>
      <c r="BC1427" s="35"/>
      <c r="BD1427" s="35"/>
      <c r="BE1427" s="35"/>
      <c r="BF1427" s="35"/>
      <c r="BG1427" s="35"/>
      <c r="BH1427" s="35"/>
      <c r="BI1427" s="35"/>
      <c r="BJ1427" s="35"/>
      <c r="BK1427" s="35"/>
      <c r="BL1427" s="35"/>
      <c r="BM1427" s="35"/>
      <c r="BN1427" s="35"/>
      <c r="BO1427" s="35"/>
      <c r="BP1427" s="35"/>
      <c r="BQ1427" s="35"/>
      <c r="BR1427" s="35"/>
      <c r="BS1427" s="35"/>
      <c r="BT1427" s="35"/>
      <c r="BU1427" s="35"/>
      <c r="BV1427" s="35"/>
    </row>
    <row r="1428" spans="1:74" s="54" customFormat="1" ht="15" customHeight="1" x14ac:dyDescent="0.15">
      <c r="A1428" s="35"/>
      <c r="B1428" s="35"/>
      <c r="C1428" s="35"/>
      <c r="D1428" s="35"/>
      <c r="E1428" s="35"/>
      <c r="F1428" s="35"/>
      <c r="G1428" s="35"/>
      <c r="H1428" s="35"/>
      <c r="I1428" s="35"/>
      <c r="J1428" s="35"/>
      <c r="K1428" s="35"/>
      <c r="L1428" s="35"/>
      <c r="M1428" s="35"/>
      <c r="N1428" s="35"/>
      <c r="O1428" s="35"/>
      <c r="P1428" s="35"/>
      <c r="Q1428" s="35"/>
      <c r="R1428" s="35"/>
      <c r="S1428" s="35"/>
      <c r="T1428" s="35"/>
      <c r="U1428" s="35"/>
      <c r="V1428" s="35"/>
      <c r="W1428" s="35"/>
      <c r="X1428" s="35"/>
      <c r="Y1428" s="35"/>
      <c r="Z1428" s="35"/>
      <c r="AA1428" s="35"/>
      <c r="AB1428" s="35"/>
      <c r="AC1428" s="35"/>
      <c r="AD1428" s="35"/>
      <c r="AE1428" s="35"/>
      <c r="AG1428" s="216" t="s">
        <v>165</v>
      </c>
      <c r="AH1428" s="907" t="s">
        <v>2075</v>
      </c>
      <c r="AI1428" s="906" t="s">
        <v>2076</v>
      </c>
      <c r="AJ1428" s="905">
        <v>1603034</v>
      </c>
      <c r="AK1428" s="451" t="s">
        <v>139</v>
      </c>
      <c r="AL1428" s="451">
        <v>1</v>
      </c>
      <c r="AM1428" s="449" t="s">
        <v>3041</v>
      </c>
      <c r="AN1428" s="450"/>
      <c r="AP1428" s="77"/>
      <c r="AQ1428" s="77"/>
      <c r="AR1428" s="35"/>
      <c r="AS1428" s="35"/>
      <c r="AT1428" s="35"/>
      <c r="AU1428" s="35"/>
      <c r="AV1428" s="35"/>
      <c r="AW1428" s="35"/>
      <c r="AX1428" s="35"/>
      <c r="AY1428" s="35"/>
      <c r="AZ1428" s="35"/>
      <c r="BA1428" s="35"/>
      <c r="BB1428" s="35"/>
      <c r="BC1428" s="35"/>
      <c r="BD1428" s="35"/>
      <c r="BE1428" s="35"/>
      <c r="BF1428" s="35"/>
      <c r="BG1428" s="35"/>
      <c r="BH1428" s="35"/>
      <c r="BI1428" s="35"/>
      <c r="BJ1428" s="35"/>
      <c r="BK1428" s="35"/>
      <c r="BL1428" s="35"/>
      <c r="BM1428" s="35"/>
      <c r="BN1428" s="35"/>
      <c r="BO1428" s="35"/>
      <c r="BP1428" s="35"/>
      <c r="BQ1428" s="35"/>
      <c r="BR1428" s="35"/>
      <c r="BS1428" s="35"/>
      <c r="BT1428" s="35"/>
      <c r="BU1428" s="35"/>
      <c r="BV1428" s="35"/>
    </row>
    <row r="1429" spans="1:74" s="54" customFormat="1" ht="15" customHeight="1" x14ac:dyDescent="0.15">
      <c r="A1429" s="35"/>
      <c r="B1429" s="35"/>
      <c r="C1429" s="35"/>
      <c r="D1429" s="35"/>
      <c r="E1429" s="35"/>
      <c r="F1429" s="35"/>
      <c r="G1429" s="35"/>
      <c r="H1429" s="35"/>
      <c r="I1429" s="35"/>
      <c r="J1429" s="35"/>
      <c r="K1429" s="35"/>
      <c r="L1429" s="35"/>
      <c r="M1429" s="35"/>
      <c r="N1429" s="35"/>
      <c r="O1429" s="35"/>
      <c r="P1429" s="35"/>
      <c r="Q1429" s="35"/>
      <c r="R1429" s="35"/>
      <c r="S1429" s="35"/>
      <c r="T1429" s="35"/>
      <c r="U1429" s="35"/>
      <c r="V1429" s="35"/>
      <c r="W1429" s="35"/>
      <c r="X1429" s="35"/>
      <c r="Y1429" s="35"/>
      <c r="Z1429" s="35"/>
      <c r="AA1429" s="35"/>
      <c r="AB1429" s="35"/>
      <c r="AC1429" s="35"/>
      <c r="AD1429" s="35"/>
      <c r="AE1429" s="35"/>
      <c r="AG1429" s="216" t="s">
        <v>165</v>
      </c>
      <c r="AH1429" s="907" t="s">
        <v>2023</v>
      </c>
      <c r="AI1429" s="906" t="s">
        <v>2024</v>
      </c>
      <c r="AJ1429" s="905">
        <v>1603035</v>
      </c>
      <c r="AK1429" s="451">
        <v>1</v>
      </c>
      <c r="AL1429" s="451" t="s">
        <v>139</v>
      </c>
      <c r="AM1429" s="449" t="s">
        <v>3041</v>
      </c>
      <c r="AN1429" s="450"/>
      <c r="AP1429" s="77"/>
      <c r="AQ1429" s="77"/>
      <c r="AR1429" s="35"/>
      <c r="AS1429" s="35"/>
      <c r="AT1429" s="35"/>
      <c r="AU1429" s="35"/>
      <c r="AV1429" s="35"/>
      <c r="AW1429" s="35"/>
      <c r="AX1429" s="35"/>
      <c r="AY1429" s="35"/>
      <c r="AZ1429" s="35"/>
      <c r="BA1429" s="35"/>
      <c r="BB1429" s="35"/>
      <c r="BC1429" s="35"/>
      <c r="BD1429" s="35"/>
      <c r="BE1429" s="35"/>
      <c r="BF1429" s="35"/>
      <c r="BG1429" s="35"/>
      <c r="BH1429" s="35"/>
      <c r="BI1429" s="35"/>
      <c r="BJ1429" s="35"/>
      <c r="BK1429" s="35"/>
      <c r="BL1429" s="35"/>
      <c r="BM1429" s="35"/>
      <c r="BN1429" s="35"/>
      <c r="BO1429" s="35"/>
      <c r="BP1429" s="35"/>
      <c r="BQ1429" s="35"/>
      <c r="BR1429" s="35"/>
      <c r="BS1429" s="35"/>
      <c r="BT1429" s="35"/>
      <c r="BU1429" s="35"/>
      <c r="BV1429" s="35"/>
    </row>
    <row r="1430" spans="1:74" s="54" customFormat="1" ht="15" customHeight="1" x14ac:dyDescent="0.15">
      <c r="A1430" s="35"/>
      <c r="B1430" s="35"/>
      <c r="C1430" s="35"/>
      <c r="D1430" s="35"/>
      <c r="E1430" s="35"/>
      <c r="F1430" s="35"/>
      <c r="G1430" s="35"/>
      <c r="H1430" s="35"/>
      <c r="I1430" s="35"/>
      <c r="J1430" s="35"/>
      <c r="K1430" s="35"/>
      <c r="L1430" s="35"/>
      <c r="M1430" s="35"/>
      <c r="N1430" s="35"/>
      <c r="O1430" s="35"/>
      <c r="P1430" s="35"/>
      <c r="Q1430" s="35"/>
      <c r="R1430" s="35"/>
      <c r="S1430" s="35"/>
      <c r="T1430" s="35"/>
      <c r="U1430" s="35"/>
      <c r="V1430" s="35"/>
      <c r="W1430" s="35"/>
      <c r="X1430" s="35"/>
      <c r="Y1430" s="35"/>
      <c r="Z1430" s="35"/>
      <c r="AA1430" s="35"/>
      <c r="AB1430" s="35"/>
      <c r="AC1430" s="35"/>
      <c r="AD1430" s="35"/>
      <c r="AE1430" s="35"/>
      <c r="AG1430" s="216" t="s">
        <v>165</v>
      </c>
      <c r="AH1430" s="907" t="s">
        <v>2019</v>
      </c>
      <c r="AI1430" s="906" t="s">
        <v>2020</v>
      </c>
      <c r="AJ1430" s="905">
        <v>1603036</v>
      </c>
      <c r="AK1430" s="451">
        <v>1</v>
      </c>
      <c r="AL1430" s="451" t="s">
        <v>139</v>
      </c>
      <c r="AM1430" s="449" t="s">
        <v>3041</v>
      </c>
      <c r="AN1430" s="450"/>
      <c r="AP1430" s="77"/>
      <c r="AQ1430" s="77"/>
      <c r="AR1430" s="35"/>
      <c r="AS1430" s="35"/>
      <c r="AT1430" s="35"/>
      <c r="AU1430" s="35"/>
      <c r="AV1430" s="35"/>
      <c r="AW1430" s="35"/>
      <c r="AX1430" s="35"/>
      <c r="AY1430" s="35"/>
      <c r="AZ1430" s="35"/>
      <c r="BA1430" s="35"/>
      <c r="BB1430" s="35"/>
      <c r="BC1430" s="35"/>
      <c r="BD1430" s="35"/>
      <c r="BE1430" s="35"/>
      <c r="BF1430" s="35"/>
      <c r="BG1430" s="35"/>
      <c r="BH1430" s="35"/>
      <c r="BI1430" s="35"/>
      <c r="BJ1430" s="35"/>
      <c r="BK1430" s="35"/>
      <c r="BL1430" s="35"/>
      <c r="BM1430" s="35"/>
      <c r="BN1430" s="35"/>
      <c r="BO1430" s="35"/>
      <c r="BP1430" s="35"/>
      <c r="BQ1430" s="35"/>
      <c r="BR1430" s="35"/>
      <c r="BS1430" s="35"/>
      <c r="BT1430" s="35"/>
      <c r="BU1430" s="35"/>
      <c r="BV1430" s="35"/>
    </row>
    <row r="1431" spans="1:74" s="54" customFormat="1" ht="15" customHeight="1" x14ac:dyDescent="0.15">
      <c r="A1431" s="35"/>
      <c r="B1431" s="35"/>
      <c r="C1431" s="35"/>
      <c r="D1431" s="35"/>
      <c r="E1431" s="35"/>
      <c r="F1431" s="35"/>
      <c r="G1431" s="35"/>
      <c r="H1431" s="35"/>
      <c r="I1431" s="35"/>
      <c r="J1431" s="35"/>
      <c r="K1431" s="35"/>
      <c r="L1431" s="35"/>
      <c r="M1431" s="35"/>
      <c r="N1431" s="35"/>
      <c r="O1431" s="35"/>
      <c r="P1431" s="35"/>
      <c r="Q1431" s="35"/>
      <c r="R1431" s="35"/>
      <c r="S1431" s="35"/>
      <c r="T1431" s="35"/>
      <c r="U1431" s="35"/>
      <c r="V1431" s="35"/>
      <c r="W1431" s="35"/>
      <c r="X1431" s="35"/>
      <c r="Y1431" s="35"/>
      <c r="Z1431" s="35"/>
      <c r="AA1431" s="35"/>
      <c r="AB1431" s="35"/>
      <c r="AC1431" s="35"/>
      <c r="AD1431" s="35"/>
      <c r="AE1431" s="35"/>
      <c r="AG1431" s="216" t="s">
        <v>165</v>
      </c>
      <c r="AH1431" s="907" t="s">
        <v>2025</v>
      </c>
      <c r="AI1431" s="906" t="s">
        <v>2026</v>
      </c>
      <c r="AJ1431" s="905">
        <v>1603037</v>
      </c>
      <c r="AK1431" s="451" t="s">
        <v>139</v>
      </c>
      <c r="AL1431" s="451">
        <v>1</v>
      </c>
      <c r="AM1431" s="449" t="s">
        <v>3041</v>
      </c>
      <c r="AN1431" s="450"/>
      <c r="AP1431" s="77"/>
      <c r="AQ1431" s="77"/>
      <c r="AR1431" s="35"/>
      <c r="AS1431" s="35"/>
      <c r="AT1431" s="35"/>
      <c r="AU1431" s="35"/>
      <c r="AV1431" s="35"/>
      <c r="AW1431" s="35"/>
      <c r="AX1431" s="35"/>
      <c r="AY1431" s="35"/>
      <c r="AZ1431" s="35"/>
      <c r="BA1431" s="35"/>
      <c r="BB1431" s="35"/>
      <c r="BC1431" s="35"/>
      <c r="BD1431" s="35"/>
      <c r="BE1431" s="35"/>
      <c r="BF1431" s="35"/>
      <c r="BG1431" s="35"/>
      <c r="BH1431" s="35"/>
      <c r="BI1431" s="35"/>
      <c r="BJ1431" s="35"/>
      <c r="BK1431" s="35"/>
      <c r="BL1431" s="35"/>
      <c r="BM1431" s="35"/>
      <c r="BN1431" s="35"/>
      <c r="BO1431" s="35"/>
      <c r="BP1431" s="35"/>
      <c r="BQ1431" s="35"/>
      <c r="BR1431" s="35"/>
      <c r="BS1431" s="35"/>
      <c r="BT1431" s="35"/>
      <c r="BU1431" s="35"/>
      <c r="BV1431" s="35"/>
    </row>
    <row r="1432" spans="1:74" s="54" customFormat="1" ht="15" customHeight="1" x14ac:dyDescent="0.15">
      <c r="A1432" s="35"/>
      <c r="B1432" s="35"/>
      <c r="C1432" s="35"/>
      <c r="D1432" s="35"/>
      <c r="E1432" s="35"/>
      <c r="F1432" s="35"/>
      <c r="G1432" s="35"/>
      <c r="H1432" s="35"/>
      <c r="I1432" s="35"/>
      <c r="J1432" s="35"/>
      <c r="K1432" s="35"/>
      <c r="L1432" s="35"/>
      <c r="M1432" s="35"/>
      <c r="N1432" s="35"/>
      <c r="O1432" s="35"/>
      <c r="P1432" s="35"/>
      <c r="Q1432" s="35"/>
      <c r="R1432" s="35"/>
      <c r="S1432" s="35"/>
      <c r="T1432" s="35"/>
      <c r="U1432" s="35"/>
      <c r="V1432" s="35"/>
      <c r="W1432" s="35"/>
      <c r="X1432" s="35"/>
      <c r="Y1432" s="35"/>
      <c r="Z1432" s="35"/>
      <c r="AA1432" s="35"/>
      <c r="AB1432" s="35"/>
      <c r="AC1432" s="35"/>
      <c r="AD1432" s="35"/>
      <c r="AE1432" s="35"/>
      <c r="AG1432" s="216" t="s">
        <v>165</v>
      </c>
      <c r="AH1432" s="907" t="s">
        <v>2009</v>
      </c>
      <c r="AI1432" s="906" t="s">
        <v>2010</v>
      </c>
      <c r="AJ1432" s="905">
        <v>1603038</v>
      </c>
      <c r="AK1432" s="451">
        <v>1</v>
      </c>
      <c r="AL1432" s="451" t="s">
        <v>139</v>
      </c>
      <c r="AM1432" s="449" t="s">
        <v>3041</v>
      </c>
      <c r="AN1432" s="450"/>
      <c r="AP1432" s="77"/>
      <c r="AQ1432" s="77"/>
      <c r="AR1432" s="35"/>
      <c r="AS1432" s="35"/>
      <c r="AT1432" s="35"/>
      <c r="AU1432" s="35"/>
      <c r="AV1432" s="35"/>
      <c r="AW1432" s="35"/>
      <c r="AX1432" s="35"/>
      <c r="AY1432" s="35"/>
      <c r="AZ1432" s="35"/>
      <c r="BA1432" s="35"/>
      <c r="BB1432" s="35"/>
      <c r="BC1432" s="35"/>
      <c r="BD1432" s="35"/>
      <c r="BE1432" s="35"/>
      <c r="BF1432" s="35"/>
      <c r="BG1432" s="35"/>
      <c r="BH1432" s="35"/>
      <c r="BI1432" s="35"/>
      <c r="BJ1432" s="35"/>
      <c r="BK1432" s="35"/>
      <c r="BL1432" s="35"/>
      <c r="BM1432" s="35"/>
      <c r="BN1432" s="35"/>
      <c r="BO1432" s="35"/>
      <c r="BP1432" s="35"/>
      <c r="BQ1432" s="35"/>
      <c r="BR1432" s="35"/>
      <c r="BS1432" s="35"/>
      <c r="BT1432" s="35"/>
      <c r="BU1432" s="35"/>
      <c r="BV1432" s="35"/>
    </row>
    <row r="1433" spans="1:74" s="54" customFormat="1" ht="15" customHeight="1" x14ac:dyDescent="0.15">
      <c r="A1433" s="35"/>
      <c r="B1433" s="35"/>
      <c r="C1433" s="35"/>
      <c r="D1433" s="35"/>
      <c r="E1433" s="35"/>
      <c r="F1433" s="35"/>
      <c r="G1433" s="35"/>
      <c r="H1433" s="35"/>
      <c r="I1433" s="35"/>
      <c r="J1433" s="35"/>
      <c r="K1433" s="35"/>
      <c r="L1433" s="35"/>
      <c r="M1433" s="35"/>
      <c r="N1433" s="35"/>
      <c r="O1433" s="35"/>
      <c r="P1433" s="35"/>
      <c r="Q1433" s="35"/>
      <c r="R1433" s="35"/>
      <c r="S1433" s="35"/>
      <c r="T1433" s="35"/>
      <c r="U1433" s="35"/>
      <c r="V1433" s="35"/>
      <c r="W1433" s="35"/>
      <c r="X1433" s="35"/>
      <c r="Y1433" s="35"/>
      <c r="Z1433" s="35"/>
      <c r="AA1433" s="35"/>
      <c r="AB1433" s="35"/>
      <c r="AC1433" s="35"/>
      <c r="AD1433" s="35"/>
      <c r="AE1433" s="35"/>
      <c r="AG1433" s="216" t="s">
        <v>165</v>
      </c>
      <c r="AH1433" s="907" t="s">
        <v>3061</v>
      </c>
      <c r="AI1433" s="906" t="s">
        <v>3062</v>
      </c>
      <c r="AJ1433" s="905">
        <v>1603039</v>
      </c>
      <c r="AK1433" s="451" t="s">
        <v>139</v>
      </c>
      <c r="AL1433" s="451">
        <v>1</v>
      </c>
      <c r="AM1433" s="449" t="s">
        <v>3041</v>
      </c>
      <c r="AN1433" s="450"/>
      <c r="AP1433" s="77"/>
      <c r="AQ1433" s="77"/>
      <c r="AR1433" s="35"/>
      <c r="AS1433" s="35"/>
      <c r="AT1433" s="35"/>
      <c r="AU1433" s="35"/>
      <c r="AV1433" s="35"/>
      <c r="AW1433" s="35"/>
      <c r="AX1433" s="35"/>
      <c r="AY1433" s="35"/>
      <c r="AZ1433" s="35"/>
      <c r="BA1433" s="35"/>
      <c r="BB1433" s="35"/>
      <c r="BC1433" s="35"/>
      <c r="BD1433" s="35"/>
      <c r="BE1433" s="35"/>
      <c r="BF1433" s="35"/>
      <c r="BG1433" s="35"/>
      <c r="BH1433" s="35"/>
      <c r="BI1433" s="35"/>
      <c r="BJ1433" s="35"/>
      <c r="BK1433" s="35"/>
      <c r="BL1433" s="35"/>
      <c r="BM1433" s="35"/>
      <c r="BN1433" s="35"/>
      <c r="BO1433" s="35"/>
      <c r="BP1433" s="35"/>
      <c r="BQ1433" s="35"/>
      <c r="BR1433" s="35"/>
      <c r="BS1433" s="35"/>
      <c r="BT1433" s="35"/>
      <c r="BU1433" s="35"/>
      <c r="BV1433" s="35"/>
    </row>
    <row r="1434" spans="1:74" s="54" customFormat="1" ht="15" customHeight="1" x14ac:dyDescent="0.15">
      <c r="A1434" s="35"/>
      <c r="B1434" s="35"/>
      <c r="C1434" s="35"/>
      <c r="D1434" s="35"/>
      <c r="E1434" s="35"/>
      <c r="F1434" s="35"/>
      <c r="G1434" s="35"/>
      <c r="H1434" s="35"/>
      <c r="I1434" s="35"/>
      <c r="J1434" s="35"/>
      <c r="K1434" s="35"/>
      <c r="L1434" s="35"/>
      <c r="M1434" s="35"/>
      <c r="N1434" s="35"/>
      <c r="O1434" s="35"/>
      <c r="P1434" s="35"/>
      <c r="Q1434" s="35"/>
      <c r="R1434" s="35"/>
      <c r="S1434" s="35"/>
      <c r="T1434" s="35"/>
      <c r="U1434" s="35"/>
      <c r="V1434" s="35"/>
      <c r="W1434" s="35"/>
      <c r="X1434" s="35"/>
      <c r="Y1434" s="35"/>
      <c r="Z1434" s="35"/>
      <c r="AA1434" s="35"/>
      <c r="AB1434" s="35"/>
      <c r="AC1434" s="35"/>
      <c r="AD1434" s="35"/>
      <c r="AE1434" s="35"/>
      <c r="AG1434" s="216" t="s">
        <v>165</v>
      </c>
      <c r="AH1434" s="907" t="s">
        <v>1942</v>
      </c>
      <c r="AI1434" s="906" t="s">
        <v>1943</v>
      </c>
      <c r="AJ1434" s="905">
        <v>1603040</v>
      </c>
      <c r="AK1434" s="451">
        <v>1</v>
      </c>
      <c r="AL1434" s="451" t="s">
        <v>139</v>
      </c>
      <c r="AM1434" s="449" t="s">
        <v>3041</v>
      </c>
      <c r="AN1434" s="450"/>
      <c r="AP1434" s="77"/>
      <c r="AQ1434" s="77"/>
      <c r="AR1434" s="35"/>
      <c r="AS1434" s="35"/>
      <c r="AT1434" s="35"/>
      <c r="AU1434" s="35"/>
      <c r="AV1434" s="35"/>
      <c r="AW1434" s="35"/>
      <c r="AX1434" s="35"/>
      <c r="AY1434" s="35"/>
      <c r="AZ1434" s="35"/>
      <c r="BA1434" s="35"/>
      <c r="BB1434" s="35"/>
      <c r="BC1434" s="35"/>
      <c r="BD1434" s="35"/>
      <c r="BE1434" s="35"/>
      <c r="BF1434" s="35"/>
      <c r="BG1434" s="35"/>
      <c r="BH1434" s="35"/>
      <c r="BI1434" s="35"/>
      <c r="BJ1434" s="35"/>
      <c r="BK1434" s="35"/>
      <c r="BL1434" s="35"/>
      <c r="BM1434" s="35"/>
      <c r="BN1434" s="35"/>
      <c r="BO1434" s="35"/>
      <c r="BP1434" s="35"/>
      <c r="BQ1434" s="35"/>
      <c r="BR1434" s="35"/>
      <c r="BS1434" s="35"/>
      <c r="BT1434" s="35"/>
      <c r="BU1434" s="35"/>
      <c r="BV1434" s="35"/>
    </row>
    <row r="1435" spans="1:74" s="54" customFormat="1" ht="15" customHeight="1" x14ac:dyDescent="0.15">
      <c r="A1435" s="35"/>
      <c r="B1435" s="35"/>
      <c r="C1435" s="35"/>
      <c r="D1435" s="35"/>
      <c r="E1435" s="35"/>
      <c r="F1435" s="35"/>
      <c r="G1435" s="35"/>
      <c r="H1435" s="35"/>
      <c r="I1435" s="35"/>
      <c r="J1435" s="35"/>
      <c r="K1435" s="35"/>
      <c r="L1435" s="35"/>
      <c r="M1435" s="35"/>
      <c r="N1435" s="35"/>
      <c r="O1435" s="35"/>
      <c r="P1435" s="35"/>
      <c r="Q1435" s="35"/>
      <c r="R1435" s="35"/>
      <c r="S1435" s="35"/>
      <c r="T1435" s="35"/>
      <c r="U1435" s="35"/>
      <c r="V1435" s="35"/>
      <c r="W1435" s="35"/>
      <c r="X1435" s="35"/>
      <c r="Y1435" s="35"/>
      <c r="Z1435" s="35"/>
      <c r="AA1435" s="35"/>
      <c r="AB1435" s="35"/>
      <c r="AC1435" s="35"/>
      <c r="AD1435" s="35"/>
      <c r="AE1435" s="35"/>
      <c r="AG1435" s="216" t="s">
        <v>165</v>
      </c>
      <c r="AH1435" s="907" t="s">
        <v>1987</v>
      </c>
      <c r="AI1435" s="906" t="s">
        <v>1988</v>
      </c>
      <c r="AJ1435" s="905">
        <v>1603041</v>
      </c>
      <c r="AK1435" s="451">
        <v>1</v>
      </c>
      <c r="AL1435" s="451" t="s">
        <v>139</v>
      </c>
      <c r="AM1435" s="449" t="s">
        <v>3041</v>
      </c>
      <c r="AN1435" s="450"/>
      <c r="AP1435" s="77"/>
      <c r="AQ1435" s="77"/>
      <c r="AR1435" s="35"/>
      <c r="AS1435" s="35"/>
      <c r="AT1435" s="35"/>
      <c r="AU1435" s="35"/>
      <c r="AV1435" s="35"/>
      <c r="AW1435" s="35"/>
      <c r="AX1435" s="35"/>
      <c r="AY1435" s="35"/>
      <c r="AZ1435" s="35"/>
      <c r="BA1435" s="35"/>
      <c r="BB1435" s="35"/>
      <c r="BC1435" s="35"/>
      <c r="BD1435" s="35"/>
      <c r="BE1435" s="35"/>
      <c r="BF1435" s="35"/>
      <c r="BG1435" s="35"/>
      <c r="BH1435" s="35"/>
      <c r="BI1435" s="35"/>
      <c r="BJ1435" s="35"/>
      <c r="BK1435" s="35"/>
      <c r="BL1435" s="35"/>
      <c r="BM1435" s="35"/>
      <c r="BN1435" s="35"/>
      <c r="BO1435" s="35"/>
      <c r="BP1435" s="35"/>
      <c r="BQ1435" s="35"/>
      <c r="BR1435" s="35"/>
      <c r="BS1435" s="35"/>
      <c r="BT1435" s="35"/>
      <c r="BU1435" s="35"/>
      <c r="BV1435" s="35"/>
    </row>
    <row r="1436" spans="1:74" s="54" customFormat="1" ht="15" customHeight="1" x14ac:dyDescent="0.15">
      <c r="A1436" s="35"/>
      <c r="B1436" s="35"/>
      <c r="C1436" s="35"/>
      <c r="D1436" s="35"/>
      <c r="E1436" s="35"/>
      <c r="F1436" s="35"/>
      <c r="G1436" s="35"/>
      <c r="H1436" s="35"/>
      <c r="I1436" s="35"/>
      <c r="J1436" s="35"/>
      <c r="K1436" s="35"/>
      <c r="L1436" s="35"/>
      <c r="M1436" s="35"/>
      <c r="N1436" s="35"/>
      <c r="O1436" s="35"/>
      <c r="P1436" s="35"/>
      <c r="Q1436" s="35"/>
      <c r="R1436" s="35"/>
      <c r="S1436" s="35"/>
      <c r="T1436" s="35"/>
      <c r="U1436" s="35"/>
      <c r="V1436" s="35"/>
      <c r="W1436" s="35"/>
      <c r="X1436" s="35"/>
      <c r="Y1436" s="35"/>
      <c r="Z1436" s="35"/>
      <c r="AA1436" s="35"/>
      <c r="AB1436" s="35"/>
      <c r="AC1436" s="35"/>
      <c r="AD1436" s="35"/>
      <c r="AE1436" s="35"/>
      <c r="AG1436" s="216" t="s">
        <v>165</v>
      </c>
      <c r="AH1436" s="907" t="s">
        <v>2017</v>
      </c>
      <c r="AI1436" s="906" t="s">
        <v>2018</v>
      </c>
      <c r="AJ1436" s="905">
        <v>1603042</v>
      </c>
      <c r="AK1436" s="451">
        <v>1</v>
      </c>
      <c r="AL1436" s="451" t="s">
        <v>139</v>
      </c>
      <c r="AM1436" s="449" t="s">
        <v>3041</v>
      </c>
      <c r="AN1436" s="450"/>
      <c r="AP1436" s="77"/>
      <c r="AQ1436" s="77"/>
      <c r="AR1436" s="35"/>
      <c r="AS1436" s="35"/>
      <c r="AT1436" s="35"/>
      <c r="AU1436" s="35"/>
      <c r="AV1436" s="35"/>
      <c r="AW1436" s="35"/>
      <c r="AX1436" s="35"/>
      <c r="AY1436" s="35"/>
      <c r="AZ1436" s="35"/>
      <c r="BA1436" s="35"/>
      <c r="BB1436" s="35"/>
      <c r="BC1436" s="35"/>
      <c r="BD1436" s="35"/>
      <c r="BE1436" s="35"/>
      <c r="BF1436" s="35"/>
      <c r="BG1436" s="35"/>
      <c r="BH1436" s="35"/>
      <c r="BI1436" s="35"/>
      <c r="BJ1436" s="35"/>
      <c r="BK1436" s="35"/>
      <c r="BL1436" s="35"/>
      <c r="BM1436" s="35"/>
      <c r="BN1436" s="35"/>
      <c r="BO1436" s="35"/>
      <c r="BP1436" s="35"/>
      <c r="BQ1436" s="35"/>
      <c r="BR1436" s="35"/>
      <c r="BS1436" s="35"/>
      <c r="BT1436" s="35"/>
      <c r="BU1436" s="35"/>
      <c r="BV1436" s="35"/>
    </row>
    <row r="1437" spans="1:74" s="54" customFormat="1" ht="15" customHeight="1" x14ac:dyDescent="0.15">
      <c r="A1437" s="35"/>
      <c r="B1437" s="35"/>
      <c r="C1437" s="35"/>
      <c r="D1437" s="35"/>
      <c r="E1437" s="35"/>
      <c r="F1437" s="35"/>
      <c r="G1437" s="35"/>
      <c r="H1437" s="35"/>
      <c r="I1437" s="35"/>
      <c r="J1437" s="35"/>
      <c r="K1437" s="35"/>
      <c r="L1437" s="35"/>
      <c r="M1437" s="35"/>
      <c r="N1437" s="35"/>
      <c r="O1437" s="35"/>
      <c r="P1437" s="35"/>
      <c r="Q1437" s="35"/>
      <c r="R1437" s="35"/>
      <c r="S1437" s="35"/>
      <c r="T1437" s="35"/>
      <c r="U1437" s="35"/>
      <c r="V1437" s="35"/>
      <c r="W1437" s="35"/>
      <c r="X1437" s="35"/>
      <c r="Y1437" s="35"/>
      <c r="Z1437" s="35"/>
      <c r="AA1437" s="35"/>
      <c r="AB1437" s="35"/>
      <c r="AC1437" s="35"/>
      <c r="AD1437" s="35"/>
      <c r="AE1437" s="35"/>
      <c r="AG1437" s="216" t="s">
        <v>165</v>
      </c>
      <c r="AH1437" s="907" t="s">
        <v>2071</v>
      </c>
      <c r="AI1437" s="906" t="s">
        <v>2072</v>
      </c>
      <c r="AJ1437" s="905">
        <v>1603043</v>
      </c>
      <c r="AK1437" s="451">
        <v>1</v>
      </c>
      <c r="AL1437" s="451" t="s">
        <v>139</v>
      </c>
      <c r="AM1437" s="449" t="s">
        <v>3041</v>
      </c>
      <c r="AN1437" s="450"/>
      <c r="AP1437" s="77"/>
      <c r="AQ1437" s="77"/>
      <c r="AR1437" s="35"/>
      <c r="AS1437" s="35"/>
      <c r="AT1437" s="35"/>
      <c r="AU1437" s="35"/>
      <c r="AV1437" s="35"/>
      <c r="AW1437" s="35"/>
      <c r="AX1437" s="35"/>
      <c r="AY1437" s="35"/>
      <c r="AZ1437" s="35"/>
      <c r="BA1437" s="35"/>
      <c r="BB1437" s="35"/>
      <c r="BC1437" s="35"/>
      <c r="BD1437" s="35"/>
      <c r="BE1437" s="35"/>
      <c r="BF1437" s="35"/>
      <c r="BG1437" s="35"/>
      <c r="BH1437" s="35"/>
      <c r="BI1437" s="35"/>
      <c r="BJ1437" s="35"/>
      <c r="BK1437" s="35"/>
      <c r="BL1437" s="35"/>
      <c r="BM1437" s="35"/>
      <c r="BN1437" s="35"/>
      <c r="BO1437" s="35"/>
      <c r="BP1437" s="35"/>
      <c r="BQ1437" s="35"/>
      <c r="BR1437" s="35"/>
      <c r="BS1437" s="35"/>
      <c r="BT1437" s="35"/>
      <c r="BU1437" s="35"/>
      <c r="BV1437" s="35"/>
    </row>
    <row r="1438" spans="1:74" s="54" customFormat="1" ht="15" customHeight="1" x14ac:dyDescent="0.15">
      <c r="A1438" s="35"/>
      <c r="B1438" s="35"/>
      <c r="C1438" s="35"/>
      <c r="D1438" s="35"/>
      <c r="E1438" s="35"/>
      <c r="F1438" s="35"/>
      <c r="G1438" s="35"/>
      <c r="H1438" s="35"/>
      <c r="I1438" s="35"/>
      <c r="J1438" s="35"/>
      <c r="K1438" s="35"/>
      <c r="L1438" s="35"/>
      <c r="M1438" s="35"/>
      <c r="N1438" s="35"/>
      <c r="O1438" s="35"/>
      <c r="P1438" s="35"/>
      <c r="Q1438" s="35"/>
      <c r="R1438" s="35"/>
      <c r="S1438" s="35"/>
      <c r="T1438" s="35"/>
      <c r="U1438" s="35"/>
      <c r="V1438" s="35"/>
      <c r="W1438" s="35"/>
      <c r="X1438" s="35"/>
      <c r="Y1438" s="35"/>
      <c r="Z1438" s="35"/>
      <c r="AA1438" s="35"/>
      <c r="AB1438" s="35"/>
      <c r="AC1438" s="35"/>
      <c r="AD1438" s="35"/>
      <c r="AE1438" s="35"/>
      <c r="AG1438" s="216" t="s">
        <v>165</v>
      </c>
      <c r="AH1438" s="907" t="s">
        <v>2001</v>
      </c>
      <c r="AI1438" s="906" t="s">
        <v>2002</v>
      </c>
      <c r="AJ1438" s="905">
        <v>1603044</v>
      </c>
      <c r="AK1438" s="451" t="s">
        <v>139</v>
      </c>
      <c r="AL1438" s="451">
        <v>1</v>
      </c>
      <c r="AM1438" s="451" t="s">
        <v>140</v>
      </c>
      <c r="AN1438" s="450"/>
      <c r="AP1438" s="77"/>
      <c r="AQ1438" s="77"/>
      <c r="AR1438" s="35"/>
      <c r="AS1438" s="35"/>
      <c r="AT1438" s="35"/>
      <c r="AU1438" s="35"/>
      <c r="AV1438" s="35"/>
      <c r="AW1438" s="35"/>
      <c r="AX1438" s="35"/>
      <c r="AY1438" s="35"/>
      <c r="AZ1438" s="35"/>
      <c r="BA1438" s="35"/>
      <c r="BB1438" s="35"/>
      <c r="BC1438" s="35"/>
      <c r="BD1438" s="35"/>
      <c r="BE1438" s="35"/>
      <c r="BF1438" s="35"/>
      <c r="BG1438" s="35"/>
      <c r="BH1438" s="35"/>
      <c r="BI1438" s="35"/>
      <c r="BJ1438" s="35"/>
      <c r="BK1438" s="35"/>
      <c r="BL1438" s="35"/>
      <c r="BM1438" s="35"/>
      <c r="BN1438" s="35"/>
      <c r="BO1438" s="35"/>
      <c r="BP1438" s="35"/>
      <c r="BQ1438" s="35"/>
      <c r="BR1438" s="35"/>
      <c r="BS1438" s="35"/>
      <c r="BT1438" s="35"/>
      <c r="BU1438" s="35"/>
      <c r="BV1438" s="35"/>
    </row>
    <row r="1439" spans="1:74" s="54" customFormat="1" ht="15" customHeight="1" x14ac:dyDescent="0.15">
      <c r="A1439" s="35"/>
      <c r="B1439" s="35"/>
      <c r="C1439" s="35"/>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5"/>
      <c r="AD1439" s="35"/>
      <c r="AE1439" s="35"/>
      <c r="AG1439" s="216" t="s">
        <v>165</v>
      </c>
      <c r="AH1439" s="907" t="s">
        <v>2055</v>
      </c>
      <c r="AI1439" s="906" t="s">
        <v>2056</v>
      </c>
      <c r="AJ1439" s="905">
        <v>1603045</v>
      </c>
      <c r="AK1439" s="451">
        <v>1</v>
      </c>
      <c r="AL1439" s="451" t="s">
        <v>139</v>
      </c>
      <c r="AM1439" s="451" t="s">
        <v>140</v>
      </c>
      <c r="AN1439" s="450"/>
      <c r="AP1439" s="77"/>
      <c r="AQ1439" s="77"/>
      <c r="AR1439" s="35"/>
      <c r="AS1439" s="35"/>
      <c r="AT1439" s="35"/>
      <c r="AU1439" s="35"/>
      <c r="AV1439" s="35"/>
      <c r="AW1439" s="35"/>
      <c r="AX1439" s="35"/>
      <c r="AY1439" s="35"/>
      <c r="AZ1439" s="35"/>
      <c r="BA1439" s="35"/>
      <c r="BB1439" s="35"/>
      <c r="BC1439" s="35"/>
      <c r="BD1439" s="35"/>
      <c r="BE1439" s="35"/>
      <c r="BF1439" s="35"/>
      <c r="BG1439" s="35"/>
      <c r="BH1439" s="35"/>
      <c r="BI1439" s="35"/>
      <c r="BJ1439" s="35"/>
      <c r="BK1439" s="35"/>
      <c r="BL1439" s="35"/>
      <c r="BM1439" s="35"/>
      <c r="BN1439" s="35"/>
      <c r="BO1439" s="35"/>
      <c r="BP1439" s="35"/>
      <c r="BQ1439" s="35"/>
      <c r="BR1439" s="35"/>
      <c r="BS1439" s="35"/>
      <c r="BT1439" s="35"/>
      <c r="BU1439" s="35"/>
      <c r="BV1439" s="35"/>
    </row>
    <row r="1440" spans="1:74" s="54" customFormat="1" ht="15" customHeight="1" x14ac:dyDescent="0.15">
      <c r="A1440" s="35"/>
      <c r="B1440" s="35"/>
      <c r="C1440" s="35"/>
      <c r="D1440" s="35"/>
      <c r="E1440" s="35"/>
      <c r="F1440" s="35"/>
      <c r="G1440" s="35"/>
      <c r="H1440" s="35"/>
      <c r="I1440" s="35"/>
      <c r="J1440" s="35"/>
      <c r="K1440" s="35"/>
      <c r="L1440" s="35"/>
      <c r="M1440" s="35"/>
      <c r="N1440" s="35"/>
      <c r="O1440" s="35"/>
      <c r="P1440" s="35"/>
      <c r="Q1440" s="35"/>
      <c r="R1440" s="35"/>
      <c r="S1440" s="35"/>
      <c r="T1440" s="35"/>
      <c r="U1440" s="35"/>
      <c r="V1440" s="35"/>
      <c r="W1440" s="35"/>
      <c r="X1440" s="35"/>
      <c r="Y1440" s="35"/>
      <c r="Z1440" s="35"/>
      <c r="AA1440" s="35"/>
      <c r="AB1440" s="35"/>
      <c r="AC1440" s="35"/>
      <c r="AD1440" s="35"/>
      <c r="AE1440" s="35"/>
      <c r="AG1440" s="216" t="s">
        <v>165</v>
      </c>
      <c r="AH1440" s="907" t="s">
        <v>2067</v>
      </c>
      <c r="AI1440" s="906" t="s">
        <v>2068</v>
      </c>
      <c r="AJ1440" s="905">
        <v>1603046</v>
      </c>
      <c r="AK1440" s="451" t="s">
        <v>139</v>
      </c>
      <c r="AL1440" s="451">
        <v>1</v>
      </c>
      <c r="AM1440" s="449" t="s">
        <v>3041</v>
      </c>
      <c r="AN1440" s="450"/>
      <c r="AP1440" s="77"/>
      <c r="AQ1440" s="77"/>
      <c r="AR1440" s="35"/>
      <c r="AS1440" s="35"/>
      <c r="AT1440" s="35"/>
      <c r="AU1440" s="35"/>
      <c r="AV1440" s="35"/>
      <c r="AW1440" s="35"/>
      <c r="AX1440" s="35"/>
      <c r="AY1440" s="35"/>
      <c r="AZ1440" s="35"/>
      <c r="BA1440" s="35"/>
      <c r="BB1440" s="35"/>
      <c r="BC1440" s="35"/>
      <c r="BD1440" s="35"/>
      <c r="BE1440" s="35"/>
      <c r="BF1440" s="35"/>
      <c r="BG1440" s="35"/>
      <c r="BH1440" s="35"/>
      <c r="BI1440" s="35"/>
      <c r="BJ1440" s="35"/>
      <c r="BK1440" s="35"/>
      <c r="BL1440" s="35"/>
      <c r="BM1440" s="35"/>
      <c r="BN1440" s="35"/>
      <c r="BO1440" s="35"/>
      <c r="BP1440" s="35"/>
      <c r="BQ1440" s="35"/>
      <c r="BR1440" s="35"/>
      <c r="BS1440" s="35"/>
      <c r="BT1440" s="35"/>
      <c r="BU1440" s="35"/>
      <c r="BV1440" s="35"/>
    </row>
    <row r="1441" spans="1:74" s="54" customFormat="1" ht="15" customHeight="1" x14ac:dyDescent="0.15">
      <c r="A1441" s="35"/>
      <c r="B1441" s="35"/>
      <c r="C1441" s="35"/>
      <c r="D1441" s="35"/>
      <c r="E1441" s="35"/>
      <c r="F1441" s="35"/>
      <c r="G1441" s="35"/>
      <c r="H1441" s="35"/>
      <c r="I1441" s="35"/>
      <c r="J1441" s="35"/>
      <c r="K1441" s="35"/>
      <c r="L1441" s="35"/>
      <c r="M1441" s="35"/>
      <c r="N1441" s="35"/>
      <c r="O1441" s="35"/>
      <c r="P1441" s="35"/>
      <c r="Q1441" s="35"/>
      <c r="R1441" s="35"/>
      <c r="S1441" s="35"/>
      <c r="T1441" s="35"/>
      <c r="U1441" s="35"/>
      <c r="V1441" s="35"/>
      <c r="W1441" s="35"/>
      <c r="X1441" s="35"/>
      <c r="Y1441" s="35"/>
      <c r="Z1441" s="35"/>
      <c r="AA1441" s="35"/>
      <c r="AB1441" s="35"/>
      <c r="AC1441" s="35"/>
      <c r="AD1441" s="35"/>
      <c r="AE1441" s="35"/>
      <c r="AG1441" s="216" t="s">
        <v>165</v>
      </c>
      <c r="AH1441" s="907" t="s">
        <v>1958</v>
      </c>
      <c r="AI1441" s="906" t="s">
        <v>1959</v>
      </c>
      <c r="AJ1441" s="905">
        <v>1603047</v>
      </c>
      <c r="AK1441" s="451">
        <v>1</v>
      </c>
      <c r="AL1441" s="451" t="s">
        <v>139</v>
      </c>
      <c r="AM1441" s="449" t="s">
        <v>3041</v>
      </c>
      <c r="AN1441" s="450"/>
      <c r="AP1441" s="77"/>
      <c r="AQ1441" s="77"/>
      <c r="AR1441" s="35"/>
      <c r="AS1441" s="35"/>
      <c r="AT1441" s="35"/>
      <c r="AU1441" s="35"/>
      <c r="AV1441" s="35"/>
      <c r="AW1441" s="35"/>
      <c r="AX1441" s="35"/>
      <c r="AY1441" s="35"/>
      <c r="AZ1441" s="35"/>
      <c r="BA1441" s="35"/>
      <c r="BB1441" s="35"/>
      <c r="BC1441" s="35"/>
      <c r="BD1441" s="35"/>
      <c r="BE1441" s="35"/>
      <c r="BF1441" s="35"/>
      <c r="BG1441" s="35"/>
      <c r="BH1441" s="35"/>
      <c r="BI1441" s="35"/>
      <c r="BJ1441" s="35"/>
      <c r="BK1441" s="35"/>
      <c r="BL1441" s="35"/>
      <c r="BM1441" s="35"/>
      <c r="BN1441" s="35"/>
      <c r="BO1441" s="35"/>
      <c r="BP1441" s="35"/>
      <c r="BQ1441" s="35"/>
      <c r="BR1441" s="35"/>
      <c r="BS1441" s="35"/>
      <c r="BT1441" s="35"/>
      <c r="BU1441" s="35"/>
      <c r="BV1441" s="35"/>
    </row>
    <row r="1442" spans="1:74" s="54" customFormat="1" ht="15" customHeight="1" x14ac:dyDescent="0.15">
      <c r="A1442" s="35"/>
      <c r="B1442" s="35"/>
      <c r="C1442" s="35"/>
      <c r="D1442" s="35"/>
      <c r="E1442" s="35"/>
      <c r="F1442" s="35"/>
      <c r="G1442" s="35"/>
      <c r="H1442" s="35"/>
      <c r="I1442" s="35"/>
      <c r="J1442" s="35"/>
      <c r="K1442" s="35"/>
      <c r="L1442" s="35"/>
      <c r="M1442" s="35"/>
      <c r="N1442" s="35"/>
      <c r="O1442" s="35"/>
      <c r="P1442" s="35"/>
      <c r="Q1442" s="35"/>
      <c r="R1442" s="35"/>
      <c r="S1442" s="35"/>
      <c r="T1442" s="35"/>
      <c r="U1442" s="35"/>
      <c r="V1442" s="35"/>
      <c r="W1442" s="35"/>
      <c r="X1442" s="35"/>
      <c r="Y1442" s="35"/>
      <c r="Z1442" s="35"/>
      <c r="AA1442" s="35"/>
      <c r="AB1442" s="35"/>
      <c r="AC1442" s="35"/>
      <c r="AD1442" s="35"/>
      <c r="AE1442" s="35"/>
      <c r="AG1442" s="216" t="s">
        <v>165</v>
      </c>
      <c r="AH1442" s="907" t="s">
        <v>1906</v>
      </c>
      <c r="AI1442" s="906" t="s">
        <v>1907</v>
      </c>
      <c r="AJ1442" s="905">
        <v>1603049</v>
      </c>
      <c r="AK1442" s="451" t="s">
        <v>139</v>
      </c>
      <c r="AL1442" s="451">
        <v>1</v>
      </c>
      <c r="AM1442" s="449" t="s">
        <v>3041</v>
      </c>
      <c r="AN1442" s="450"/>
      <c r="AP1442" s="77"/>
      <c r="AQ1442" s="77"/>
      <c r="AR1442" s="35"/>
      <c r="AS1442" s="35"/>
      <c r="AT1442" s="35"/>
      <c r="AU1442" s="35"/>
      <c r="AV1442" s="35"/>
      <c r="AW1442" s="35"/>
      <c r="AX1442" s="35"/>
      <c r="AY1442" s="35"/>
      <c r="AZ1442" s="35"/>
      <c r="BA1442" s="35"/>
      <c r="BB1442" s="35"/>
      <c r="BC1442" s="35"/>
      <c r="BD1442" s="35"/>
      <c r="BE1442" s="35"/>
      <c r="BF1442" s="35"/>
      <c r="BG1442" s="35"/>
      <c r="BH1442" s="35"/>
      <c r="BI1442" s="35"/>
      <c r="BJ1442" s="35"/>
      <c r="BK1442" s="35"/>
      <c r="BL1442" s="35"/>
      <c r="BM1442" s="35"/>
      <c r="BN1442" s="35"/>
      <c r="BO1442" s="35"/>
      <c r="BP1442" s="35"/>
      <c r="BQ1442" s="35"/>
      <c r="BR1442" s="35"/>
      <c r="BS1442" s="35"/>
      <c r="BT1442" s="35"/>
      <c r="BU1442" s="35"/>
      <c r="BV1442" s="35"/>
    </row>
    <row r="1443" spans="1:74" s="54" customFormat="1" ht="15" customHeight="1" x14ac:dyDescent="0.15">
      <c r="A1443" s="35"/>
      <c r="B1443" s="35"/>
      <c r="C1443" s="35"/>
      <c r="D1443" s="35"/>
      <c r="E1443" s="35"/>
      <c r="F1443" s="35"/>
      <c r="G1443" s="35"/>
      <c r="H1443" s="35"/>
      <c r="I1443" s="35"/>
      <c r="J1443" s="35"/>
      <c r="K1443" s="35"/>
      <c r="L1443" s="35"/>
      <c r="M1443" s="35"/>
      <c r="N1443" s="35"/>
      <c r="O1443" s="35"/>
      <c r="P1443" s="35"/>
      <c r="Q1443" s="35"/>
      <c r="R1443" s="35"/>
      <c r="S1443" s="35"/>
      <c r="T1443" s="35"/>
      <c r="U1443" s="35"/>
      <c r="V1443" s="35"/>
      <c r="W1443" s="35"/>
      <c r="X1443" s="35"/>
      <c r="Y1443" s="35"/>
      <c r="Z1443" s="35"/>
      <c r="AA1443" s="35"/>
      <c r="AB1443" s="35"/>
      <c r="AC1443" s="35"/>
      <c r="AD1443" s="35"/>
      <c r="AE1443" s="35"/>
      <c r="AG1443" s="216" t="s">
        <v>165</v>
      </c>
      <c r="AH1443" s="907" t="s">
        <v>2077</v>
      </c>
      <c r="AI1443" s="906" t="s">
        <v>2078</v>
      </c>
      <c r="AJ1443" s="905">
        <v>1603050</v>
      </c>
      <c r="AK1443" s="451" t="s">
        <v>139</v>
      </c>
      <c r="AL1443" s="451">
        <v>1</v>
      </c>
      <c r="AM1443" s="449" t="s">
        <v>3041</v>
      </c>
      <c r="AN1443" s="450"/>
      <c r="AP1443" s="77"/>
      <c r="AQ1443" s="77"/>
      <c r="AR1443" s="35"/>
      <c r="AS1443" s="35"/>
      <c r="AT1443" s="35"/>
      <c r="AU1443" s="35"/>
      <c r="AV1443" s="35"/>
      <c r="AW1443" s="35"/>
      <c r="AX1443" s="35"/>
      <c r="AY1443" s="35"/>
      <c r="AZ1443" s="35"/>
      <c r="BA1443" s="35"/>
      <c r="BB1443" s="35"/>
      <c r="BC1443" s="35"/>
      <c r="BD1443" s="35"/>
      <c r="BE1443" s="35"/>
      <c r="BF1443" s="35"/>
      <c r="BG1443" s="35"/>
      <c r="BH1443" s="35"/>
      <c r="BI1443" s="35"/>
      <c r="BJ1443" s="35"/>
      <c r="BK1443" s="35"/>
      <c r="BL1443" s="35"/>
      <c r="BM1443" s="35"/>
      <c r="BN1443" s="35"/>
      <c r="BO1443" s="35"/>
      <c r="BP1443" s="35"/>
      <c r="BQ1443" s="35"/>
      <c r="BR1443" s="35"/>
      <c r="BS1443" s="35"/>
      <c r="BT1443" s="35"/>
      <c r="BU1443" s="35"/>
      <c r="BV1443" s="35"/>
    </row>
    <row r="1444" spans="1:74" s="54" customFormat="1" ht="15" customHeight="1" x14ac:dyDescent="0.15">
      <c r="A1444" s="35"/>
      <c r="B1444" s="35"/>
      <c r="C1444" s="35"/>
      <c r="D1444" s="35"/>
      <c r="E1444" s="35"/>
      <c r="F1444" s="35"/>
      <c r="G1444" s="35"/>
      <c r="H1444" s="35"/>
      <c r="I1444" s="35"/>
      <c r="J1444" s="35"/>
      <c r="K1444" s="35"/>
      <c r="L1444" s="35"/>
      <c r="M1444" s="35"/>
      <c r="N1444" s="35"/>
      <c r="O1444" s="35"/>
      <c r="P1444" s="35"/>
      <c r="Q1444" s="35"/>
      <c r="R1444" s="35"/>
      <c r="S1444" s="35"/>
      <c r="T1444" s="35"/>
      <c r="U1444" s="35"/>
      <c r="V1444" s="35"/>
      <c r="W1444" s="35"/>
      <c r="X1444" s="35"/>
      <c r="Y1444" s="35"/>
      <c r="Z1444" s="35"/>
      <c r="AA1444" s="35"/>
      <c r="AB1444" s="35"/>
      <c r="AC1444" s="35"/>
      <c r="AD1444" s="35"/>
      <c r="AE1444" s="35"/>
      <c r="AG1444" s="216" t="s">
        <v>165</v>
      </c>
      <c r="AH1444" s="907" t="s">
        <v>2045</v>
      </c>
      <c r="AI1444" s="906" t="s">
        <v>2046</v>
      </c>
      <c r="AJ1444" s="905">
        <v>1603051</v>
      </c>
      <c r="AK1444" s="451">
        <v>1</v>
      </c>
      <c r="AL1444" s="451" t="s">
        <v>139</v>
      </c>
      <c r="AM1444" s="449" t="s">
        <v>3041</v>
      </c>
      <c r="AN1444" s="450"/>
      <c r="AP1444" s="77"/>
      <c r="AQ1444" s="77"/>
      <c r="AR1444" s="35"/>
      <c r="AS1444" s="35"/>
      <c r="AT1444" s="35"/>
      <c r="AU1444" s="35"/>
      <c r="AV1444" s="35"/>
      <c r="AW1444" s="35"/>
      <c r="AX1444" s="35"/>
      <c r="AY1444" s="35"/>
      <c r="AZ1444" s="35"/>
      <c r="BA1444" s="35"/>
      <c r="BB1444" s="35"/>
      <c r="BC1444" s="35"/>
      <c r="BD1444" s="35"/>
      <c r="BE1444" s="35"/>
      <c r="BF1444" s="35"/>
      <c r="BG1444" s="35"/>
      <c r="BH1444" s="35"/>
      <c r="BI1444" s="35"/>
      <c r="BJ1444" s="35"/>
      <c r="BK1444" s="35"/>
      <c r="BL1444" s="35"/>
      <c r="BM1444" s="35"/>
      <c r="BN1444" s="35"/>
      <c r="BO1444" s="35"/>
      <c r="BP1444" s="35"/>
      <c r="BQ1444" s="35"/>
      <c r="BR1444" s="35"/>
      <c r="BS1444" s="35"/>
      <c r="BT1444" s="35"/>
      <c r="BU1444" s="35"/>
      <c r="BV1444" s="35"/>
    </row>
    <row r="1445" spans="1:74" s="54" customFormat="1" ht="15" customHeight="1" x14ac:dyDescent="0.15">
      <c r="A1445" s="35"/>
      <c r="B1445" s="35"/>
      <c r="C1445" s="35"/>
      <c r="D1445" s="35"/>
      <c r="E1445" s="35"/>
      <c r="F1445" s="35"/>
      <c r="G1445" s="35"/>
      <c r="H1445" s="35"/>
      <c r="I1445" s="35"/>
      <c r="J1445" s="35"/>
      <c r="K1445" s="35"/>
      <c r="L1445" s="35"/>
      <c r="M1445" s="35"/>
      <c r="N1445" s="35"/>
      <c r="O1445" s="35"/>
      <c r="P1445" s="35"/>
      <c r="Q1445" s="35"/>
      <c r="R1445" s="35"/>
      <c r="S1445" s="35"/>
      <c r="T1445" s="35"/>
      <c r="U1445" s="35"/>
      <c r="V1445" s="35"/>
      <c r="W1445" s="35"/>
      <c r="X1445" s="35"/>
      <c r="Y1445" s="35"/>
      <c r="Z1445" s="35"/>
      <c r="AA1445" s="35"/>
      <c r="AB1445" s="35"/>
      <c r="AC1445" s="35"/>
      <c r="AD1445" s="35"/>
      <c r="AE1445" s="35"/>
      <c r="AG1445" s="216" t="s">
        <v>165</v>
      </c>
      <c r="AH1445" s="907" t="s">
        <v>2011</v>
      </c>
      <c r="AI1445" s="906" t="s">
        <v>2012</v>
      </c>
      <c r="AJ1445" s="905">
        <v>1603052</v>
      </c>
      <c r="AK1445" s="451">
        <v>1</v>
      </c>
      <c r="AL1445" s="451" t="s">
        <v>139</v>
      </c>
      <c r="AM1445" s="449" t="s">
        <v>3041</v>
      </c>
      <c r="AN1445" s="450"/>
      <c r="AP1445" s="77"/>
      <c r="AQ1445" s="77"/>
      <c r="AR1445" s="35"/>
      <c r="AS1445" s="35"/>
      <c r="AT1445" s="35"/>
      <c r="AU1445" s="35"/>
      <c r="AV1445" s="35"/>
      <c r="AW1445" s="35"/>
      <c r="AX1445" s="35"/>
      <c r="AY1445" s="35"/>
      <c r="AZ1445" s="35"/>
      <c r="BA1445" s="35"/>
      <c r="BB1445" s="35"/>
      <c r="BC1445" s="35"/>
      <c r="BD1445" s="35"/>
      <c r="BE1445" s="35"/>
      <c r="BF1445" s="35"/>
      <c r="BG1445" s="35"/>
      <c r="BH1445" s="35"/>
      <c r="BI1445" s="35"/>
      <c r="BJ1445" s="35"/>
      <c r="BK1445" s="35"/>
      <c r="BL1445" s="35"/>
      <c r="BM1445" s="35"/>
      <c r="BN1445" s="35"/>
      <c r="BO1445" s="35"/>
      <c r="BP1445" s="35"/>
      <c r="BQ1445" s="35"/>
      <c r="BR1445" s="35"/>
      <c r="BS1445" s="35"/>
      <c r="BT1445" s="35"/>
      <c r="BU1445" s="35"/>
      <c r="BV1445" s="35"/>
    </row>
    <row r="1446" spans="1:74" s="54" customFormat="1" ht="15" customHeight="1" x14ac:dyDescent="0.15">
      <c r="A1446" s="35"/>
      <c r="B1446" s="35"/>
      <c r="C1446" s="35"/>
      <c r="D1446" s="35"/>
      <c r="E1446" s="35"/>
      <c r="F1446" s="35"/>
      <c r="G1446" s="35"/>
      <c r="H1446" s="35"/>
      <c r="I1446" s="35"/>
      <c r="J1446" s="35"/>
      <c r="K1446" s="35"/>
      <c r="L1446" s="35"/>
      <c r="M1446" s="35"/>
      <c r="N1446" s="35"/>
      <c r="O1446" s="35"/>
      <c r="P1446" s="35"/>
      <c r="Q1446" s="35"/>
      <c r="R1446" s="35"/>
      <c r="S1446" s="35"/>
      <c r="T1446" s="35"/>
      <c r="U1446" s="35"/>
      <c r="V1446" s="35"/>
      <c r="W1446" s="35"/>
      <c r="X1446" s="35"/>
      <c r="Y1446" s="35"/>
      <c r="Z1446" s="35"/>
      <c r="AA1446" s="35"/>
      <c r="AB1446" s="35"/>
      <c r="AC1446" s="35"/>
      <c r="AD1446" s="35"/>
      <c r="AE1446" s="35"/>
      <c r="AG1446" s="216" t="s">
        <v>165</v>
      </c>
      <c r="AH1446" s="907" t="s">
        <v>2065</v>
      </c>
      <c r="AI1446" s="906" t="s">
        <v>2066</v>
      </c>
      <c r="AJ1446" s="905">
        <v>1603053</v>
      </c>
      <c r="AK1446" s="451">
        <v>1</v>
      </c>
      <c r="AL1446" s="451" t="s">
        <v>139</v>
      </c>
      <c r="AM1446" s="449" t="s">
        <v>3041</v>
      </c>
      <c r="AN1446" s="450"/>
      <c r="AP1446" s="77"/>
      <c r="AQ1446" s="77"/>
      <c r="AR1446" s="35"/>
      <c r="AS1446" s="35"/>
      <c r="AT1446" s="35"/>
      <c r="AU1446" s="35"/>
      <c r="AV1446" s="35"/>
      <c r="AW1446" s="35"/>
      <c r="AX1446" s="35"/>
      <c r="AY1446" s="35"/>
      <c r="AZ1446" s="35"/>
      <c r="BA1446" s="35"/>
      <c r="BB1446" s="35"/>
      <c r="BC1446" s="35"/>
      <c r="BD1446" s="35"/>
      <c r="BE1446" s="35"/>
      <c r="BF1446" s="35"/>
      <c r="BG1446" s="35"/>
      <c r="BH1446" s="35"/>
      <c r="BI1446" s="35"/>
      <c r="BJ1446" s="35"/>
      <c r="BK1446" s="35"/>
      <c r="BL1446" s="35"/>
      <c r="BM1446" s="35"/>
      <c r="BN1446" s="35"/>
      <c r="BO1446" s="35"/>
      <c r="BP1446" s="35"/>
      <c r="BQ1446" s="35"/>
      <c r="BR1446" s="35"/>
      <c r="BS1446" s="35"/>
      <c r="BT1446" s="35"/>
      <c r="BU1446" s="35"/>
      <c r="BV1446" s="35"/>
    </row>
    <row r="1447" spans="1:74" s="54" customFormat="1" ht="15" customHeight="1" x14ac:dyDescent="0.15">
      <c r="A1447" s="35"/>
      <c r="B1447" s="35"/>
      <c r="C1447" s="35"/>
      <c r="D1447" s="35"/>
      <c r="E1447" s="35"/>
      <c r="F1447" s="35"/>
      <c r="G1447" s="35"/>
      <c r="H1447" s="35"/>
      <c r="I1447" s="35"/>
      <c r="J1447" s="35"/>
      <c r="K1447" s="35"/>
      <c r="L1447" s="35"/>
      <c r="M1447" s="35"/>
      <c r="N1447" s="35"/>
      <c r="O1447" s="35"/>
      <c r="P1447" s="35"/>
      <c r="Q1447" s="35"/>
      <c r="R1447" s="35"/>
      <c r="S1447" s="35"/>
      <c r="T1447" s="35"/>
      <c r="U1447" s="35"/>
      <c r="V1447" s="35"/>
      <c r="W1447" s="35"/>
      <c r="X1447" s="35"/>
      <c r="Y1447" s="35"/>
      <c r="Z1447" s="35"/>
      <c r="AA1447" s="35"/>
      <c r="AB1447" s="35"/>
      <c r="AC1447" s="35"/>
      <c r="AD1447" s="35"/>
      <c r="AE1447" s="35"/>
      <c r="AG1447" s="216" t="s">
        <v>165</v>
      </c>
      <c r="AH1447" s="907" t="s">
        <v>1977</v>
      </c>
      <c r="AI1447" s="906" t="s">
        <v>1978</v>
      </c>
      <c r="AJ1447" s="905">
        <v>1603054</v>
      </c>
      <c r="AK1447" s="451">
        <v>1</v>
      </c>
      <c r="AL1447" s="451" t="s">
        <v>139</v>
      </c>
      <c r="AM1447" s="449" t="s">
        <v>3041</v>
      </c>
      <c r="AN1447" s="450"/>
      <c r="AP1447" s="77"/>
      <c r="AQ1447" s="77"/>
      <c r="AR1447" s="35"/>
      <c r="AS1447" s="35"/>
      <c r="AT1447" s="35"/>
      <c r="AU1447" s="35"/>
      <c r="AV1447" s="35"/>
      <c r="AW1447" s="35"/>
      <c r="AX1447" s="35"/>
      <c r="AY1447" s="35"/>
      <c r="AZ1447" s="35"/>
      <c r="BA1447" s="35"/>
      <c r="BB1447" s="35"/>
      <c r="BC1447" s="35"/>
      <c r="BD1447" s="35"/>
      <c r="BE1447" s="35"/>
      <c r="BF1447" s="35"/>
      <c r="BG1447" s="35"/>
      <c r="BH1447" s="35"/>
      <c r="BI1447" s="35"/>
      <c r="BJ1447" s="35"/>
      <c r="BK1447" s="35"/>
      <c r="BL1447" s="35"/>
      <c r="BM1447" s="35"/>
      <c r="BN1447" s="35"/>
      <c r="BO1447" s="35"/>
      <c r="BP1447" s="35"/>
      <c r="BQ1447" s="35"/>
      <c r="BR1447" s="35"/>
      <c r="BS1447" s="35"/>
      <c r="BT1447" s="35"/>
      <c r="BU1447" s="35"/>
      <c r="BV1447" s="35"/>
    </row>
    <row r="1448" spans="1:74" s="54" customFormat="1" ht="15" customHeight="1" x14ac:dyDescent="0.15">
      <c r="A1448" s="35"/>
      <c r="B1448" s="35"/>
      <c r="C1448" s="35"/>
      <c r="D1448" s="35"/>
      <c r="E1448" s="35"/>
      <c r="F1448" s="35"/>
      <c r="G1448" s="35"/>
      <c r="H1448" s="35"/>
      <c r="I1448" s="35"/>
      <c r="J1448" s="35"/>
      <c r="K1448" s="35"/>
      <c r="L1448" s="35"/>
      <c r="M1448" s="35"/>
      <c r="N1448" s="35"/>
      <c r="O1448" s="35"/>
      <c r="P1448" s="35"/>
      <c r="Q1448" s="35"/>
      <c r="R1448" s="35"/>
      <c r="S1448" s="35"/>
      <c r="T1448" s="35"/>
      <c r="U1448" s="35"/>
      <c r="V1448" s="35"/>
      <c r="W1448" s="35"/>
      <c r="X1448" s="35"/>
      <c r="Y1448" s="35"/>
      <c r="Z1448" s="35"/>
      <c r="AA1448" s="35"/>
      <c r="AB1448" s="35"/>
      <c r="AC1448" s="35"/>
      <c r="AD1448" s="35"/>
      <c r="AE1448" s="35"/>
      <c r="AG1448" s="216" t="s">
        <v>165</v>
      </c>
      <c r="AH1448" s="907" t="s">
        <v>1928</v>
      </c>
      <c r="AI1448" s="906" t="s">
        <v>1929</v>
      </c>
      <c r="AJ1448" s="905">
        <v>1603055</v>
      </c>
      <c r="AK1448" s="451">
        <v>1</v>
      </c>
      <c r="AL1448" s="451" t="s">
        <v>139</v>
      </c>
      <c r="AM1448" s="449" t="s">
        <v>3041</v>
      </c>
      <c r="AN1448" s="450"/>
      <c r="AP1448" s="77"/>
      <c r="AQ1448" s="77"/>
      <c r="AR1448" s="35"/>
      <c r="AS1448" s="35"/>
      <c r="AT1448" s="35"/>
      <c r="AU1448" s="35"/>
      <c r="AV1448" s="35"/>
      <c r="AW1448" s="35"/>
      <c r="AX1448" s="35"/>
      <c r="AY1448" s="35"/>
      <c r="AZ1448" s="35"/>
      <c r="BA1448" s="35"/>
      <c r="BB1448" s="35"/>
      <c r="BC1448" s="35"/>
      <c r="BD1448" s="35"/>
      <c r="BE1448" s="35"/>
      <c r="BF1448" s="35"/>
      <c r="BG1448" s="35"/>
      <c r="BH1448" s="35"/>
      <c r="BI1448" s="35"/>
      <c r="BJ1448" s="35"/>
      <c r="BK1448" s="35"/>
      <c r="BL1448" s="35"/>
      <c r="BM1448" s="35"/>
      <c r="BN1448" s="35"/>
      <c r="BO1448" s="35"/>
      <c r="BP1448" s="35"/>
      <c r="BQ1448" s="35"/>
      <c r="BR1448" s="35"/>
      <c r="BS1448" s="35"/>
      <c r="BT1448" s="35"/>
      <c r="BU1448" s="35"/>
      <c r="BV1448" s="35"/>
    </row>
    <row r="1449" spans="1:74" s="54" customFormat="1" ht="15" customHeight="1" x14ac:dyDescent="0.15">
      <c r="A1449" s="35"/>
      <c r="B1449" s="35"/>
      <c r="C1449" s="35"/>
      <c r="D1449" s="35"/>
      <c r="E1449" s="35"/>
      <c r="F1449" s="35"/>
      <c r="G1449" s="35"/>
      <c r="H1449" s="35"/>
      <c r="I1449" s="35"/>
      <c r="J1449" s="35"/>
      <c r="K1449" s="35"/>
      <c r="L1449" s="35"/>
      <c r="M1449" s="35"/>
      <c r="N1449" s="35"/>
      <c r="O1449" s="35"/>
      <c r="P1449" s="35"/>
      <c r="Q1449" s="35"/>
      <c r="R1449" s="35"/>
      <c r="S1449" s="35"/>
      <c r="T1449" s="35"/>
      <c r="U1449" s="35"/>
      <c r="V1449" s="35"/>
      <c r="W1449" s="35"/>
      <c r="X1449" s="35"/>
      <c r="Y1449" s="35"/>
      <c r="Z1449" s="35"/>
      <c r="AA1449" s="35"/>
      <c r="AB1449" s="35"/>
      <c r="AC1449" s="35"/>
      <c r="AD1449" s="35"/>
      <c r="AE1449" s="35"/>
      <c r="AG1449" s="216" t="s">
        <v>165</v>
      </c>
      <c r="AH1449" s="907" t="s">
        <v>2039</v>
      </c>
      <c r="AI1449" s="906" t="s">
        <v>2040</v>
      </c>
      <c r="AJ1449" s="905">
        <v>1603056</v>
      </c>
      <c r="AK1449" s="451" t="s">
        <v>139</v>
      </c>
      <c r="AL1449" s="451">
        <v>1</v>
      </c>
      <c r="AM1449" s="449" t="s">
        <v>3041</v>
      </c>
      <c r="AN1449" s="450"/>
      <c r="AP1449" s="77"/>
      <c r="AQ1449" s="77"/>
      <c r="AR1449" s="35"/>
      <c r="AS1449" s="35"/>
      <c r="AT1449" s="35"/>
      <c r="AU1449" s="35"/>
      <c r="AV1449" s="35"/>
      <c r="AW1449" s="35"/>
      <c r="AX1449" s="35"/>
      <c r="AY1449" s="35"/>
      <c r="AZ1449" s="35"/>
      <c r="BA1449" s="35"/>
      <c r="BB1449" s="35"/>
      <c r="BC1449" s="35"/>
      <c r="BD1449" s="35"/>
      <c r="BE1449" s="35"/>
      <c r="BF1449" s="35"/>
      <c r="BG1449" s="35"/>
      <c r="BH1449" s="35"/>
      <c r="BI1449" s="35"/>
      <c r="BJ1449" s="35"/>
      <c r="BK1449" s="35"/>
      <c r="BL1449" s="35"/>
      <c r="BM1449" s="35"/>
      <c r="BN1449" s="35"/>
      <c r="BO1449" s="35"/>
      <c r="BP1449" s="35"/>
      <c r="BQ1449" s="35"/>
      <c r="BR1449" s="35"/>
      <c r="BS1449" s="35"/>
      <c r="BT1449" s="35"/>
      <c r="BU1449" s="35"/>
      <c r="BV1449" s="35"/>
    </row>
    <row r="1450" spans="1:74" s="54" customFormat="1" ht="15" customHeight="1" x14ac:dyDescent="0.15">
      <c r="A1450" s="35"/>
      <c r="B1450" s="35"/>
      <c r="C1450" s="35"/>
      <c r="D1450" s="35"/>
      <c r="E1450" s="35"/>
      <c r="F1450" s="35"/>
      <c r="G1450" s="35"/>
      <c r="H1450" s="35"/>
      <c r="I1450" s="35"/>
      <c r="J1450" s="35"/>
      <c r="K1450" s="35"/>
      <c r="L1450" s="35"/>
      <c r="M1450" s="35"/>
      <c r="N1450" s="35"/>
      <c r="O1450" s="35"/>
      <c r="P1450" s="35"/>
      <c r="Q1450" s="35"/>
      <c r="R1450" s="35"/>
      <c r="S1450" s="35"/>
      <c r="T1450" s="35"/>
      <c r="U1450" s="35"/>
      <c r="V1450" s="35"/>
      <c r="W1450" s="35"/>
      <c r="X1450" s="35"/>
      <c r="Y1450" s="35"/>
      <c r="Z1450" s="35"/>
      <c r="AA1450" s="35"/>
      <c r="AB1450" s="35"/>
      <c r="AC1450" s="35"/>
      <c r="AD1450" s="35"/>
      <c r="AE1450" s="35"/>
      <c r="AG1450" s="216" t="s">
        <v>165</v>
      </c>
      <c r="AH1450" s="907" t="s">
        <v>2047</v>
      </c>
      <c r="AI1450" s="906" t="s">
        <v>2048</v>
      </c>
      <c r="AJ1450" s="905">
        <v>1603057</v>
      </c>
      <c r="AK1450" s="451">
        <v>1</v>
      </c>
      <c r="AL1450" s="451" t="s">
        <v>139</v>
      </c>
      <c r="AM1450" s="449" t="s">
        <v>3041</v>
      </c>
      <c r="AN1450" s="450"/>
      <c r="AP1450" s="77"/>
      <c r="AQ1450" s="77"/>
      <c r="AR1450" s="35"/>
      <c r="AS1450" s="35"/>
      <c r="AT1450" s="35"/>
      <c r="AU1450" s="35"/>
      <c r="AV1450" s="35"/>
      <c r="AW1450" s="35"/>
      <c r="AX1450" s="35"/>
      <c r="AY1450" s="35"/>
      <c r="AZ1450" s="35"/>
      <c r="BA1450" s="35"/>
      <c r="BB1450" s="35"/>
      <c r="BC1450" s="35"/>
      <c r="BD1450" s="35"/>
      <c r="BE1450" s="35"/>
      <c r="BF1450" s="35"/>
      <c r="BG1450" s="35"/>
      <c r="BH1450" s="35"/>
      <c r="BI1450" s="35"/>
      <c r="BJ1450" s="35"/>
      <c r="BK1450" s="35"/>
      <c r="BL1450" s="35"/>
      <c r="BM1450" s="35"/>
      <c r="BN1450" s="35"/>
      <c r="BO1450" s="35"/>
      <c r="BP1450" s="35"/>
      <c r="BQ1450" s="35"/>
      <c r="BR1450" s="35"/>
      <c r="BS1450" s="35"/>
      <c r="BT1450" s="35"/>
      <c r="BU1450" s="35"/>
      <c r="BV1450" s="35"/>
    </row>
    <row r="1451" spans="1:74" s="54" customFormat="1" ht="15" customHeight="1" x14ac:dyDescent="0.15">
      <c r="A1451" s="35"/>
      <c r="B1451" s="35"/>
      <c r="C1451" s="35"/>
      <c r="D1451" s="35"/>
      <c r="E1451" s="35"/>
      <c r="F1451" s="35"/>
      <c r="G1451" s="35"/>
      <c r="H1451" s="35"/>
      <c r="I1451" s="35"/>
      <c r="J1451" s="35"/>
      <c r="K1451" s="35"/>
      <c r="L1451" s="35"/>
      <c r="M1451" s="35"/>
      <c r="N1451" s="35"/>
      <c r="O1451" s="35"/>
      <c r="P1451" s="35"/>
      <c r="Q1451" s="35"/>
      <c r="R1451" s="35"/>
      <c r="S1451" s="35"/>
      <c r="T1451" s="35"/>
      <c r="U1451" s="35"/>
      <c r="V1451" s="35"/>
      <c r="W1451" s="35"/>
      <c r="X1451" s="35"/>
      <c r="Y1451" s="35"/>
      <c r="Z1451" s="35"/>
      <c r="AA1451" s="35"/>
      <c r="AB1451" s="35"/>
      <c r="AC1451" s="35"/>
      <c r="AD1451" s="35"/>
      <c r="AE1451" s="35"/>
      <c r="AG1451" s="216" t="s">
        <v>165</v>
      </c>
      <c r="AH1451" s="907" t="s">
        <v>2027</v>
      </c>
      <c r="AI1451" s="906" t="s">
        <v>2028</v>
      </c>
      <c r="AJ1451" s="905">
        <v>1603058</v>
      </c>
      <c r="AK1451" s="451" t="s">
        <v>139</v>
      </c>
      <c r="AL1451" s="451">
        <v>1</v>
      </c>
      <c r="AM1451" s="449" t="s">
        <v>3041</v>
      </c>
      <c r="AN1451" s="450"/>
      <c r="AP1451" s="77"/>
      <c r="AQ1451" s="77"/>
      <c r="AR1451" s="35"/>
      <c r="AS1451" s="35"/>
      <c r="AT1451" s="35"/>
      <c r="AU1451" s="35"/>
      <c r="AV1451" s="35"/>
      <c r="AW1451" s="35"/>
      <c r="AX1451" s="35"/>
      <c r="AY1451" s="35"/>
      <c r="AZ1451" s="35"/>
      <c r="BA1451" s="35"/>
      <c r="BB1451" s="35"/>
      <c r="BC1451" s="35"/>
      <c r="BD1451" s="35"/>
      <c r="BE1451" s="35"/>
      <c r="BF1451" s="35"/>
      <c r="BG1451" s="35"/>
      <c r="BH1451" s="35"/>
      <c r="BI1451" s="35"/>
      <c r="BJ1451" s="35"/>
      <c r="BK1451" s="35"/>
      <c r="BL1451" s="35"/>
      <c r="BM1451" s="35"/>
      <c r="BN1451" s="35"/>
      <c r="BO1451" s="35"/>
      <c r="BP1451" s="35"/>
      <c r="BQ1451" s="35"/>
      <c r="BR1451" s="35"/>
      <c r="BS1451" s="35"/>
      <c r="BT1451" s="35"/>
      <c r="BU1451" s="35"/>
      <c r="BV1451" s="35"/>
    </row>
    <row r="1452" spans="1:74" s="54" customFormat="1" ht="15" customHeight="1" x14ac:dyDescent="0.15">
      <c r="A1452" s="35"/>
      <c r="B1452" s="35"/>
      <c r="C1452" s="35"/>
      <c r="D1452" s="35"/>
      <c r="E1452" s="35"/>
      <c r="F1452" s="35"/>
      <c r="G1452" s="35"/>
      <c r="H1452" s="35"/>
      <c r="I1452" s="35"/>
      <c r="J1452" s="35"/>
      <c r="K1452" s="35"/>
      <c r="L1452" s="35"/>
      <c r="M1452" s="35"/>
      <c r="N1452" s="35"/>
      <c r="O1452" s="35"/>
      <c r="P1452" s="35"/>
      <c r="Q1452" s="35"/>
      <c r="R1452" s="35"/>
      <c r="S1452" s="35"/>
      <c r="T1452" s="35"/>
      <c r="U1452" s="35"/>
      <c r="V1452" s="35"/>
      <c r="W1452" s="35"/>
      <c r="X1452" s="35"/>
      <c r="Y1452" s="35"/>
      <c r="Z1452" s="35"/>
      <c r="AA1452" s="35"/>
      <c r="AB1452" s="35"/>
      <c r="AC1452" s="35"/>
      <c r="AD1452" s="35"/>
      <c r="AE1452" s="35"/>
      <c r="AG1452" s="216" t="s">
        <v>165</v>
      </c>
      <c r="AH1452" s="907" t="s">
        <v>2043</v>
      </c>
      <c r="AI1452" s="906" t="s">
        <v>2044</v>
      </c>
      <c r="AJ1452" s="905">
        <v>1603059</v>
      </c>
      <c r="AK1452" s="451" t="s">
        <v>139</v>
      </c>
      <c r="AL1452" s="451">
        <v>1</v>
      </c>
      <c r="AM1452" s="449" t="s">
        <v>3041</v>
      </c>
      <c r="AN1452" s="450"/>
      <c r="AP1452" s="77"/>
      <c r="AQ1452" s="77"/>
      <c r="AR1452" s="35"/>
      <c r="AS1452" s="35"/>
      <c r="AT1452" s="35"/>
      <c r="AU1452" s="35"/>
      <c r="AV1452" s="35"/>
      <c r="AW1452" s="35"/>
      <c r="AX1452" s="35"/>
      <c r="AY1452" s="35"/>
      <c r="AZ1452" s="35"/>
      <c r="BA1452" s="35"/>
      <c r="BB1452" s="35"/>
      <c r="BC1452" s="35"/>
      <c r="BD1452" s="35"/>
      <c r="BE1452" s="35"/>
      <c r="BF1452" s="35"/>
      <c r="BG1452" s="35"/>
      <c r="BH1452" s="35"/>
      <c r="BI1452" s="35"/>
      <c r="BJ1452" s="35"/>
      <c r="BK1452" s="35"/>
      <c r="BL1452" s="35"/>
      <c r="BM1452" s="35"/>
      <c r="BN1452" s="35"/>
      <c r="BO1452" s="35"/>
      <c r="BP1452" s="35"/>
      <c r="BQ1452" s="35"/>
      <c r="BR1452" s="35"/>
      <c r="BS1452" s="35"/>
      <c r="BT1452" s="35"/>
      <c r="BU1452" s="35"/>
      <c r="BV1452" s="35"/>
    </row>
    <row r="1453" spans="1:74" s="54" customFormat="1" ht="15" customHeight="1" x14ac:dyDescent="0.15">
      <c r="A1453" s="35"/>
      <c r="B1453" s="35"/>
      <c r="C1453" s="35"/>
      <c r="D1453" s="35"/>
      <c r="E1453" s="35"/>
      <c r="F1453" s="35"/>
      <c r="G1453" s="35"/>
      <c r="H1453" s="35"/>
      <c r="I1453" s="35"/>
      <c r="J1453" s="35"/>
      <c r="K1453" s="35"/>
      <c r="L1453" s="35"/>
      <c r="M1453" s="35"/>
      <c r="N1453" s="35"/>
      <c r="O1453" s="35"/>
      <c r="P1453" s="35"/>
      <c r="Q1453" s="35"/>
      <c r="R1453" s="35"/>
      <c r="S1453" s="35"/>
      <c r="T1453" s="35"/>
      <c r="U1453" s="35"/>
      <c r="V1453" s="35"/>
      <c r="W1453" s="35"/>
      <c r="X1453" s="35"/>
      <c r="Y1453" s="35"/>
      <c r="Z1453" s="35"/>
      <c r="AA1453" s="35"/>
      <c r="AB1453" s="35"/>
      <c r="AC1453" s="35"/>
      <c r="AD1453" s="35"/>
      <c r="AE1453" s="35"/>
      <c r="AG1453" s="216" t="s">
        <v>165</v>
      </c>
      <c r="AH1453" s="907" t="s">
        <v>2059</v>
      </c>
      <c r="AI1453" s="906" t="s">
        <v>2060</v>
      </c>
      <c r="AJ1453" s="905">
        <v>1603060</v>
      </c>
      <c r="AK1453" s="451">
        <v>1</v>
      </c>
      <c r="AL1453" s="451" t="s">
        <v>139</v>
      </c>
      <c r="AM1453" s="449" t="s">
        <v>3041</v>
      </c>
      <c r="AN1453" s="450"/>
      <c r="AP1453" s="77"/>
      <c r="AQ1453" s="77"/>
      <c r="AR1453" s="35"/>
      <c r="AS1453" s="35"/>
      <c r="AT1453" s="35"/>
      <c r="AU1453" s="35"/>
      <c r="AV1453" s="35"/>
      <c r="AW1453" s="35"/>
      <c r="AX1453" s="35"/>
      <c r="AY1453" s="35"/>
      <c r="AZ1453" s="35"/>
      <c r="BA1453" s="35"/>
      <c r="BB1453" s="35"/>
      <c r="BC1453" s="35"/>
      <c r="BD1453" s="35"/>
      <c r="BE1453" s="35"/>
      <c r="BF1453" s="35"/>
      <c r="BG1453" s="35"/>
      <c r="BH1453" s="35"/>
      <c r="BI1453" s="35"/>
      <c r="BJ1453" s="35"/>
      <c r="BK1453" s="35"/>
      <c r="BL1453" s="35"/>
      <c r="BM1453" s="35"/>
      <c r="BN1453" s="35"/>
      <c r="BO1453" s="35"/>
      <c r="BP1453" s="35"/>
      <c r="BQ1453" s="35"/>
      <c r="BR1453" s="35"/>
      <c r="BS1453" s="35"/>
      <c r="BT1453" s="35"/>
      <c r="BU1453" s="35"/>
      <c r="BV1453" s="35"/>
    </row>
    <row r="1454" spans="1:74" s="54" customFormat="1" ht="15" customHeight="1" x14ac:dyDescent="0.15">
      <c r="A1454" s="35"/>
      <c r="B1454" s="35"/>
      <c r="C1454" s="35"/>
      <c r="D1454" s="35"/>
      <c r="E1454" s="35"/>
      <c r="F1454" s="35"/>
      <c r="G1454" s="35"/>
      <c r="H1454" s="35"/>
      <c r="I1454" s="35"/>
      <c r="J1454" s="35"/>
      <c r="K1454" s="35"/>
      <c r="L1454" s="35"/>
      <c r="M1454" s="35"/>
      <c r="N1454" s="35"/>
      <c r="O1454" s="35"/>
      <c r="P1454" s="35"/>
      <c r="Q1454" s="35"/>
      <c r="R1454" s="35"/>
      <c r="S1454" s="35"/>
      <c r="T1454" s="35"/>
      <c r="U1454" s="35"/>
      <c r="V1454" s="35"/>
      <c r="W1454" s="35"/>
      <c r="X1454" s="35"/>
      <c r="Y1454" s="35"/>
      <c r="Z1454" s="35"/>
      <c r="AA1454" s="35"/>
      <c r="AB1454" s="35"/>
      <c r="AC1454" s="35"/>
      <c r="AD1454" s="35"/>
      <c r="AE1454" s="35"/>
      <c r="AG1454" s="216" t="s">
        <v>165</v>
      </c>
      <c r="AH1454" s="907" t="s">
        <v>2079</v>
      </c>
      <c r="AI1454" s="906" t="s">
        <v>2080</v>
      </c>
      <c r="AJ1454" s="905">
        <v>1603061</v>
      </c>
      <c r="AK1454" s="451" t="s">
        <v>139</v>
      </c>
      <c r="AL1454" s="451">
        <v>1</v>
      </c>
      <c r="AM1454" s="449" t="s">
        <v>3041</v>
      </c>
      <c r="AN1454" s="450"/>
      <c r="AP1454" s="77"/>
      <c r="AQ1454" s="77"/>
      <c r="AR1454" s="35"/>
      <c r="AS1454" s="35"/>
      <c r="AT1454" s="35"/>
      <c r="AU1454" s="35"/>
      <c r="AV1454" s="35"/>
      <c r="AW1454" s="35"/>
      <c r="AX1454" s="35"/>
      <c r="AY1454" s="35"/>
      <c r="AZ1454" s="35"/>
      <c r="BA1454" s="35"/>
      <c r="BB1454" s="35"/>
      <c r="BC1454" s="35"/>
      <c r="BD1454" s="35"/>
      <c r="BE1454" s="35"/>
      <c r="BF1454" s="35"/>
      <c r="BG1454" s="35"/>
      <c r="BH1454" s="35"/>
      <c r="BI1454" s="35"/>
      <c r="BJ1454" s="35"/>
      <c r="BK1454" s="35"/>
      <c r="BL1454" s="35"/>
      <c r="BM1454" s="35"/>
      <c r="BN1454" s="35"/>
      <c r="BO1454" s="35"/>
      <c r="BP1454" s="35"/>
      <c r="BQ1454" s="35"/>
      <c r="BR1454" s="35"/>
      <c r="BS1454" s="35"/>
      <c r="BT1454" s="35"/>
      <c r="BU1454" s="35"/>
      <c r="BV1454" s="35"/>
    </row>
    <row r="1455" spans="1:74" s="54" customFormat="1" ht="15" customHeight="1" x14ac:dyDescent="0.15">
      <c r="A1455" s="35"/>
      <c r="B1455" s="35"/>
      <c r="C1455" s="35"/>
      <c r="D1455" s="35"/>
      <c r="E1455" s="35"/>
      <c r="F1455" s="35"/>
      <c r="G1455" s="35"/>
      <c r="H1455" s="35"/>
      <c r="I1455" s="35"/>
      <c r="J1455" s="35"/>
      <c r="K1455" s="35"/>
      <c r="L1455" s="35"/>
      <c r="M1455" s="35"/>
      <c r="N1455" s="35"/>
      <c r="O1455" s="35"/>
      <c r="P1455" s="35"/>
      <c r="Q1455" s="35"/>
      <c r="R1455" s="35"/>
      <c r="S1455" s="35"/>
      <c r="T1455" s="35"/>
      <c r="U1455" s="35"/>
      <c r="V1455" s="35"/>
      <c r="W1455" s="35"/>
      <c r="X1455" s="35"/>
      <c r="Y1455" s="35"/>
      <c r="Z1455" s="35"/>
      <c r="AA1455" s="35"/>
      <c r="AB1455" s="35"/>
      <c r="AC1455" s="35"/>
      <c r="AD1455" s="35"/>
      <c r="AE1455" s="35"/>
      <c r="AG1455" s="216" t="s">
        <v>165</v>
      </c>
      <c r="AH1455" s="907" t="s">
        <v>3063</v>
      </c>
      <c r="AI1455" s="906" t="s">
        <v>3064</v>
      </c>
      <c r="AJ1455" s="905">
        <v>1603062</v>
      </c>
      <c r="AK1455" s="451" t="s">
        <v>139</v>
      </c>
      <c r="AL1455" s="451">
        <v>1</v>
      </c>
      <c r="AM1455" s="449" t="s">
        <v>3041</v>
      </c>
      <c r="AN1455" s="450"/>
      <c r="AP1455" s="77"/>
      <c r="AQ1455" s="77"/>
      <c r="AR1455" s="35"/>
      <c r="AS1455" s="35"/>
      <c r="AT1455" s="35"/>
      <c r="AU1455" s="35"/>
      <c r="AV1455" s="35"/>
      <c r="AW1455" s="35"/>
      <c r="AX1455" s="35"/>
      <c r="AY1455" s="35"/>
      <c r="AZ1455" s="35"/>
      <c r="BA1455" s="35"/>
      <c r="BB1455" s="35"/>
      <c r="BC1455" s="35"/>
      <c r="BD1455" s="35"/>
      <c r="BE1455" s="35"/>
      <c r="BF1455" s="35"/>
      <c r="BG1455" s="35"/>
      <c r="BH1455" s="35"/>
      <c r="BI1455" s="35"/>
      <c r="BJ1455" s="35"/>
      <c r="BK1455" s="35"/>
      <c r="BL1455" s="35"/>
      <c r="BM1455" s="35"/>
      <c r="BN1455" s="35"/>
      <c r="BO1455" s="35"/>
      <c r="BP1455" s="35"/>
      <c r="BQ1455" s="35"/>
      <c r="BR1455" s="35"/>
      <c r="BS1455" s="35"/>
      <c r="BT1455" s="35"/>
      <c r="BU1455" s="35"/>
      <c r="BV1455" s="35"/>
    </row>
    <row r="1456" spans="1:74" s="54" customFormat="1" ht="15" customHeight="1" x14ac:dyDescent="0.15">
      <c r="A1456" s="35"/>
      <c r="B1456" s="35"/>
      <c r="C1456" s="35"/>
      <c r="D1456" s="35"/>
      <c r="E1456" s="35"/>
      <c r="F1456" s="35"/>
      <c r="G1456" s="35"/>
      <c r="H1456" s="35"/>
      <c r="I1456" s="35"/>
      <c r="J1456" s="35"/>
      <c r="K1456" s="35"/>
      <c r="L1456" s="35"/>
      <c r="M1456" s="35"/>
      <c r="N1456" s="35"/>
      <c r="O1456" s="35"/>
      <c r="P1456" s="35"/>
      <c r="Q1456" s="35"/>
      <c r="R1456" s="35"/>
      <c r="S1456" s="35"/>
      <c r="T1456" s="35"/>
      <c r="U1456" s="35"/>
      <c r="V1456" s="35"/>
      <c r="W1456" s="35"/>
      <c r="X1456" s="35"/>
      <c r="Y1456" s="35"/>
      <c r="Z1456" s="35"/>
      <c r="AA1456" s="35"/>
      <c r="AB1456" s="35"/>
      <c r="AC1456" s="35"/>
      <c r="AD1456" s="35"/>
      <c r="AE1456" s="35"/>
      <c r="AG1456" s="216" t="s">
        <v>165</v>
      </c>
      <c r="AH1456" s="907" t="s">
        <v>1971</v>
      </c>
      <c r="AI1456" s="906" t="s">
        <v>1972</v>
      </c>
      <c r="AJ1456" s="905">
        <v>1603063</v>
      </c>
      <c r="AK1456" s="451" t="s">
        <v>139</v>
      </c>
      <c r="AL1456" s="451">
        <v>1</v>
      </c>
      <c r="AM1456" s="449" t="s">
        <v>3041</v>
      </c>
      <c r="AN1456" s="450"/>
      <c r="AP1456" s="77"/>
      <c r="AQ1456" s="77"/>
      <c r="AR1456" s="35"/>
      <c r="AS1456" s="35"/>
      <c r="AT1456" s="35"/>
      <c r="AU1456" s="35"/>
      <c r="AV1456" s="35"/>
      <c r="AW1456" s="35"/>
      <c r="AX1456" s="35"/>
      <c r="AY1456" s="35"/>
      <c r="AZ1456" s="35"/>
      <c r="BA1456" s="35"/>
      <c r="BB1456" s="35"/>
      <c r="BC1456" s="35"/>
      <c r="BD1456" s="35"/>
      <c r="BE1456" s="35"/>
      <c r="BF1456" s="35"/>
      <c r="BG1456" s="35"/>
      <c r="BH1456" s="35"/>
      <c r="BI1456" s="35"/>
      <c r="BJ1456" s="35"/>
      <c r="BK1456" s="35"/>
      <c r="BL1456" s="35"/>
      <c r="BM1456" s="35"/>
      <c r="BN1456" s="35"/>
      <c r="BO1456" s="35"/>
      <c r="BP1456" s="35"/>
      <c r="BQ1456" s="35"/>
      <c r="BR1456" s="35"/>
      <c r="BS1456" s="35"/>
      <c r="BT1456" s="35"/>
      <c r="BU1456" s="35"/>
      <c r="BV1456" s="35"/>
    </row>
    <row r="1457" spans="1:74" s="54" customFormat="1" ht="15" customHeight="1" x14ac:dyDescent="0.15">
      <c r="A1457" s="35"/>
      <c r="B1457" s="35"/>
      <c r="C1457" s="35"/>
      <c r="D1457" s="35"/>
      <c r="E1457" s="35"/>
      <c r="F1457" s="35"/>
      <c r="G1457" s="35"/>
      <c r="H1457" s="35"/>
      <c r="I1457" s="35"/>
      <c r="J1457" s="35"/>
      <c r="K1457" s="35"/>
      <c r="L1457" s="35"/>
      <c r="M1457" s="35"/>
      <c r="N1457" s="35"/>
      <c r="O1457" s="35"/>
      <c r="P1457" s="35"/>
      <c r="Q1457" s="35"/>
      <c r="R1457" s="35"/>
      <c r="S1457" s="35"/>
      <c r="T1457" s="35"/>
      <c r="U1457" s="35"/>
      <c r="V1457" s="35"/>
      <c r="W1457" s="35"/>
      <c r="X1457" s="35"/>
      <c r="Y1457" s="35"/>
      <c r="Z1457" s="35"/>
      <c r="AA1457" s="35"/>
      <c r="AB1457" s="35"/>
      <c r="AC1457" s="35"/>
      <c r="AD1457" s="35"/>
      <c r="AE1457" s="35"/>
      <c r="AG1457" s="216" t="s">
        <v>165</v>
      </c>
      <c r="AH1457" s="907" t="s">
        <v>1956</v>
      </c>
      <c r="AI1457" s="906" t="s">
        <v>1957</v>
      </c>
      <c r="AJ1457" s="905">
        <v>1603064</v>
      </c>
      <c r="AK1457" s="451">
        <v>1</v>
      </c>
      <c r="AL1457" s="451" t="s">
        <v>139</v>
      </c>
      <c r="AM1457" s="449" t="s">
        <v>3041</v>
      </c>
      <c r="AN1457" s="450"/>
      <c r="AP1457" s="77"/>
      <c r="AQ1457" s="77"/>
      <c r="AR1457" s="35"/>
      <c r="AS1457" s="35"/>
      <c r="AT1457" s="35"/>
      <c r="AU1457" s="35"/>
      <c r="AV1457" s="35"/>
      <c r="AW1457" s="35"/>
      <c r="AX1457" s="35"/>
      <c r="AY1457" s="35"/>
      <c r="AZ1457" s="35"/>
      <c r="BA1457" s="35"/>
      <c r="BB1457" s="35"/>
      <c r="BC1457" s="35"/>
      <c r="BD1457" s="35"/>
      <c r="BE1457" s="35"/>
      <c r="BF1457" s="35"/>
      <c r="BG1457" s="35"/>
      <c r="BH1457" s="35"/>
      <c r="BI1457" s="35"/>
      <c r="BJ1457" s="35"/>
      <c r="BK1457" s="35"/>
      <c r="BL1457" s="35"/>
      <c r="BM1457" s="35"/>
      <c r="BN1457" s="35"/>
      <c r="BO1457" s="35"/>
      <c r="BP1457" s="35"/>
      <c r="BQ1457" s="35"/>
      <c r="BR1457" s="35"/>
      <c r="BS1457" s="35"/>
      <c r="BT1457" s="35"/>
      <c r="BU1457" s="35"/>
      <c r="BV1457" s="35"/>
    </row>
    <row r="1458" spans="1:74" s="54" customFormat="1" ht="15" customHeight="1" x14ac:dyDescent="0.15">
      <c r="A1458" s="35"/>
      <c r="B1458" s="35"/>
      <c r="C1458" s="35"/>
      <c r="D1458" s="35"/>
      <c r="E1458" s="35"/>
      <c r="F1458" s="35"/>
      <c r="G1458" s="35"/>
      <c r="H1458" s="35"/>
      <c r="I1458" s="35"/>
      <c r="J1458" s="35"/>
      <c r="K1458" s="35"/>
      <c r="L1458" s="35"/>
      <c r="M1458" s="35"/>
      <c r="N1458" s="35"/>
      <c r="O1458" s="35"/>
      <c r="P1458" s="35"/>
      <c r="Q1458" s="35"/>
      <c r="R1458" s="35"/>
      <c r="S1458" s="35"/>
      <c r="T1458" s="35"/>
      <c r="U1458" s="35"/>
      <c r="V1458" s="35"/>
      <c r="W1458" s="35"/>
      <c r="X1458" s="35"/>
      <c r="Y1458" s="35"/>
      <c r="Z1458" s="35"/>
      <c r="AA1458" s="35"/>
      <c r="AB1458" s="35"/>
      <c r="AC1458" s="35"/>
      <c r="AD1458" s="35"/>
      <c r="AE1458" s="35"/>
      <c r="AG1458" s="216" t="s">
        <v>165</v>
      </c>
      <c r="AH1458" s="907" t="s">
        <v>1908</v>
      </c>
      <c r="AI1458" s="906" t="s">
        <v>1909</v>
      </c>
      <c r="AJ1458" s="905">
        <v>1603065</v>
      </c>
      <c r="AK1458" s="451" t="s">
        <v>139</v>
      </c>
      <c r="AL1458" s="451">
        <v>1</v>
      </c>
      <c r="AM1458" s="449" t="s">
        <v>3041</v>
      </c>
      <c r="AN1458" s="450"/>
      <c r="AP1458" s="77"/>
      <c r="AQ1458" s="77"/>
      <c r="AR1458" s="35"/>
      <c r="AS1458" s="35"/>
      <c r="AT1458" s="35"/>
      <c r="AU1458" s="35"/>
      <c r="AV1458" s="35"/>
      <c r="AW1458" s="35"/>
      <c r="AX1458" s="35"/>
      <c r="AY1458" s="35"/>
      <c r="AZ1458" s="35"/>
      <c r="BA1458" s="35"/>
      <c r="BB1458" s="35"/>
      <c r="BC1458" s="35"/>
      <c r="BD1458" s="35"/>
      <c r="BE1458" s="35"/>
      <c r="BF1458" s="35"/>
      <c r="BG1458" s="35"/>
      <c r="BH1458" s="35"/>
      <c r="BI1458" s="35"/>
      <c r="BJ1458" s="35"/>
      <c r="BK1458" s="35"/>
      <c r="BL1458" s="35"/>
      <c r="BM1458" s="35"/>
      <c r="BN1458" s="35"/>
      <c r="BO1458" s="35"/>
      <c r="BP1458" s="35"/>
      <c r="BQ1458" s="35"/>
      <c r="BR1458" s="35"/>
      <c r="BS1458" s="35"/>
      <c r="BT1458" s="35"/>
      <c r="BU1458" s="35"/>
      <c r="BV1458" s="35"/>
    </row>
    <row r="1459" spans="1:74" s="54" customFormat="1" ht="15" customHeight="1" x14ac:dyDescent="0.15">
      <c r="A1459" s="35"/>
      <c r="B1459" s="35"/>
      <c r="C1459" s="35"/>
      <c r="D1459" s="35"/>
      <c r="E1459" s="35"/>
      <c r="F1459" s="35"/>
      <c r="G1459" s="35"/>
      <c r="H1459" s="35"/>
      <c r="I1459" s="35"/>
      <c r="J1459" s="35"/>
      <c r="K1459" s="35"/>
      <c r="L1459" s="35"/>
      <c r="M1459" s="35"/>
      <c r="N1459" s="35"/>
      <c r="O1459" s="35"/>
      <c r="P1459" s="35"/>
      <c r="Q1459" s="35"/>
      <c r="R1459" s="35"/>
      <c r="S1459" s="35"/>
      <c r="T1459" s="35"/>
      <c r="U1459" s="35"/>
      <c r="V1459" s="35"/>
      <c r="W1459" s="35"/>
      <c r="X1459" s="35"/>
      <c r="Y1459" s="35"/>
      <c r="Z1459" s="35"/>
      <c r="AA1459" s="35"/>
      <c r="AB1459" s="35"/>
      <c r="AC1459" s="35"/>
      <c r="AD1459" s="35"/>
      <c r="AE1459" s="35"/>
      <c r="AG1459" s="216" t="s">
        <v>165</v>
      </c>
      <c r="AH1459" s="907" t="s">
        <v>2029</v>
      </c>
      <c r="AI1459" s="906" t="s">
        <v>2030</v>
      </c>
      <c r="AJ1459" s="905">
        <v>1603066</v>
      </c>
      <c r="AK1459" s="451" t="s">
        <v>139</v>
      </c>
      <c r="AL1459" s="451">
        <v>1</v>
      </c>
      <c r="AM1459" s="449" t="s">
        <v>3041</v>
      </c>
      <c r="AN1459" s="450"/>
      <c r="AP1459" s="77"/>
      <c r="AQ1459" s="77"/>
      <c r="AR1459" s="35"/>
      <c r="AS1459" s="35"/>
      <c r="AT1459" s="35"/>
      <c r="AU1459" s="35"/>
      <c r="AV1459" s="35"/>
      <c r="AW1459" s="35"/>
      <c r="AX1459" s="35"/>
      <c r="AY1459" s="35"/>
      <c r="AZ1459" s="35"/>
      <c r="BA1459" s="35"/>
      <c r="BB1459" s="35"/>
      <c r="BC1459" s="35"/>
      <c r="BD1459" s="35"/>
      <c r="BE1459" s="35"/>
      <c r="BF1459" s="35"/>
      <c r="BG1459" s="35"/>
      <c r="BH1459" s="35"/>
      <c r="BI1459" s="35"/>
      <c r="BJ1459" s="35"/>
      <c r="BK1459" s="35"/>
      <c r="BL1459" s="35"/>
      <c r="BM1459" s="35"/>
      <c r="BN1459" s="35"/>
      <c r="BO1459" s="35"/>
      <c r="BP1459" s="35"/>
      <c r="BQ1459" s="35"/>
      <c r="BR1459" s="35"/>
      <c r="BS1459" s="35"/>
      <c r="BT1459" s="35"/>
      <c r="BU1459" s="35"/>
      <c r="BV1459" s="35"/>
    </row>
    <row r="1460" spans="1:74" s="54" customFormat="1" ht="15" customHeight="1" x14ac:dyDescent="0.15">
      <c r="A1460" s="35"/>
      <c r="B1460" s="35"/>
      <c r="C1460" s="35"/>
      <c r="D1460" s="35"/>
      <c r="E1460" s="35"/>
      <c r="F1460" s="35"/>
      <c r="G1460" s="35"/>
      <c r="H1460" s="35"/>
      <c r="I1460" s="35"/>
      <c r="J1460" s="35"/>
      <c r="K1460" s="35"/>
      <c r="L1460" s="35"/>
      <c r="M1460" s="35"/>
      <c r="N1460" s="35"/>
      <c r="O1460" s="35"/>
      <c r="P1460" s="35"/>
      <c r="Q1460" s="35"/>
      <c r="R1460" s="35"/>
      <c r="S1460" s="35"/>
      <c r="T1460" s="35"/>
      <c r="U1460" s="35"/>
      <c r="V1460" s="35"/>
      <c r="W1460" s="35"/>
      <c r="X1460" s="35"/>
      <c r="Y1460" s="35"/>
      <c r="Z1460" s="35"/>
      <c r="AA1460" s="35"/>
      <c r="AB1460" s="35"/>
      <c r="AC1460" s="35"/>
      <c r="AD1460" s="35"/>
      <c r="AE1460" s="35"/>
      <c r="AG1460" s="216" t="s">
        <v>165</v>
      </c>
      <c r="AH1460" s="907" t="s">
        <v>1932</v>
      </c>
      <c r="AI1460" s="906" t="s">
        <v>1933</v>
      </c>
      <c r="AJ1460" s="905">
        <v>1603067</v>
      </c>
      <c r="AK1460" s="451">
        <v>1</v>
      </c>
      <c r="AL1460" s="451" t="s">
        <v>139</v>
      </c>
      <c r="AM1460" s="449" t="s">
        <v>3041</v>
      </c>
      <c r="AN1460" s="450"/>
      <c r="AP1460" s="77"/>
      <c r="AQ1460" s="77"/>
      <c r="AR1460" s="35"/>
      <c r="AS1460" s="35"/>
      <c r="AT1460" s="35"/>
      <c r="AU1460" s="35"/>
      <c r="AV1460" s="35"/>
      <c r="AW1460" s="35"/>
      <c r="AX1460" s="35"/>
      <c r="AY1460" s="35"/>
      <c r="AZ1460" s="35"/>
      <c r="BA1460" s="35"/>
      <c r="BB1460" s="35"/>
      <c r="BC1460" s="35"/>
      <c r="BD1460" s="35"/>
      <c r="BE1460" s="35"/>
      <c r="BF1460" s="35"/>
      <c r="BG1460" s="35"/>
      <c r="BH1460" s="35"/>
      <c r="BI1460" s="35"/>
      <c r="BJ1460" s="35"/>
      <c r="BK1460" s="35"/>
      <c r="BL1460" s="35"/>
      <c r="BM1460" s="35"/>
      <c r="BN1460" s="35"/>
      <c r="BO1460" s="35"/>
      <c r="BP1460" s="35"/>
      <c r="BQ1460" s="35"/>
      <c r="BR1460" s="35"/>
      <c r="BS1460" s="35"/>
      <c r="BT1460" s="35"/>
      <c r="BU1460" s="35"/>
      <c r="BV1460" s="35"/>
    </row>
    <row r="1461" spans="1:74" s="54" customFormat="1" ht="15" customHeight="1" x14ac:dyDescent="0.15">
      <c r="A1461" s="35"/>
      <c r="B1461" s="35"/>
      <c r="C1461" s="35"/>
      <c r="D1461" s="35"/>
      <c r="E1461" s="35"/>
      <c r="F1461" s="35"/>
      <c r="G1461" s="35"/>
      <c r="H1461" s="35"/>
      <c r="I1461" s="35"/>
      <c r="J1461" s="35"/>
      <c r="K1461" s="35"/>
      <c r="L1461" s="35"/>
      <c r="M1461" s="35"/>
      <c r="N1461" s="35"/>
      <c r="O1461" s="35"/>
      <c r="P1461" s="35"/>
      <c r="Q1461" s="35"/>
      <c r="R1461" s="35"/>
      <c r="S1461" s="35"/>
      <c r="T1461" s="35"/>
      <c r="U1461" s="35"/>
      <c r="V1461" s="35"/>
      <c r="W1461" s="35"/>
      <c r="X1461" s="35"/>
      <c r="Y1461" s="35"/>
      <c r="Z1461" s="35"/>
      <c r="AA1461" s="35"/>
      <c r="AB1461" s="35"/>
      <c r="AC1461" s="35"/>
      <c r="AD1461" s="35"/>
      <c r="AE1461" s="35"/>
      <c r="AG1461" s="216" t="s">
        <v>165</v>
      </c>
      <c r="AH1461" s="907" t="s">
        <v>2021</v>
      </c>
      <c r="AI1461" s="906" t="s">
        <v>2022</v>
      </c>
      <c r="AJ1461" s="905">
        <v>1603068</v>
      </c>
      <c r="AK1461" s="451">
        <v>1</v>
      </c>
      <c r="AL1461" s="451" t="s">
        <v>139</v>
      </c>
      <c r="AM1461" s="451" t="s">
        <v>140</v>
      </c>
      <c r="AN1461" s="450"/>
      <c r="AP1461" s="77"/>
      <c r="AQ1461" s="77"/>
      <c r="AR1461" s="35"/>
      <c r="AS1461" s="35"/>
      <c r="AT1461" s="35"/>
      <c r="AU1461" s="35"/>
      <c r="AV1461" s="35"/>
      <c r="AW1461" s="35"/>
      <c r="AX1461" s="35"/>
      <c r="AY1461" s="35"/>
      <c r="AZ1461" s="35"/>
      <c r="BA1461" s="35"/>
      <c r="BB1461" s="35"/>
      <c r="BC1461" s="35"/>
      <c r="BD1461" s="35"/>
      <c r="BE1461" s="35"/>
      <c r="BF1461" s="35"/>
      <c r="BG1461" s="35"/>
      <c r="BH1461" s="35"/>
      <c r="BI1461" s="35"/>
      <c r="BJ1461" s="35"/>
      <c r="BK1461" s="35"/>
      <c r="BL1461" s="35"/>
      <c r="BM1461" s="35"/>
      <c r="BN1461" s="35"/>
      <c r="BO1461" s="35"/>
      <c r="BP1461" s="35"/>
      <c r="BQ1461" s="35"/>
      <c r="BR1461" s="35"/>
      <c r="BS1461" s="35"/>
      <c r="BT1461" s="35"/>
      <c r="BU1461" s="35"/>
      <c r="BV1461" s="35"/>
    </row>
    <row r="1462" spans="1:74" s="54" customFormat="1" ht="15" customHeight="1" x14ac:dyDescent="0.15">
      <c r="A1462" s="35"/>
      <c r="B1462" s="35"/>
      <c r="C1462" s="35"/>
      <c r="D1462" s="35"/>
      <c r="E1462" s="35"/>
      <c r="F1462" s="35"/>
      <c r="G1462" s="35"/>
      <c r="H1462" s="35"/>
      <c r="I1462" s="35"/>
      <c r="J1462" s="35"/>
      <c r="K1462" s="35"/>
      <c r="L1462" s="35"/>
      <c r="M1462" s="35"/>
      <c r="N1462" s="35"/>
      <c r="O1462" s="35"/>
      <c r="P1462" s="35"/>
      <c r="Q1462" s="35"/>
      <c r="R1462" s="35"/>
      <c r="S1462" s="35"/>
      <c r="T1462" s="35"/>
      <c r="U1462" s="35"/>
      <c r="V1462" s="35"/>
      <c r="W1462" s="35"/>
      <c r="X1462" s="35"/>
      <c r="Y1462" s="35"/>
      <c r="Z1462" s="35"/>
      <c r="AA1462" s="35"/>
      <c r="AB1462" s="35"/>
      <c r="AC1462" s="35"/>
      <c r="AD1462" s="35"/>
      <c r="AE1462" s="35"/>
      <c r="AG1462" s="216" t="s">
        <v>165</v>
      </c>
      <c r="AH1462" s="907" t="s">
        <v>2069</v>
      </c>
      <c r="AI1462" s="906" t="s">
        <v>2070</v>
      </c>
      <c r="AJ1462" s="905">
        <v>1603069</v>
      </c>
      <c r="AK1462" s="451">
        <v>1</v>
      </c>
      <c r="AL1462" s="451" t="s">
        <v>139</v>
      </c>
      <c r="AM1462" s="451" t="s">
        <v>140</v>
      </c>
      <c r="AN1462" s="450"/>
      <c r="AP1462" s="77"/>
      <c r="AQ1462" s="77"/>
      <c r="AR1462" s="35"/>
      <c r="AS1462" s="35"/>
      <c r="AT1462" s="35"/>
      <c r="AU1462" s="35"/>
      <c r="AV1462" s="35"/>
      <c r="AW1462" s="35"/>
      <c r="AX1462" s="35"/>
      <c r="AY1462" s="35"/>
      <c r="AZ1462" s="35"/>
      <c r="BA1462" s="35"/>
      <c r="BB1462" s="35"/>
      <c r="BC1462" s="35"/>
      <c r="BD1462" s="35"/>
      <c r="BE1462" s="35"/>
      <c r="BF1462" s="35"/>
      <c r="BG1462" s="35"/>
      <c r="BH1462" s="35"/>
      <c r="BI1462" s="35"/>
      <c r="BJ1462" s="35"/>
      <c r="BK1462" s="35"/>
      <c r="BL1462" s="35"/>
      <c r="BM1462" s="35"/>
      <c r="BN1462" s="35"/>
      <c r="BO1462" s="35"/>
      <c r="BP1462" s="35"/>
      <c r="BQ1462" s="35"/>
      <c r="BR1462" s="35"/>
      <c r="BS1462" s="35"/>
      <c r="BT1462" s="35"/>
      <c r="BU1462" s="35"/>
      <c r="BV1462" s="35"/>
    </row>
    <row r="1463" spans="1:74" s="54" customFormat="1" ht="15" customHeight="1" x14ac:dyDescent="0.15">
      <c r="A1463" s="35"/>
      <c r="B1463" s="35"/>
      <c r="C1463" s="35"/>
      <c r="D1463" s="35"/>
      <c r="E1463" s="35"/>
      <c r="F1463" s="35"/>
      <c r="G1463" s="35"/>
      <c r="H1463" s="35"/>
      <c r="I1463" s="35"/>
      <c r="J1463" s="35"/>
      <c r="K1463" s="35"/>
      <c r="L1463" s="35"/>
      <c r="M1463" s="35"/>
      <c r="N1463" s="35"/>
      <c r="O1463" s="35"/>
      <c r="P1463" s="35"/>
      <c r="Q1463" s="35"/>
      <c r="R1463" s="35"/>
      <c r="S1463" s="35"/>
      <c r="T1463" s="35"/>
      <c r="U1463" s="35"/>
      <c r="V1463" s="35"/>
      <c r="W1463" s="35"/>
      <c r="X1463" s="35"/>
      <c r="Y1463" s="35"/>
      <c r="Z1463" s="35"/>
      <c r="AA1463" s="35"/>
      <c r="AB1463" s="35"/>
      <c r="AC1463" s="35"/>
      <c r="AD1463" s="35"/>
      <c r="AE1463" s="35"/>
      <c r="AG1463" s="216" t="s">
        <v>165</v>
      </c>
      <c r="AH1463" s="907" t="s">
        <v>1981</v>
      </c>
      <c r="AI1463" s="906" t="s">
        <v>1982</v>
      </c>
      <c r="AJ1463" s="905">
        <v>1603070</v>
      </c>
      <c r="AK1463" s="451">
        <v>1</v>
      </c>
      <c r="AL1463" s="451" t="s">
        <v>139</v>
      </c>
      <c r="AM1463" s="449" t="s">
        <v>3041</v>
      </c>
      <c r="AN1463" s="450"/>
      <c r="AP1463" s="77"/>
      <c r="AQ1463" s="77"/>
      <c r="AR1463" s="35"/>
      <c r="AS1463" s="35"/>
      <c r="AT1463" s="35"/>
      <c r="AU1463" s="35"/>
      <c r="AV1463" s="35"/>
      <c r="AW1463" s="35"/>
      <c r="AX1463" s="35"/>
      <c r="AY1463" s="35"/>
      <c r="AZ1463" s="35"/>
      <c r="BA1463" s="35"/>
      <c r="BB1463" s="35"/>
      <c r="BC1463" s="35"/>
      <c r="BD1463" s="35"/>
      <c r="BE1463" s="35"/>
      <c r="BF1463" s="35"/>
      <c r="BG1463" s="35"/>
      <c r="BH1463" s="35"/>
      <c r="BI1463" s="35"/>
      <c r="BJ1463" s="35"/>
      <c r="BK1463" s="35"/>
      <c r="BL1463" s="35"/>
      <c r="BM1463" s="35"/>
      <c r="BN1463" s="35"/>
      <c r="BO1463" s="35"/>
      <c r="BP1463" s="35"/>
      <c r="BQ1463" s="35"/>
      <c r="BR1463" s="35"/>
      <c r="BS1463" s="35"/>
      <c r="BT1463" s="35"/>
      <c r="BU1463" s="35"/>
      <c r="BV1463" s="35"/>
    </row>
    <row r="1464" spans="1:74" s="54" customFormat="1" ht="15" customHeight="1" x14ac:dyDescent="0.15">
      <c r="A1464" s="35"/>
      <c r="B1464" s="35"/>
      <c r="C1464" s="35"/>
      <c r="D1464" s="35"/>
      <c r="E1464" s="35"/>
      <c r="F1464" s="35"/>
      <c r="G1464" s="35"/>
      <c r="H1464" s="35"/>
      <c r="I1464" s="35"/>
      <c r="J1464" s="35"/>
      <c r="K1464" s="35"/>
      <c r="L1464" s="35"/>
      <c r="M1464" s="35"/>
      <c r="N1464" s="35"/>
      <c r="O1464" s="35"/>
      <c r="P1464" s="35"/>
      <c r="Q1464" s="35"/>
      <c r="R1464" s="35"/>
      <c r="S1464" s="35"/>
      <c r="T1464" s="35"/>
      <c r="U1464" s="35"/>
      <c r="V1464" s="35"/>
      <c r="W1464" s="35"/>
      <c r="X1464" s="35"/>
      <c r="Y1464" s="35"/>
      <c r="Z1464" s="35"/>
      <c r="AA1464" s="35"/>
      <c r="AB1464" s="35"/>
      <c r="AC1464" s="35"/>
      <c r="AD1464" s="35"/>
      <c r="AE1464" s="35"/>
      <c r="AG1464" s="216" t="s">
        <v>165</v>
      </c>
      <c r="AH1464" s="907" t="s">
        <v>1934</v>
      </c>
      <c r="AI1464" s="906" t="s">
        <v>1935</v>
      </c>
      <c r="AJ1464" s="905">
        <v>1603071</v>
      </c>
      <c r="AK1464" s="451">
        <v>1</v>
      </c>
      <c r="AL1464" s="451" t="s">
        <v>139</v>
      </c>
      <c r="AM1464" s="449" t="s">
        <v>3041</v>
      </c>
      <c r="AN1464" s="450"/>
      <c r="AP1464" s="77"/>
      <c r="AQ1464" s="77"/>
      <c r="AR1464" s="35"/>
      <c r="AS1464" s="35"/>
      <c r="AT1464" s="35"/>
      <c r="AU1464" s="35"/>
      <c r="AV1464" s="35"/>
      <c r="AW1464" s="35"/>
      <c r="AX1464" s="35"/>
      <c r="AY1464" s="35"/>
      <c r="AZ1464" s="35"/>
      <c r="BA1464" s="35"/>
      <c r="BB1464" s="35"/>
      <c r="BC1464" s="35"/>
      <c r="BD1464" s="35"/>
      <c r="BE1464" s="35"/>
      <c r="BF1464" s="35"/>
      <c r="BG1464" s="35"/>
      <c r="BH1464" s="35"/>
      <c r="BI1464" s="35"/>
      <c r="BJ1464" s="35"/>
      <c r="BK1464" s="35"/>
      <c r="BL1464" s="35"/>
      <c r="BM1464" s="35"/>
      <c r="BN1464" s="35"/>
      <c r="BO1464" s="35"/>
      <c r="BP1464" s="35"/>
      <c r="BQ1464" s="35"/>
      <c r="BR1464" s="35"/>
      <c r="BS1464" s="35"/>
      <c r="BT1464" s="35"/>
      <c r="BU1464" s="35"/>
      <c r="BV1464" s="35"/>
    </row>
    <row r="1465" spans="1:74" s="54" customFormat="1" ht="15" customHeight="1" x14ac:dyDescent="0.15">
      <c r="A1465" s="35"/>
      <c r="B1465" s="35"/>
      <c r="C1465" s="35"/>
      <c r="D1465" s="35"/>
      <c r="E1465" s="35"/>
      <c r="F1465" s="35"/>
      <c r="G1465" s="35"/>
      <c r="H1465" s="35"/>
      <c r="I1465" s="35"/>
      <c r="J1465" s="35"/>
      <c r="K1465" s="35"/>
      <c r="L1465" s="35"/>
      <c r="M1465" s="35"/>
      <c r="N1465" s="35"/>
      <c r="O1465" s="35"/>
      <c r="P1465" s="35"/>
      <c r="Q1465" s="35"/>
      <c r="R1465" s="35"/>
      <c r="S1465" s="35"/>
      <c r="T1465" s="35"/>
      <c r="U1465" s="35"/>
      <c r="V1465" s="35"/>
      <c r="W1465" s="35"/>
      <c r="X1465" s="35"/>
      <c r="Y1465" s="35"/>
      <c r="Z1465" s="35"/>
      <c r="AA1465" s="35"/>
      <c r="AB1465" s="35"/>
      <c r="AC1465" s="35"/>
      <c r="AD1465" s="35"/>
      <c r="AE1465" s="35"/>
      <c r="AG1465" s="216" t="s">
        <v>165</v>
      </c>
      <c r="AH1465" s="907" t="s">
        <v>2031</v>
      </c>
      <c r="AI1465" s="906" t="s">
        <v>2032</v>
      </c>
      <c r="AJ1465" s="905">
        <v>1603072</v>
      </c>
      <c r="AK1465" s="451" t="s">
        <v>139</v>
      </c>
      <c r="AL1465" s="451">
        <v>1</v>
      </c>
      <c r="AM1465" s="449" t="s">
        <v>3041</v>
      </c>
      <c r="AN1465" s="450"/>
      <c r="AP1465" s="77"/>
      <c r="AQ1465" s="77"/>
      <c r="AR1465" s="35"/>
      <c r="AS1465" s="35"/>
      <c r="AT1465" s="35"/>
      <c r="AU1465" s="35"/>
      <c r="AV1465" s="35"/>
      <c r="AW1465" s="35"/>
      <c r="AX1465" s="35"/>
      <c r="AY1465" s="35"/>
      <c r="AZ1465" s="35"/>
      <c r="BA1465" s="35"/>
      <c r="BB1465" s="35"/>
      <c r="BC1465" s="35"/>
      <c r="BD1465" s="35"/>
      <c r="BE1465" s="35"/>
      <c r="BF1465" s="35"/>
      <c r="BG1465" s="35"/>
      <c r="BH1465" s="35"/>
      <c r="BI1465" s="35"/>
      <c r="BJ1465" s="35"/>
      <c r="BK1465" s="35"/>
      <c r="BL1465" s="35"/>
      <c r="BM1465" s="35"/>
      <c r="BN1465" s="35"/>
      <c r="BO1465" s="35"/>
      <c r="BP1465" s="35"/>
      <c r="BQ1465" s="35"/>
      <c r="BR1465" s="35"/>
      <c r="BS1465" s="35"/>
      <c r="BT1465" s="35"/>
      <c r="BU1465" s="35"/>
      <c r="BV1465" s="35"/>
    </row>
    <row r="1466" spans="1:74" s="54" customFormat="1" ht="15" customHeight="1" x14ac:dyDescent="0.15">
      <c r="A1466" s="35"/>
      <c r="B1466" s="35"/>
      <c r="C1466" s="35"/>
      <c r="D1466" s="35"/>
      <c r="E1466" s="35"/>
      <c r="F1466" s="35"/>
      <c r="G1466" s="35"/>
      <c r="H1466" s="35"/>
      <c r="I1466" s="35"/>
      <c r="J1466" s="35"/>
      <c r="K1466" s="35"/>
      <c r="L1466" s="35"/>
      <c r="M1466" s="35"/>
      <c r="N1466" s="35"/>
      <c r="O1466" s="35"/>
      <c r="P1466" s="35"/>
      <c r="Q1466" s="35"/>
      <c r="R1466" s="35"/>
      <c r="S1466" s="35"/>
      <c r="T1466" s="35"/>
      <c r="U1466" s="35"/>
      <c r="V1466" s="35"/>
      <c r="W1466" s="35"/>
      <c r="X1466" s="35"/>
      <c r="Y1466" s="35"/>
      <c r="Z1466" s="35"/>
      <c r="AA1466" s="35"/>
      <c r="AB1466" s="35"/>
      <c r="AC1466" s="35"/>
      <c r="AD1466" s="35"/>
      <c r="AE1466" s="35"/>
      <c r="AG1466" s="216" t="s">
        <v>165</v>
      </c>
      <c r="AH1466" s="907" t="s">
        <v>1964</v>
      </c>
      <c r="AI1466" s="906" t="s">
        <v>1965</v>
      </c>
      <c r="AJ1466" s="905">
        <v>1603073</v>
      </c>
      <c r="AK1466" s="451">
        <v>1</v>
      </c>
      <c r="AL1466" s="451" t="s">
        <v>139</v>
      </c>
      <c r="AM1466" s="451" t="s">
        <v>140</v>
      </c>
      <c r="AN1466" s="450"/>
      <c r="AP1466" s="77"/>
      <c r="AQ1466" s="77"/>
      <c r="AR1466" s="35"/>
      <c r="AS1466" s="35"/>
      <c r="AT1466" s="35"/>
      <c r="AU1466" s="35"/>
      <c r="AV1466" s="35"/>
      <c r="AW1466" s="35"/>
      <c r="AX1466" s="35"/>
      <c r="AY1466" s="35"/>
      <c r="AZ1466" s="35"/>
      <c r="BA1466" s="35"/>
      <c r="BB1466" s="35"/>
      <c r="BC1466" s="35"/>
      <c r="BD1466" s="35"/>
      <c r="BE1466" s="35"/>
      <c r="BF1466" s="35"/>
      <c r="BG1466" s="35"/>
      <c r="BH1466" s="35"/>
      <c r="BI1466" s="35"/>
      <c r="BJ1466" s="35"/>
      <c r="BK1466" s="35"/>
      <c r="BL1466" s="35"/>
      <c r="BM1466" s="35"/>
      <c r="BN1466" s="35"/>
      <c r="BO1466" s="35"/>
      <c r="BP1466" s="35"/>
      <c r="BQ1466" s="35"/>
      <c r="BR1466" s="35"/>
      <c r="BS1466" s="35"/>
      <c r="BT1466" s="35"/>
      <c r="BU1466" s="35"/>
      <c r="BV1466" s="35"/>
    </row>
    <row r="1467" spans="1:74" s="54" customFormat="1" ht="15" customHeight="1" x14ac:dyDescent="0.15">
      <c r="A1467" s="35"/>
      <c r="B1467" s="35"/>
      <c r="C1467" s="35"/>
      <c r="D1467" s="35"/>
      <c r="E1467" s="35"/>
      <c r="F1467" s="35"/>
      <c r="G1467" s="35"/>
      <c r="H1467" s="35"/>
      <c r="I1467" s="35"/>
      <c r="J1467" s="35"/>
      <c r="K1467" s="35"/>
      <c r="L1467" s="35"/>
      <c r="M1467" s="35"/>
      <c r="N1467" s="35"/>
      <c r="O1467" s="35"/>
      <c r="P1467" s="35"/>
      <c r="Q1467" s="35"/>
      <c r="R1467" s="35"/>
      <c r="S1467" s="35"/>
      <c r="T1467" s="35"/>
      <c r="U1467" s="35"/>
      <c r="V1467" s="35"/>
      <c r="W1467" s="35"/>
      <c r="X1467" s="35"/>
      <c r="Y1467" s="35"/>
      <c r="Z1467" s="35"/>
      <c r="AA1467" s="35"/>
      <c r="AB1467" s="35"/>
      <c r="AC1467" s="35"/>
      <c r="AD1467" s="35"/>
      <c r="AE1467" s="35"/>
      <c r="AG1467" s="216" t="s">
        <v>165</v>
      </c>
      <c r="AH1467" s="907" t="s">
        <v>2061</v>
      </c>
      <c r="AI1467" s="906" t="s">
        <v>2062</v>
      </c>
      <c r="AJ1467" s="905">
        <v>1603074</v>
      </c>
      <c r="AK1467" s="451">
        <v>1</v>
      </c>
      <c r="AL1467" s="451" t="s">
        <v>139</v>
      </c>
      <c r="AM1467" s="449" t="s">
        <v>3041</v>
      </c>
      <c r="AN1467" s="450"/>
      <c r="AP1467" s="77"/>
      <c r="AQ1467" s="77"/>
      <c r="AR1467" s="35"/>
      <c r="AS1467" s="35"/>
      <c r="AT1467" s="35"/>
      <c r="AU1467" s="35"/>
      <c r="AV1467" s="35"/>
      <c r="AW1467" s="35"/>
      <c r="AX1467" s="35"/>
      <c r="AY1467" s="35"/>
      <c r="AZ1467" s="35"/>
      <c r="BA1467" s="35"/>
      <c r="BB1467" s="35"/>
      <c r="BC1467" s="35"/>
      <c r="BD1467" s="35"/>
      <c r="BE1467" s="35"/>
      <c r="BF1467" s="35"/>
      <c r="BG1467" s="35"/>
      <c r="BH1467" s="35"/>
      <c r="BI1467" s="35"/>
      <c r="BJ1467" s="35"/>
      <c r="BK1467" s="35"/>
      <c r="BL1467" s="35"/>
      <c r="BM1467" s="35"/>
      <c r="BN1467" s="35"/>
      <c r="BO1467" s="35"/>
      <c r="BP1467" s="35"/>
      <c r="BQ1467" s="35"/>
      <c r="BR1467" s="35"/>
      <c r="BS1467" s="35"/>
      <c r="BT1467" s="35"/>
      <c r="BU1467" s="35"/>
      <c r="BV1467" s="35"/>
    </row>
    <row r="1468" spans="1:74" s="54" customFormat="1" ht="15" customHeight="1" x14ac:dyDescent="0.15">
      <c r="A1468" s="35"/>
      <c r="B1468" s="35"/>
      <c r="C1468" s="35"/>
      <c r="D1468" s="35"/>
      <c r="E1468" s="35"/>
      <c r="F1468" s="35"/>
      <c r="G1468" s="35"/>
      <c r="H1468" s="35"/>
      <c r="I1468" s="35"/>
      <c r="J1468" s="35"/>
      <c r="K1468" s="35"/>
      <c r="L1468" s="35"/>
      <c r="M1468" s="35"/>
      <c r="N1468" s="35"/>
      <c r="O1468" s="35"/>
      <c r="P1468" s="35"/>
      <c r="Q1468" s="35"/>
      <c r="R1468" s="35"/>
      <c r="S1468" s="35"/>
      <c r="T1468" s="35"/>
      <c r="U1468" s="35"/>
      <c r="V1468" s="35"/>
      <c r="W1468" s="35"/>
      <c r="X1468" s="35"/>
      <c r="Y1468" s="35"/>
      <c r="Z1468" s="35"/>
      <c r="AA1468" s="35"/>
      <c r="AB1468" s="35"/>
      <c r="AC1468" s="35"/>
      <c r="AD1468" s="35"/>
      <c r="AE1468" s="35"/>
      <c r="AG1468" s="216" t="s">
        <v>165</v>
      </c>
      <c r="AH1468" s="907" t="s">
        <v>2035</v>
      </c>
      <c r="AI1468" s="906" t="s">
        <v>2036</v>
      </c>
      <c r="AJ1468" s="905">
        <v>1603075</v>
      </c>
      <c r="AK1468" s="451" t="s">
        <v>139</v>
      </c>
      <c r="AL1468" s="451">
        <v>1</v>
      </c>
      <c r="AM1468" s="449" t="s">
        <v>3041</v>
      </c>
      <c r="AN1468" s="450"/>
      <c r="AP1468" s="77"/>
      <c r="AQ1468" s="77"/>
      <c r="AR1468" s="35"/>
      <c r="AS1468" s="35"/>
      <c r="AT1468" s="35"/>
      <c r="AU1468" s="35"/>
      <c r="AV1468" s="35"/>
      <c r="AW1468" s="35"/>
      <c r="AX1468" s="35"/>
      <c r="AY1468" s="35"/>
      <c r="AZ1468" s="35"/>
      <c r="BA1468" s="35"/>
      <c r="BB1468" s="35"/>
      <c r="BC1468" s="35"/>
      <c r="BD1468" s="35"/>
      <c r="BE1468" s="35"/>
      <c r="BF1468" s="35"/>
      <c r="BG1468" s="35"/>
      <c r="BH1468" s="35"/>
      <c r="BI1468" s="35"/>
      <c r="BJ1468" s="35"/>
      <c r="BK1468" s="35"/>
      <c r="BL1468" s="35"/>
      <c r="BM1468" s="35"/>
      <c r="BN1468" s="35"/>
      <c r="BO1468" s="35"/>
      <c r="BP1468" s="35"/>
      <c r="BQ1468" s="35"/>
      <c r="BR1468" s="35"/>
      <c r="BS1468" s="35"/>
      <c r="BT1468" s="35"/>
      <c r="BU1468" s="35"/>
      <c r="BV1468" s="35"/>
    </row>
    <row r="1469" spans="1:74" s="54" customFormat="1" ht="15" customHeight="1" x14ac:dyDescent="0.15">
      <c r="A1469" s="35"/>
      <c r="B1469" s="35"/>
      <c r="C1469" s="35"/>
      <c r="D1469" s="35"/>
      <c r="E1469" s="35"/>
      <c r="F1469" s="35"/>
      <c r="G1469" s="35"/>
      <c r="H1469" s="35"/>
      <c r="I1469" s="35"/>
      <c r="J1469" s="35"/>
      <c r="K1469" s="35"/>
      <c r="L1469" s="35"/>
      <c r="M1469" s="35"/>
      <c r="N1469" s="35"/>
      <c r="O1469" s="35"/>
      <c r="P1469" s="35"/>
      <c r="Q1469" s="35"/>
      <c r="R1469" s="35"/>
      <c r="S1469" s="35"/>
      <c r="T1469" s="35"/>
      <c r="U1469" s="35"/>
      <c r="V1469" s="35"/>
      <c r="W1469" s="35"/>
      <c r="X1469" s="35"/>
      <c r="Y1469" s="35"/>
      <c r="Z1469" s="35"/>
      <c r="AA1469" s="35"/>
      <c r="AB1469" s="35"/>
      <c r="AC1469" s="35"/>
      <c r="AD1469" s="35"/>
      <c r="AE1469" s="35"/>
      <c r="AG1469" s="216" t="s">
        <v>165</v>
      </c>
      <c r="AH1469" s="907" t="s">
        <v>1991</v>
      </c>
      <c r="AI1469" s="906" t="s">
        <v>1992</v>
      </c>
      <c r="AJ1469" s="905">
        <v>1603076</v>
      </c>
      <c r="AK1469" s="451" t="s">
        <v>139</v>
      </c>
      <c r="AL1469" s="451">
        <v>1</v>
      </c>
      <c r="AM1469" s="449" t="s">
        <v>3041</v>
      </c>
      <c r="AN1469" s="450"/>
      <c r="AP1469" s="77"/>
      <c r="AQ1469" s="77"/>
      <c r="AR1469" s="35"/>
      <c r="AS1469" s="35"/>
      <c r="AT1469" s="35"/>
      <c r="AU1469" s="35"/>
      <c r="AV1469" s="35"/>
      <c r="AW1469" s="35"/>
      <c r="AX1469" s="35"/>
      <c r="AY1469" s="35"/>
      <c r="AZ1469" s="35"/>
      <c r="BA1469" s="35"/>
      <c r="BB1469" s="35"/>
      <c r="BC1469" s="35"/>
      <c r="BD1469" s="35"/>
      <c r="BE1469" s="35"/>
      <c r="BF1469" s="35"/>
      <c r="BG1469" s="35"/>
      <c r="BH1469" s="35"/>
      <c r="BI1469" s="35"/>
      <c r="BJ1469" s="35"/>
      <c r="BK1469" s="35"/>
      <c r="BL1469" s="35"/>
      <c r="BM1469" s="35"/>
      <c r="BN1469" s="35"/>
      <c r="BO1469" s="35"/>
      <c r="BP1469" s="35"/>
      <c r="BQ1469" s="35"/>
      <c r="BR1469" s="35"/>
      <c r="BS1469" s="35"/>
      <c r="BT1469" s="35"/>
      <c r="BU1469" s="35"/>
      <c r="BV1469" s="35"/>
    </row>
    <row r="1470" spans="1:74" s="54" customFormat="1" ht="15" customHeight="1" x14ac:dyDescent="0.15">
      <c r="A1470" s="35"/>
      <c r="B1470" s="35"/>
      <c r="C1470" s="35"/>
      <c r="D1470" s="35"/>
      <c r="E1470" s="35"/>
      <c r="F1470" s="35"/>
      <c r="G1470" s="35"/>
      <c r="H1470" s="35"/>
      <c r="I1470" s="35"/>
      <c r="J1470" s="35"/>
      <c r="K1470" s="35"/>
      <c r="L1470" s="35"/>
      <c r="M1470" s="35"/>
      <c r="N1470" s="35"/>
      <c r="O1470" s="35"/>
      <c r="P1470" s="35"/>
      <c r="Q1470" s="35"/>
      <c r="R1470" s="35"/>
      <c r="S1470" s="35"/>
      <c r="T1470" s="35"/>
      <c r="U1470" s="35"/>
      <c r="V1470" s="35"/>
      <c r="W1470" s="35"/>
      <c r="X1470" s="35"/>
      <c r="Y1470" s="35"/>
      <c r="Z1470" s="35"/>
      <c r="AA1470" s="35"/>
      <c r="AB1470" s="35"/>
      <c r="AC1470" s="35"/>
      <c r="AD1470" s="35"/>
      <c r="AE1470" s="35"/>
      <c r="AG1470" s="216" t="s">
        <v>165</v>
      </c>
      <c r="AH1470" s="907" t="s">
        <v>1995</v>
      </c>
      <c r="AI1470" s="906" t="s">
        <v>1996</v>
      </c>
      <c r="AJ1470" s="905">
        <v>1603077</v>
      </c>
      <c r="AK1470" s="451" t="s">
        <v>139</v>
      </c>
      <c r="AL1470" s="451">
        <v>1</v>
      </c>
      <c r="AM1470" s="449" t="s">
        <v>3041</v>
      </c>
      <c r="AN1470" s="450"/>
      <c r="AP1470" s="77"/>
      <c r="AQ1470" s="77"/>
      <c r="AR1470" s="35"/>
      <c r="AS1470" s="35"/>
      <c r="AT1470" s="35"/>
      <c r="AU1470" s="35"/>
      <c r="AV1470" s="35"/>
      <c r="AW1470" s="35"/>
      <c r="AX1470" s="35"/>
      <c r="AY1470" s="35"/>
      <c r="AZ1470" s="35"/>
      <c r="BA1470" s="35"/>
      <c r="BB1470" s="35"/>
      <c r="BC1470" s="35"/>
      <c r="BD1470" s="35"/>
      <c r="BE1470" s="35"/>
      <c r="BF1470" s="35"/>
      <c r="BG1470" s="35"/>
      <c r="BH1470" s="35"/>
      <c r="BI1470" s="35"/>
      <c r="BJ1470" s="35"/>
      <c r="BK1470" s="35"/>
      <c r="BL1470" s="35"/>
      <c r="BM1470" s="35"/>
      <c r="BN1470" s="35"/>
      <c r="BO1470" s="35"/>
      <c r="BP1470" s="35"/>
      <c r="BQ1470" s="35"/>
      <c r="BR1470" s="35"/>
      <c r="BS1470" s="35"/>
      <c r="BT1470" s="35"/>
      <c r="BU1470" s="35"/>
      <c r="BV1470" s="35"/>
    </row>
    <row r="1471" spans="1:74" s="54" customFormat="1" ht="15" customHeight="1" x14ac:dyDescent="0.15">
      <c r="A1471" s="35"/>
      <c r="B1471" s="35"/>
      <c r="C1471" s="35"/>
      <c r="D1471" s="35"/>
      <c r="E1471" s="35"/>
      <c r="F1471" s="35"/>
      <c r="G1471" s="35"/>
      <c r="H1471" s="35"/>
      <c r="I1471" s="35"/>
      <c r="J1471" s="35"/>
      <c r="K1471" s="35"/>
      <c r="L1471" s="35"/>
      <c r="M1471" s="35"/>
      <c r="N1471" s="35"/>
      <c r="O1471" s="35"/>
      <c r="P1471" s="35"/>
      <c r="Q1471" s="35"/>
      <c r="R1471" s="35"/>
      <c r="S1471" s="35"/>
      <c r="T1471" s="35"/>
      <c r="U1471" s="35"/>
      <c r="V1471" s="35"/>
      <c r="W1471" s="35"/>
      <c r="X1471" s="35"/>
      <c r="Y1471" s="35"/>
      <c r="Z1471" s="35"/>
      <c r="AA1471" s="35"/>
      <c r="AB1471" s="35"/>
      <c r="AC1471" s="35"/>
      <c r="AD1471" s="35"/>
      <c r="AE1471" s="35"/>
      <c r="AG1471" s="216" t="s">
        <v>165</v>
      </c>
      <c r="AH1471" s="907" t="s">
        <v>1985</v>
      </c>
      <c r="AI1471" s="906" t="s">
        <v>1986</v>
      </c>
      <c r="AJ1471" s="905">
        <v>1603078</v>
      </c>
      <c r="AK1471" s="451" t="s">
        <v>139</v>
      </c>
      <c r="AL1471" s="451">
        <v>1</v>
      </c>
      <c r="AM1471" s="449" t="s">
        <v>3041</v>
      </c>
      <c r="AN1471" s="450"/>
      <c r="AP1471" s="77"/>
      <c r="AQ1471" s="77"/>
      <c r="AR1471" s="35"/>
      <c r="AS1471" s="35"/>
      <c r="AT1471" s="35"/>
      <c r="AU1471" s="35"/>
      <c r="AV1471" s="35"/>
      <c r="AW1471" s="35"/>
      <c r="AX1471" s="35"/>
      <c r="AY1471" s="35"/>
      <c r="AZ1471" s="35"/>
      <c r="BA1471" s="35"/>
      <c r="BB1471" s="35"/>
      <c r="BC1471" s="35"/>
      <c r="BD1471" s="35"/>
      <c r="BE1471" s="35"/>
      <c r="BF1471" s="35"/>
      <c r="BG1471" s="35"/>
      <c r="BH1471" s="35"/>
      <c r="BI1471" s="35"/>
      <c r="BJ1471" s="35"/>
      <c r="BK1471" s="35"/>
      <c r="BL1471" s="35"/>
      <c r="BM1471" s="35"/>
      <c r="BN1471" s="35"/>
      <c r="BO1471" s="35"/>
      <c r="BP1471" s="35"/>
      <c r="BQ1471" s="35"/>
      <c r="BR1471" s="35"/>
      <c r="BS1471" s="35"/>
      <c r="BT1471" s="35"/>
      <c r="BU1471" s="35"/>
      <c r="BV1471" s="35"/>
    </row>
    <row r="1472" spans="1:74" s="54" customFormat="1" ht="15" customHeight="1" x14ac:dyDescent="0.15">
      <c r="A1472" s="35"/>
      <c r="B1472" s="35"/>
      <c r="C1472" s="35"/>
      <c r="D1472" s="35"/>
      <c r="E1472" s="35"/>
      <c r="F1472" s="35"/>
      <c r="G1472" s="35"/>
      <c r="H1472" s="35"/>
      <c r="I1472" s="35"/>
      <c r="J1472" s="35"/>
      <c r="K1472" s="35"/>
      <c r="L1472" s="35"/>
      <c r="M1472" s="35"/>
      <c r="N1472" s="35"/>
      <c r="O1472" s="35"/>
      <c r="P1472" s="35"/>
      <c r="Q1472" s="35"/>
      <c r="R1472" s="35"/>
      <c r="S1472" s="35"/>
      <c r="T1472" s="35"/>
      <c r="U1472" s="35"/>
      <c r="V1472" s="35"/>
      <c r="W1472" s="35"/>
      <c r="X1472" s="35"/>
      <c r="Y1472" s="35"/>
      <c r="Z1472" s="35"/>
      <c r="AA1472" s="35"/>
      <c r="AB1472" s="35"/>
      <c r="AC1472" s="35"/>
      <c r="AD1472" s="35"/>
      <c r="AE1472" s="35"/>
      <c r="AG1472" s="216" t="s">
        <v>165</v>
      </c>
      <c r="AH1472" s="907" t="s">
        <v>1973</v>
      </c>
      <c r="AI1472" s="906" t="s">
        <v>1974</v>
      </c>
      <c r="AJ1472" s="905">
        <v>1603079</v>
      </c>
      <c r="AK1472" s="451" t="s">
        <v>139</v>
      </c>
      <c r="AL1472" s="451">
        <v>1</v>
      </c>
      <c r="AM1472" s="451" t="s">
        <v>140</v>
      </c>
      <c r="AN1472" s="450"/>
      <c r="AP1472" s="77"/>
      <c r="AQ1472" s="77"/>
      <c r="AR1472" s="35"/>
      <c r="AS1472" s="35"/>
      <c r="AT1472" s="35"/>
      <c r="AU1472" s="35"/>
      <c r="AV1472" s="35"/>
      <c r="AW1472" s="35"/>
      <c r="AX1472" s="35"/>
      <c r="AY1472" s="35"/>
      <c r="AZ1472" s="35"/>
      <c r="BA1472" s="35"/>
      <c r="BB1472" s="35"/>
      <c r="BC1472" s="35"/>
      <c r="BD1472" s="35"/>
      <c r="BE1472" s="35"/>
      <c r="BF1472" s="35"/>
      <c r="BG1472" s="35"/>
      <c r="BH1472" s="35"/>
      <c r="BI1472" s="35"/>
      <c r="BJ1472" s="35"/>
      <c r="BK1472" s="35"/>
      <c r="BL1472" s="35"/>
      <c r="BM1472" s="35"/>
      <c r="BN1472" s="35"/>
      <c r="BO1472" s="35"/>
      <c r="BP1472" s="35"/>
      <c r="BQ1472" s="35"/>
      <c r="BR1472" s="35"/>
      <c r="BS1472" s="35"/>
      <c r="BT1472" s="35"/>
      <c r="BU1472" s="35"/>
      <c r="BV1472" s="35"/>
    </row>
    <row r="1473" spans="1:74" s="54" customFormat="1" ht="15" customHeight="1" x14ac:dyDescent="0.15">
      <c r="A1473" s="35"/>
      <c r="B1473" s="35"/>
      <c r="C1473" s="35"/>
      <c r="D1473" s="35"/>
      <c r="E1473" s="35"/>
      <c r="F1473" s="35"/>
      <c r="G1473" s="35"/>
      <c r="H1473" s="35"/>
      <c r="I1473" s="35"/>
      <c r="J1473" s="35"/>
      <c r="K1473" s="35"/>
      <c r="L1473" s="35"/>
      <c r="M1473" s="35"/>
      <c r="N1473" s="35"/>
      <c r="O1473" s="35"/>
      <c r="P1473" s="35"/>
      <c r="Q1473" s="35"/>
      <c r="R1473" s="35"/>
      <c r="S1473" s="35"/>
      <c r="T1473" s="35"/>
      <c r="U1473" s="35"/>
      <c r="V1473" s="35"/>
      <c r="W1473" s="35"/>
      <c r="X1473" s="35"/>
      <c r="Y1473" s="35"/>
      <c r="Z1473" s="35"/>
      <c r="AA1473" s="35"/>
      <c r="AB1473" s="35"/>
      <c r="AC1473" s="35"/>
      <c r="AD1473" s="35"/>
      <c r="AE1473" s="35"/>
      <c r="AG1473" s="216" t="s">
        <v>165</v>
      </c>
      <c r="AH1473" s="907" t="s">
        <v>1944</v>
      </c>
      <c r="AI1473" s="906" t="s">
        <v>1945</v>
      </c>
      <c r="AJ1473" s="905">
        <v>1603080</v>
      </c>
      <c r="AK1473" s="451">
        <v>1</v>
      </c>
      <c r="AL1473" s="451" t="s">
        <v>139</v>
      </c>
      <c r="AM1473" s="451" t="s">
        <v>140</v>
      </c>
      <c r="AN1473" s="450"/>
      <c r="AP1473" s="77"/>
      <c r="AQ1473" s="77"/>
      <c r="AR1473" s="35"/>
      <c r="AS1473" s="35"/>
      <c r="AT1473" s="35"/>
      <c r="AU1473" s="35"/>
      <c r="AV1473" s="35"/>
      <c r="AW1473" s="35"/>
      <c r="AX1473" s="35"/>
      <c r="AY1473" s="35"/>
      <c r="AZ1473" s="35"/>
      <c r="BA1473" s="35"/>
      <c r="BB1473" s="35"/>
      <c r="BC1473" s="35"/>
      <c r="BD1473" s="35"/>
      <c r="BE1473" s="35"/>
      <c r="BF1473" s="35"/>
      <c r="BG1473" s="35"/>
      <c r="BH1473" s="35"/>
      <c r="BI1473" s="35"/>
      <c r="BJ1473" s="35"/>
      <c r="BK1473" s="35"/>
      <c r="BL1473" s="35"/>
      <c r="BM1473" s="35"/>
      <c r="BN1473" s="35"/>
      <c r="BO1473" s="35"/>
      <c r="BP1473" s="35"/>
      <c r="BQ1473" s="35"/>
      <c r="BR1473" s="35"/>
      <c r="BS1473" s="35"/>
      <c r="BT1473" s="35"/>
      <c r="BU1473" s="35"/>
      <c r="BV1473" s="35"/>
    </row>
    <row r="1474" spans="1:74" s="54" customFormat="1" ht="15" customHeight="1" x14ac:dyDescent="0.15">
      <c r="A1474" s="35"/>
      <c r="B1474" s="35"/>
      <c r="C1474" s="35"/>
      <c r="D1474" s="35"/>
      <c r="E1474" s="35"/>
      <c r="F1474" s="35"/>
      <c r="G1474" s="35"/>
      <c r="H1474" s="35"/>
      <c r="I1474" s="35"/>
      <c r="J1474" s="35"/>
      <c r="K1474" s="35"/>
      <c r="L1474" s="35"/>
      <c r="M1474" s="35"/>
      <c r="N1474" s="35"/>
      <c r="O1474" s="35"/>
      <c r="P1474" s="35"/>
      <c r="Q1474" s="35"/>
      <c r="R1474" s="35"/>
      <c r="S1474" s="35"/>
      <c r="T1474" s="35"/>
      <c r="U1474" s="35"/>
      <c r="V1474" s="35"/>
      <c r="W1474" s="35"/>
      <c r="X1474" s="35"/>
      <c r="Y1474" s="35"/>
      <c r="Z1474" s="35"/>
      <c r="AA1474" s="35"/>
      <c r="AB1474" s="35"/>
      <c r="AC1474" s="35"/>
      <c r="AD1474" s="35"/>
      <c r="AE1474" s="35"/>
      <c r="AG1474" s="216" t="s">
        <v>165</v>
      </c>
      <c r="AH1474" s="907" t="s">
        <v>1936</v>
      </c>
      <c r="AI1474" s="906" t="s">
        <v>1937</v>
      </c>
      <c r="AJ1474" s="905">
        <v>1603081</v>
      </c>
      <c r="AK1474" s="451">
        <v>1</v>
      </c>
      <c r="AL1474" s="451" t="s">
        <v>139</v>
      </c>
      <c r="AM1474" s="449" t="s">
        <v>3041</v>
      </c>
      <c r="AN1474" s="450"/>
      <c r="AP1474" s="77"/>
      <c r="AQ1474" s="77"/>
      <c r="AR1474" s="35"/>
      <c r="AS1474" s="35"/>
      <c r="AT1474" s="35"/>
      <c r="AU1474" s="35"/>
      <c r="AV1474" s="35"/>
      <c r="AW1474" s="35"/>
      <c r="AX1474" s="35"/>
      <c r="AY1474" s="35"/>
      <c r="AZ1474" s="35"/>
      <c r="BA1474" s="35"/>
      <c r="BB1474" s="35"/>
      <c r="BC1474" s="35"/>
      <c r="BD1474" s="35"/>
      <c r="BE1474" s="35"/>
      <c r="BF1474" s="35"/>
      <c r="BG1474" s="35"/>
      <c r="BH1474" s="35"/>
      <c r="BI1474" s="35"/>
      <c r="BJ1474" s="35"/>
      <c r="BK1474" s="35"/>
      <c r="BL1474" s="35"/>
      <c r="BM1474" s="35"/>
      <c r="BN1474" s="35"/>
      <c r="BO1474" s="35"/>
      <c r="BP1474" s="35"/>
      <c r="BQ1474" s="35"/>
      <c r="BR1474" s="35"/>
      <c r="BS1474" s="35"/>
      <c r="BT1474" s="35"/>
      <c r="BU1474" s="35"/>
      <c r="BV1474" s="35"/>
    </row>
    <row r="1475" spans="1:74" s="54" customFormat="1" ht="15" customHeight="1" x14ac:dyDescent="0.15">
      <c r="A1475" s="35"/>
      <c r="B1475" s="35"/>
      <c r="C1475" s="35"/>
      <c r="D1475" s="35"/>
      <c r="E1475" s="35"/>
      <c r="F1475" s="35"/>
      <c r="G1475" s="35"/>
      <c r="H1475" s="35"/>
      <c r="I1475" s="35"/>
      <c r="J1475" s="35"/>
      <c r="K1475" s="35"/>
      <c r="L1475" s="35"/>
      <c r="M1475" s="35"/>
      <c r="N1475" s="35"/>
      <c r="O1475" s="35"/>
      <c r="P1475" s="35"/>
      <c r="Q1475" s="35"/>
      <c r="R1475" s="35"/>
      <c r="S1475" s="35"/>
      <c r="T1475" s="35"/>
      <c r="U1475" s="35"/>
      <c r="V1475" s="35"/>
      <c r="W1475" s="35"/>
      <c r="X1475" s="35"/>
      <c r="Y1475" s="35"/>
      <c r="Z1475" s="35"/>
      <c r="AA1475" s="35"/>
      <c r="AB1475" s="35"/>
      <c r="AC1475" s="35"/>
      <c r="AD1475" s="35"/>
      <c r="AE1475" s="35"/>
      <c r="AG1475" s="216" t="s">
        <v>165</v>
      </c>
      <c r="AH1475" s="907" t="s">
        <v>1922</v>
      </c>
      <c r="AI1475" s="906" t="s">
        <v>1923</v>
      </c>
      <c r="AJ1475" s="905">
        <v>1603082</v>
      </c>
      <c r="AK1475" s="451">
        <v>1</v>
      </c>
      <c r="AL1475" s="451" t="s">
        <v>139</v>
      </c>
      <c r="AM1475" s="449" t="s">
        <v>3041</v>
      </c>
      <c r="AN1475" s="450"/>
      <c r="AP1475" s="77"/>
      <c r="AQ1475" s="77"/>
      <c r="AR1475" s="35"/>
      <c r="AS1475" s="35"/>
      <c r="AT1475" s="35"/>
      <c r="AU1475" s="35"/>
      <c r="AV1475" s="35"/>
      <c r="AW1475" s="35"/>
      <c r="AX1475" s="35"/>
      <c r="AY1475" s="35"/>
      <c r="AZ1475" s="35"/>
      <c r="BA1475" s="35"/>
      <c r="BB1475" s="35"/>
      <c r="BC1475" s="35"/>
      <c r="BD1475" s="35"/>
      <c r="BE1475" s="35"/>
      <c r="BF1475" s="35"/>
      <c r="BG1475" s="35"/>
      <c r="BH1475" s="35"/>
      <c r="BI1475" s="35"/>
      <c r="BJ1475" s="35"/>
      <c r="BK1475" s="35"/>
      <c r="BL1475" s="35"/>
      <c r="BM1475" s="35"/>
      <c r="BN1475" s="35"/>
      <c r="BO1475" s="35"/>
      <c r="BP1475" s="35"/>
      <c r="BQ1475" s="35"/>
      <c r="BR1475" s="35"/>
      <c r="BS1475" s="35"/>
      <c r="BT1475" s="35"/>
      <c r="BU1475" s="35"/>
      <c r="BV1475" s="35"/>
    </row>
    <row r="1476" spans="1:74" s="54" customFormat="1" ht="15" customHeight="1" x14ac:dyDescent="0.15">
      <c r="A1476" s="35"/>
      <c r="B1476" s="35"/>
      <c r="C1476" s="35"/>
      <c r="D1476" s="35"/>
      <c r="E1476" s="35"/>
      <c r="F1476" s="35"/>
      <c r="G1476" s="35"/>
      <c r="H1476" s="35"/>
      <c r="I1476" s="35"/>
      <c r="J1476" s="35"/>
      <c r="K1476" s="35"/>
      <c r="L1476" s="35"/>
      <c r="M1476" s="35"/>
      <c r="N1476" s="35"/>
      <c r="O1476" s="35"/>
      <c r="P1476" s="35"/>
      <c r="Q1476" s="35"/>
      <c r="R1476" s="35"/>
      <c r="S1476" s="35"/>
      <c r="T1476" s="35"/>
      <c r="U1476" s="35"/>
      <c r="V1476" s="35"/>
      <c r="W1476" s="35"/>
      <c r="X1476" s="35"/>
      <c r="Y1476" s="35"/>
      <c r="Z1476" s="35"/>
      <c r="AA1476" s="35"/>
      <c r="AB1476" s="35"/>
      <c r="AC1476" s="35"/>
      <c r="AD1476" s="35"/>
      <c r="AE1476" s="35"/>
      <c r="AG1476" s="216" t="s">
        <v>165</v>
      </c>
      <c r="AH1476" s="907" t="s">
        <v>2003</v>
      </c>
      <c r="AI1476" s="906" t="s">
        <v>2004</v>
      </c>
      <c r="AJ1476" s="905">
        <v>1603083</v>
      </c>
      <c r="AK1476" s="451">
        <v>1</v>
      </c>
      <c r="AL1476" s="451" t="s">
        <v>139</v>
      </c>
      <c r="AM1476" s="449" t="s">
        <v>3041</v>
      </c>
      <c r="AN1476" s="450"/>
      <c r="AP1476" s="77"/>
      <c r="AQ1476" s="77"/>
      <c r="AR1476" s="35"/>
      <c r="AS1476" s="35"/>
      <c r="AT1476" s="35"/>
      <c r="AU1476" s="35"/>
      <c r="AV1476" s="35"/>
      <c r="AW1476" s="35"/>
      <c r="AX1476" s="35"/>
      <c r="AY1476" s="35"/>
      <c r="AZ1476" s="35"/>
      <c r="BA1476" s="35"/>
      <c r="BB1476" s="35"/>
      <c r="BC1476" s="35"/>
      <c r="BD1476" s="35"/>
      <c r="BE1476" s="35"/>
      <c r="BF1476" s="35"/>
      <c r="BG1476" s="35"/>
      <c r="BH1476" s="35"/>
      <c r="BI1476" s="35"/>
      <c r="BJ1476" s="35"/>
      <c r="BK1476" s="35"/>
      <c r="BL1476" s="35"/>
      <c r="BM1476" s="35"/>
      <c r="BN1476" s="35"/>
      <c r="BO1476" s="35"/>
      <c r="BP1476" s="35"/>
      <c r="BQ1476" s="35"/>
      <c r="BR1476" s="35"/>
      <c r="BS1476" s="35"/>
      <c r="BT1476" s="35"/>
      <c r="BU1476" s="35"/>
      <c r="BV1476" s="35"/>
    </row>
    <row r="1477" spans="1:74" s="54" customFormat="1" ht="15" customHeight="1" x14ac:dyDescent="0.15">
      <c r="A1477" s="35"/>
      <c r="B1477" s="35"/>
      <c r="C1477" s="35"/>
      <c r="D1477" s="35"/>
      <c r="E1477" s="35"/>
      <c r="F1477" s="35"/>
      <c r="G1477" s="35"/>
      <c r="H1477" s="35"/>
      <c r="I1477" s="35"/>
      <c r="J1477" s="35"/>
      <c r="K1477" s="35"/>
      <c r="L1477" s="35"/>
      <c r="M1477" s="35"/>
      <c r="N1477" s="35"/>
      <c r="O1477" s="35"/>
      <c r="P1477" s="35"/>
      <c r="Q1477" s="35"/>
      <c r="R1477" s="35"/>
      <c r="S1477" s="35"/>
      <c r="T1477" s="35"/>
      <c r="U1477" s="35"/>
      <c r="V1477" s="35"/>
      <c r="W1477" s="35"/>
      <c r="X1477" s="35"/>
      <c r="Y1477" s="35"/>
      <c r="Z1477" s="35"/>
      <c r="AA1477" s="35"/>
      <c r="AB1477" s="35"/>
      <c r="AC1477" s="35"/>
      <c r="AD1477" s="35"/>
      <c r="AE1477" s="35"/>
      <c r="AG1477" s="216" t="s">
        <v>165</v>
      </c>
      <c r="AH1477" s="907" t="s">
        <v>2053</v>
      </c>
      <c r="AI1477" s="906" t="s">
        <v>2054</v>
      </c>
      <c r="AJ1477" s="905">
        <v>1603084</v>
      </c>
      <c r="AK1477" s="451">
        <v>1</v>
      </c>
      <c r="AL1477" s="451" t="s">
        <v>139</v>
      </c>
      <c r="AM1477" s="451" t="s">
        <v>140</v>
      </c>
      <c r="AN1477" s="450"/>
      <c r="AP1477" s="77"/>
      <c r="AQ1477" s="77"/>
      <c r="AR1477" s="35"/>
      <c r="AS1477" s="35"/>
      <c r="AT1477" s="35"/>
      <c r="AU1477" s="35"/>
      <c r="AV1477" s="35"/>
      <c r="AW1477" s="35"/>
      <c r="AX1477" s="35"/>
      <c r="AY1477" s="35"/>
      <c r="AZ1477" s="35"/>
      <c r="BA1477" s="35"/>
      <c r="BB1477" s="35"/>
      <c r="BC1477" s="35"/>
      <c r="BD1477" s="35"/>
      <c r="BE1477" s="35"/>
      <c r="BF1477" s="35"/>
      <c r="BG1477" s="35"/>
      <c r="BH1477" s="35"/>
      <c r="BI1477" s="35"/>
      <c r="BJ1477" s="35"/>
      <c r="BK1477" s="35"/>
      <c r="BL1477" s="35"/>
      <c r="BM1477" s="35"/>
      <c r="BN1477" s="35"/>
      <c r="BO1477" s="35"/>
      <c r="BP1477" s="35"/>
      <c r="BQ1477" s="35"/>
      <c r="BR1477" s="35"/>
      <c r="BS1477" s="35"/>
      <c r="BT1477" s="35"/>
      <c r="BU1477" s="35"/>
      <c r="BV1477" s="35"/>
    </row>
    <row r="1478" spans="1:74" s="54" customFormat="1" ht="15" customHeight="1" x14ac:dyDescent="0.15">
      <c r="A1478" s="35"/>
      <c r="B1478" s="35"/>
      <c r="C1478" s="35"/>
      <c r="D1478" s="35"/>
      <c r="E1478" s="35"/>
      <c r="F1478" s="35"/>
      <c r="G1478" s="35"/>
      <c r="H1478" s="35"/>
      <c r="I1478" s="35"/>
      <c r="J1478" s="35"/>
      <c r="K1478" s="35"/>
      <c r="L1478" s="35"/>
      <c r="M1478" s="35"/>
      <c r="N1478" s="35"/>
      <c r="O1478" s="35"/>
      <c r="P1478" s="35"/>
      <c r="Q1478" s="35"/>
      <c r="R1478" s="35"/>
      <c r="S1478" s="35"/>
      <c r="T1478" s="35"/>
      <c r="U1478" s="35"/>
      <c r="V1478" s="35"/>
      <c r="W1478" s="35"/>
      <c r="X1478" s="35"/>
      <c r="Y1478" s="35"/>
      <c r="Z1478" s="35"/>
      <c r="AA1478" s="35"/>
      <c r="AB1478" s="35"/>
      <c r="AC1478" s="35"/>
      <c r="AD1478" s="35"/>
      <c r="AE1478" s="35"/>
      <c r="AG1478" s="216" t="s">
        <v>165</v>
      </c>
      <c r="AH1478" s="907" t="s">
        <v>2051</v>
      </c>
      <c r="AI1478" s="906" t="s">
        <v>2052</v>
      </c>
      <c r="AJ1478" s="905">
        <v>1603085</v>
      </c>
      <c r="AK1478" s="451">
        <v>1</v>
      </c>
      <c r="AL1478" s="451" t="s">
        <v>139</v>
      </c>
      <c r="AM1478" s="451" t="s">
        <v>140</v>
      </c>
      <c r="AN1478" s="450"/>
      <c r="AP1478" s="77"/>
      <c r="AQ1478" s="77"/>
      <c r="AR1478" s="35"/>
      <c r="AS1478" s="35"/>
      <c r="AT1478" s="35"/>
      <c r="AU1478" s="35"/>
      <c r="AV1478" s="35"/>
      <c r="AW1478" s="35"/>
      <c r="AX1478" s="35"/>
      <c r="AY1478" s="35"/>
      <c r="AZ1478" s="35"/>
      <c r="BA1478" s="35"/>
      <c r="BB1478" s="35"/>
      <c r="BC1478" s="35"/>
      <c r="BD1478" s="35"/>
      <c r="BE1478" s="35"/>
      <c r="BF1478" s="35"/>
      <c r="BG1478" s="35"/>
      <c r="BH1478" s="35"/>
      <c r="BI1478" s="35"/>
      <c r="BJ1478" s="35"/>
      <c r="BK1478" s="35"/>
      <c r="BL1478" s="35"/>
      <c r="BM1478" s="35"/>
      <c r="BN1478" s="35"/>
      <c r="BO1478" s="35"/>
      <c r="BP1478" s="35"/>
      <c r="BQ1478" s="35"/>
      <c r="BR1478" s="35"/>
      <c r="BS1478" s="35"/>
      <c r="BT1478" s="35"/>
      <c r="BU1478" s="35"/>
      <c r="BV1478" s="35"/>
    </row>
    <row r="1479" spans="1:74" s="54" customFormat="1" ht="15" customHeight="1" x14ac:dyDescent="0.15">
      <c r="A1479" s="35"/>
      <c r="B1479" s="35"/>
      <c r="C1479" s="35"/>
      <c r="D1479" s="35"/>
      <c r="E1479" s="35"/>
      <c r="F1479" s="35"/>
      <c r="G1479" s="35"/>
      <c r="H1479" s="35"/>
      <c r="I1479" s="35"/>
      <c r="J1479" s="35"/>
      <c r="K1479" s="35"/>
      <c r="L1479" s="35"/>
      <c r="M1479" s="35"/>
      <c r="N1479" s="35"/>
      <c r="O1479" s="35"/>
      <c r="P1479" s="35"/>
      <c r="Q1479" s="35"/>
      <c r="R1479" s="35"/>
      <c r="S1479" s="35"/>
      <c r="T1479" s="35"/>
      <c r="U1479" s="35"/>
      <c r="V1479" s="35"/>
      <c r="W1479" s="35"/>
      <c r="X1479" s="35"/>
      <c r="Y1479" s="35"/>
      <c r="Z1479" s="35"/>
      <c r="AA1479" s="35"/>
      <c r="AB1479" s="35"/>
      <c r="AC1479" s="35"/>
      <c r="AD1479" s="35"/>
      <c r="AE1479" s="35"/>
      <c r="AG1479" s="216" t="s">
        <v>165</v>
      </c>
      <c r="AH1479" s="907" t="s">
        <v>1954</v>
      </c>
      <c r="AI1479" s="906" t="s">
        <v>1955</v>
      </c>
      <c r="AJ1479" s="905">
        <v>1603087</v>
      </c>
      <c r="AK1479" s="451">
        <v>1</v>
      </c>
      <c r="AL1479" s="451" t="s">
        <v>139</v>
      </c>
      <c r="AM1479" s="451" t="s">
        <v>140</v>
      </c>
      <c r="AN1479" s="450"/>
      <c r="AP1479" s="77"/>
      <c r="AQ1479" s="77"/>
      <c r="AR1479" s="35"/>
      <c r="AS1479" s="35"/>
      <c r="AT1479" s="35"/>
      <c r="AU1479" s="35"/>
      <c r="AV1479" s="35"/>
      <c r="AW1479" s="35"/>
      <c r="AX1479" s="35"/>
      <c r="AY1479" s="35"/>
      <c r="AZ1479" s="35"/>
      <c r="BA1479" s="35"/>
      <c r="BB1479" s="35"/>
      <c r="BC1479" s="35"/>
      <c r="BD1479" s="35"/>
      <c r="BE1479" s="35"/>
      <c r="BF1479" s="35"/>
      <c r="BG1479" s="35"/>
      <c r="BH1479" s="35"/>
      <c r="BI1479" s="35"/>
      <c r="BJ1479" s="35"/>
      <c r="BK1479" s="35"/>
      <c r="BL1479" s="35"/>
      <c r="BM1479" s="35"/>
      <c r="BN1479" s="35"/>
      <c r="BO1479" s="35"/>
      <c r="BP1479" s="35"/>
      <c r="BQ1479" s="35"/>
      <c r="BR1479" s="35"/>
      <c r="BS1479" s="35"/>
      <c r="BT1479" s="35"/>
      <c r="BU1479" s="35"/>
      <c r="BV1479" s="35"/>
    </row>
    <row r="1480" spans="1:74" s="54" customFormat="1" ht="15" customHeight="1" x14ac:dyDescent="0.15">
      <c r="A1480" s="35"/>
      <c r="B1480" s="35"/>
      <c r="C1480" s="35"/>
      <c r="D1480" s="35"/>
      <c r="E1480" s="35"/>
      <c r="F1480" s="35"/>
      <c r="G1480" s="35"/>
      <c r="H1480" s="35"/>
      <c r="I1480" s="35"/>
      <c r="J1480" s="35"/>
      <c r="K1480" s="35"/>
      <c r="L1480" s="35"/>
      <c r="M1480" s="35"/>
      <c r="N1480" s="35"/>
      <c r="O1480" s="35"/>
      <c r="P1480" s="35"/>
      <c r="Q1480" s="35"/>
      <c r="R1480" s="35"/>
      <c r="S1480" s="35"/>
      <c r="T1480" s="35"/>
      <c r="U1480" s="35"/>
      <c r="V1480" s="35"/>
      <c r="W1480" s="35"/>
      <c r="X1480" s="35"/>
      <c r="Y1480" s="35"/>
      <c r="Z1480" s="35"/>
      <c r="AA1480" s="35"/>
      <c r="AB1480" s="35"/>
      <c r="AC1480" s="35"/>
      <c r="AD1480" s="35"/>
      <c r="AE1480" s="35"/>
      <c r="AG1480" s="216" t="s">
        <v>165</v>
      </c>
      <c r="AH1480" s="907" t="s">
        <v>2063</v>
      </c>
      <c r="AI1480" s="906" t="s">
        <v>2064</v>
      </c>
      <c r="AJ1480" s="905">
        <v>1603088</v>
      </c>
      <c r="AK1480" s="451" t="s">
        <v>139</v>
      </c>
      <c r="AL1480" s="451">
        <v>1</v>
      </c>
      <c r="AM1480" s="451" t="s">
        <v>140</v>
      </c>
      <c r="AN1480" s="450"/>
      <c r="AP1480" s="77"/>
      <c r="AQ1480" s="77"/>
      <c r="AR1480" s="35"/>
      <c r="AS1480" s="35"/>
      <c r="AT1480" s="35"/>
      <c r="AU1480" s="35"/>
      <c r="AV1480" s="35"/>
      <c r="AW1480" s="35"/>
      <c r="AX1480" s="35"/>
      <c r="AY1480" s="35"/>
      <c r="AZ1480" s="35"/>
      <c r="BA1480" s="35"/>
      <c r="BB1480" s="35"/>
      <c r="BC1480" s="35"/>
      <c r="BD1480" s="35"/>
      <c r="BE1480" s="35"/>
      <c r="BF1480" s="35"/>
      <c r="BG1480" s="35"/>
      <c r="BH1480" s="35"/>
      <c r="BI1480" s="35"/>
      <c r="BJ1480" s="35"/>
      <c r="BK1480" s="35"/>
      <c r="BL1480" s="35"/>
      <c r="BM1480" s="35"/>
      <c r="BN1480" s="35"/>
      <c r="BO1480" s="35"/>
      <c r="BP1480" s="35"/>
      <c r="BQ1480" s="35"/>
      <c r="BR1480" s="35"/>
      <c r="BS1480" s="35"/>
      <c r="BT1480" s="35"/>
      <c r="BU1480" s="35"/>
      <c r="BV1480" s="35"/>
    </row>
    <row r="1481" spans="1:74" s="54" customFormat="1" ht="15" customHeight="1" x14ac:dyDescent="0.15">
      <c r="A1481" s="35"/>
      <c r="B1481" s="35"/>
      <c r="C1481" s="35"/>
      <c r="D1481" s="35"/>
      <c r="E1481" s="35"/>
      <c r="F1481" s="35"/>
      <c r="G1481" s="35"/>
      <c r="H1481" s="35"/>
      <c r="I1481" s="35"/>
      <c r="J1481" s="35"/>
      <c r="K1481" s="35"/>
      <c r="L1481" s="35"/>
      <c r="M1481" s="35"/>
      <c r="N1481" s="35"/>
      <c r="O1481" s="35"/>
      <c r="P1481" s="35"/>
      <c r="Q1481" s="35"/>
      <c r="R1481" s="35"/>
      <c r="S1481" s="35"/>
      <c r="T1481" s="35"/>
      <c r="U1481" s="35"/>
      <c r="V1481" s="35"/>
      <c r="W1481" s="35"/>
      <c r="X1481" s="35"/>
      <c r="Y1481" s="35"/>
      <c r="Z1481" s="35"/>
      <c r="AA1481" s="35"/>
      <c r="AB1481" s="35"/>
      <c r="AC1481" s="35"/>
      <c r="AD1481" s="35"/>
      <c r="AE1481" s="35"/>
      <c r="AG1481" s="216" t="s">
        <v>165</v>
      </c>
      <c r="AH1481" s="907" t="s">
        <v>2007</v>
      </c>
      <c r="AI1481" s="906" t="s">
        <v>2008</v>
      </c>
      <c r="AJ1481" s="905">
        <v>1603089</v>
      </c>
      <c r="AK1481" s="451">
        <v>1</v>
      </c>
      <c r="AL1481" s="451" t="s">
        <v>139</v>
      </c>
      <c r="AM1481" s="451" t="s">
        <v>140</v>
      </c>
      <c r="AN1481" s="450"/>
      <c r="AP1481" s="77"/>
      <c r="AQ1481" s="77"/>
      <c r="AR1481" s="35"/>
      <c r="AS1481" s="35"/>
      <c r="AT1481" s="35"/>
      <c r="AU1481" s="35"/>
      <c r="AV1481" s="35"/>
      <c r="AW1481" s="35"/>
      <c r="AX1481" s="35"/>
      <c r="AY1481" s="35"/>
      <c r="AZ1481" s="35"/>
      <c r="BA1481" s="35"/>
      <c r="BB1481" s="35"/>
      <c r="BC1481" s="35"/>
      <c r="BD1481" s="35"/>
      <c r="BE1481" s="35"/>
      <c r="BF1481" s="35"/>
      <c r="BG1481" s="35"/>
      <c r="BH1481" s="35"/>
      <c r="BI1481" s="35"/>
      <c r="BJ1481" s="35"/>
      <c r="BK1481" s="35"/>
      <c r="BL1481" s="35"/>
      <c r="BM1481" s="35"/>
      <c r="BN1481" s="35"/>
      <c r="BO1481" s="35"/>
      <c r="BP1481" s="35"/>
      <c r="BQ1481" s="35"/>
      <c r="BR1481" s="35"/>
      <c r="BS1481" s="35"/>
      <c r="BT1481" s="35"/>
      <c r="BU1481" s="35"/>
      <c r="BV1481" s="35"/>
    </row>
    <row r="1482" spans="1:74" s="54" customFormat="1" ht="15" customHeight="1" x14ac:dyDescent="0.15">
      <c r="A1482" s="35"/>
      <c r="B1482" s="35"/>
      <c r="C1482" s="35"/>
      <c r="D1482" s="35"/>
      <c r="E1482" s="35"/>
      <c r="F1482" s="35"/>
      <c r="G1482" s="35"/>
      <c r="H1482" s="35"/>
      <c r="I1482" s="35"/>
      <c r="J1482" s="35"/>
      <c r="K1482" s="35"/>
      <c r="L1482" s="35"/>
      <c r="M1482" s="35"/>
      <c r="N1482" s="35"/>
      <c r="O1482" s="35"/>
      <c r="P1482" s="35"/>
      <c r="Q1482" s="35"/>
      <c r="R1482" s="35"/>
      <c r="S1482" s="35"/>
      <c r="T1482" s="35"/>
      <c r="U1482" s="35"/>
      <c r="V1482" s="35"/>
      <c r="W1482" s="35"/>
      <c r="X1482" s="35"/>
      <c r="Y1482" s="35"/>
      <c r="Z1482" s="35"/>
      <c r="AA1482" s="35"/>
      <c r="AB1482" s="35"/>
      <c r="AC1482" s="35"/>
      <c r="AD1482" s="35"/>
      <c r="AE1482" s="35"/>
      <c r="AG1482" s="216" t="s">
        <v>165</v>
      </c>
      <c r="AH1482" s="907" t="s">
        <v>1938</v>
      </c>
      <c r="AI1482" s="906" t="s">
        <v>1939</v>
      </c>
      <c r="AJ1482" s="905">
        <v>1603090</v>
      </c>
      <c r="AK1482" s="451" t="s">
        <v>139</v>
      </c>
      <c r="AL1482" s="451">
        <v>1</v>
      </c>
      <c r="AM1482" s="449" t="s">
        <v>3041</v>
      </c>
      <c r="AN1482" s="450"/>
      <c r="AP1482" s="77"/>
      <c r="AQ1482" s="77"/>
      <c r="AR1482" s="35"/>
      <c r="AS1482" s="35"/>
      <c r="AT1482" s="35"/>
      <c r="AU1482" s="35"/>
      <c r="AV1482" s="35"/>
      <c r="AW1482" s="35"/>
      <c r="AX1482" s="35"/>
      <c r="AY1482" s="35"/>
      <c r="AZ1482" s="35"/>
      <c r="BA1482" s="35"/>
      <c r="BB1482" s="35"/>
      <c r="BC1482" s="35"/>
      <c r="BD1482" s="35"/>
      <c r="BE1482" s="35"/>
      <c r="BF1482" s="35"/>
      <c r="BG1482" s="35"/>
      <c r="BH1482" s="35"/>
      <c r="BI1482" s="35"/>
      <c r="BJ1482" s="35"/>
      <c r="BK1482" s="35"/>
      <c r="BL1482" s="35"/>
      <c r="BM1482" s="35"/>
      <c r="BN1482" s="35"/>
      <c r="BO1482" s="35"/>
      <c r="BP1482" s="35"/>
      <c r="BQ1482" s="35"/>
      <c r="BR1482" s="35"/>
      <c r="BS1482" s="35"/>
      <c r="BT1482" s="35"/>
      <c r="BU1482" s="35"/>
      <c r="BV1482" s="35"/>
    </row>
    <row r="1483" spans="1:74" s="54" customFormat="1" ht="15" customHeight="1" x14ac:dyDescent="0.15">
      <c r="A1483" s="35"/>
      <c r="B1483" s="35"/>
      <c r="C1483" s="35"/>
      <c r="D1483" s="35"/>
      <c r="E1483" s="35"/>
      <c r="F1483" s="35"/>
      <c r="G1483" s="35"/>
      <c r="H1483" s="35"/>
      <c r="I1483" s="35"/>
      <c r="J1483" s="35"/>
      <c r="K1483" s="35"/>
      <c r="L1483" s="35"/>
      <c r="M1483" s="35"/>
      <c r="N1483" s="35"/>
      <c r="O1483" s="35"/>
      <c r="P1483" s="35"/>
      <c r="Q1483" s="35"/>
      <c r="R1483" s="35"/>
      <c r="S1483" s="35"/>
      <c r="T1483" s="35"/>
      <c r="U1483" s="35"/>
      <c r="V1483" s="35"/>
      <c r="W1483" s="35"/>
      <c r="X1483" s="35"/>
      <c r="Y1483" s="35"/>
      <c r="Z1483" s="35"/>
      <c r="AA1483" s="35"/>
      <c r="AB1483" s="35"/>
      <c r="AC1483" s="35"/>
      <c r="AD1483" s="35"/>
      <c r="AE1483" s="35"/>
      <c r="AG1483" s="216" t="s">
        <v>165</v>
      </c>
      <c r="AH1483" s="907" t="s">
        <v>1993</v>
      </c>
      <c r="AI1483" s="906" t="s">
        <v>1994</v>
      </c>
      <c r="AJ1483" s="905">
        <v>1603091</v>
      </c>
      <c r="AK1483" s="451" t="s">
        <v>139</v>
      </c>
      <c r="AL1483" s="451">
        <v>1</v>
      </c>
      <c r="AM1483" s="449" t="s">
        <v>3041</v>
      </c>
      <c r="AN1483" s="450"/>
      <c r="AP1483" s="77"/>
      <c r="AQ1483" s="77"/>
      <c r="AR1483" s="35"/>
      <c r="AS1483" s="35"/>
      <c r="AT1483" s="35"/>
      <c r="AU1483" s="35"/>
      <c r="AV1483" s="35"/>
      <c r="AW1483" s="35"/>
      <c r="AX1483" s="35"/>
      <c r="AY1483" s="35"/>
      <c r="AZ1483" s="35"/>
      <c r="BA1483" s="35"/>
      <c r="BB1483" s="35"/>
      <c r="BC1483" s="35"/>
      <c r="BD1483" s="35"/>
      <c r="BE1483" s="35"/>
      <c r="BF1483" s="35"/>
      <c r="BG1483" s="35"/>
      <c r="BH1483" s="35"/>
      <c r="BI1483" s="35"/>
      <c r="BJ1483" s="35"/>
      <c r="BK1483" s="35"/>
      <c r="BL1483" s="35"/>
      <c r="BM1483" s="35"/>
      <c r="BN1483" s="35"/>
      <c r="BO1483" s="35"/>
      <c r="BP1483" s="35"/>
      <c r="BQ1483" s="35"/>
      <c r="BR1483" s="35"/>
      <c r="BS1483" s="35"/>
      <c r="BT1483" s="35"/>
      <c r="BU1483" s="35"/>
      <c r="BV1483" s="35"/>
    </row>
    <row r="1484" spans="1:74" s="54" customFormat="1" ht="15" customHeight="1" x14ac:dyDescent="0.15">
      <c r="A1484" s="35"/>
      <c r="B1484" s="35"/>
      <c r="C1484" s="35"/>
      <c r="D1484" s="35"/>
      <c r="E1484" s="35"/>
      <c r="F1484" s="35"/>
      <c r="G1484" s="35"/>
      <c r="H1484" s="35"/>
      <c r="I1484" s="35"/>
      <c r="J1484" s="35"/>
      <c r="K1484" s="35"/>
      <c r="L1484" s="35"/>
      <c r="M1484" s="35"/>
      <c r="N1484" s="35"/>
      <c r="O1484" s="35"/>
      <c r="P1484" s="35"/>
      <c r="Q1484" s="35"/>
      <c r="R1484" s="35"/>
      <c r="S1484" s="35"/>
      <c r="T1484" s="35"/>
      <c r="U1484" s="35"/>
      <c r="V1484" s="35"/>
      <c r="W1484" s="35"/>
      <c r="X1484" s="35"/>
      <c r="Y1484" s="35"/>
      <c r="Z1484" s="35"/>
      <c r="AA1484" s="35"/>
      <c r="AB1484" s="35"/>
      <c r="AC1484" s="35"/>
      <c r="AD1484" s="35"/>
      <c r="AE1484" s="35"/>
      <c r="AG1484" s="216" t="s">
        <v>165</v>
      </c>
      <c r="AH1484" s="907" t="s">
        <v>1960</v>
      </c>
      <c r="AI1484" s="906" t="s">
        <v>1961</v>
      </c>
      <c r="AJ1484" s="905">
        <v>1603092</v>
      </c>
      <c r="AK1484" s="451">
        <v>1</v>
      </c>
      <c r="AL1484" s="451" t="s">
        <v>139</v>
      </c>
      <c r="AM1484" s="449" t="s">
        <v>3041</v>
      </c>
      <c r="AN1484" s="450"/>
      <c r="AP1484" s="77"/>
      <c r="AQ1484" s="77"/>
      <c r="AR1484" s="35"/>
      <c r="AS1484" s="35"/>
      <c r="AT1484" s="35"/>
      <c r="AU1484" s="35"/>
      <c r="AV1484" s="35"/>
      <c r="AW1484" s="35"/>
      <c r="AX1484" s="35"/>
      <c r="AY1484" s="35"/>
      <c r="AZ1484" s="35"/>
      <c r="BA1484" s="35"/>
      <c r="BB1484" s="35"/>
      <c r="BC1484" s="35"/>
      <c r="BD1484" s="35"/>
      <c r="BE1484" s="35"/>
      <c r="BF1484" s="35"/>
      <c r="BG1484" s="35"/>
      <c r="BH1484" s="35"/>
      <c r="BI1484" s="35"/>
      <c r="BJ1484" s="35"/>
      <c r="BK1484" s="35"/>
      <c r="BL1484" s="35"/>
      <c r="BM1484" s="35"/>
      <c r="BN1484" s="35"/>
      <c r="BO1484" s="35"/>
      <c r="BP1484" s="35"/>
      <c r="BQ1484" s="35"/>
      <c r="BR1484" s="35"/>
      <c r="BS1484" s="35"/>
      <c r="BT1484" s="35"/>
      <c r="BU1484" s="35"/>
      <c r="BV1484" s="35"/>
    </row>
    <row r="1485" spans="1:74" s="54" customFormat="1" ht="15" customHeight="1" x14ac:dyDescent="0.15">
      <c r="A1485" s="35"/>
      <c r="B1485" s="35"/>
      <c r="C1485" s="35"/>
      <c r="D1485" s="35"/>
      <c r="E1485" s="35"/>
      <c r="F1485" s="35"/>
      <c r="G1485" s="35"/>
      <c r="H1485" s="35"/>
      <c r="I1485" s="35"/>
      <c r="J1485" s="35"/>
      <c r="K1485" s="35"/>
      <c r="L1485" s="35"/>
      <c r="M1485" s="35"/>
      <c r="N1485" s="35"/>
      <c r="O1485" s="35"/>
      <c r="P1485" s="35"/>
      <c r="Q1485" s="35"/>
      <c r="R1485" s="35"/>
      <c r="S1485" s="35"/>
      <c r="T1485" s="35"/>
      <c r="U1485" s="35"/>
      <c r="V1485" s="35"/>
      <c r="W1485" s="35"/>
      <c r="X1485" s="35"/>
      <c r="Y1485" s="35"/>
      <c r="Z1485" s="35"/>
      <c r="AA1485" s="35"/>
      <c r="AB1485" s="35"/>
      <c r="AC1485" s="35"/>
      <c r="AD1485" s="35"/>
      <c r="AE1485" s="35"/>
      <c r="AG1485" s="216" t="s">
        <v>165</v>
      </c>
      <c r="AH1485" s="907" t="s">
        <v>1914</v>
      </c>
      <c r="AI1485" s="906" t="s">
        <v>1915</v>
      </c>
      <c r="AJ1485" s="905">
        <v>1603093</v>
      </c>
      <c r="AK1485" s="451" t="s">
        <v>139</v>
      </c>
      <c r="AL1485" s="451">
        <v>1</v>
      </c>
      <c r="AM1485" s="451" t="s">
        <v>140</v>
      </c>
      <c r="AN1485" s="450"/>
      <c r="AP1485" s="77"/>
      <c r="AQ1485" s="77"/>
      <c r="AR1485" s="35"/>
      <c r="AS1485" s="35"/>
      <c r="AT1485" s="35"/>
      <c r="AU1485" s="35"/>
      <c r="AV1485" s="35"/>
      <c r="AW1485" s="35"/>
      <c r="AX1485" s="35"/>
      <c r="AY1485" s="35"/>
      <c r="AZ1485" s="35"/>
      <c r="BA1485" s="35"/>
      <c r="BB1485" s="35"/>
      <c r="BC1485" s="35"/>
      <c r="BD1485" s="35"/>
      <c r="BE1485" s="35"/>
      <c r="BF1485" s="35"/>
      <c r="BG1485" s="35"/>
      <c r="BH1485" s="35"/>
      <c r="BI1485" s="35"/>
      <c r="BJ1485" s="35"/>
      <c r="BK1485" s="35"/>
      <c r="BL1485" s="35"/>
      <c r="BM1485" s="35"/>
      <c r="BN1485" s="35"/>
      <c r="BO1485" s="35"/>
      <c r="BP1485" s="35"/>
      <c r="BQ1485" s="35"/>
      <c r="BR1485" s="35"/>
      <c r="BS1485" s="35"/>
      <c r="BT1485" s="35"/>
      <c r="BU1485" s="35"/>
      <c r="BV1485" s="35"/>
    </row>
    <row r="1486" spans="1:74" s="54" customFormat="1" ht="15" customHeight="1" x14ac:dyDescent="0.15">
      <c r="A1486" s="35"/>
      <c r="B1486" s="35"/>
      <c r="C1486" s="35"/>
      <c r="D1486" s="35"/>
      <c r="E1486" s="35"/>
      <c r="F1486" s="35"/>
      <c r="G1486" s="35"/>
      <c r="H1486" s="35"/>
      <c r="I1486" s="35"/>
      <c r="J1486" s="35"/>
      <c r="K1486" s="35"/>
      <c r="L1486" s="35"/>
      <c r="M1486" s="35"/>
      <c r="N1486" s="35"/>
      <c r="O1486" s="35"/>
      <c r="P1486" s="35"/>
      <c r="Q1486" s="35"/>
      <c r="R1486" s="35"/>
      <c r="S1486" s="35"/>
      <c r="T1486" s="35"/>
      <c r="U1486" s="35"/>
      <c r="V1486" s="35"/>
      <c r="W1486" s="35"/>
      <c r="X1486" s="35"/>
      <c r="Y1486" s="35"/>
      <c r="Z1486" s="35"/>
      <c r="AA1486" s="35"/>
      <c r="AB1486" s="35"/>
      <c r="AC1486" s="35"/>
      <c r="AD1486" s="35"/>
      <c r="AE1486" s="35"/>
      <c r="AG1486" s="216" t="s">
        <v>165</v>
      </c>
      <c r="AH1486" s="907" t="s">
        <v>1983</v>
      </c>
      <c r="AI1486" s="906" t="s">
        <v>1984</v>
      </c>
      <c r="AJ1486" s="905">
        <v>1603094</v>
      </c>
      <c r="AK1486" s="451">
        <v>1</v>
      </c>
      <c r="AL1486" s="451" t="s">
        <v>139</v>
      </c>
      <c r="AM1486" s="451" t="s">
        <v>140</v>
      </c>
      <c r="AN1486" s="450"/>
      <c r="AP1486" s="77"/>
      <c r="AQ1486" s="77"/>
      <c r="AR1486" s="35"/>
      <c r="AS1486" s="35"/>
      <c r="AT1486" s="35"/>
      <c r="AU1486" s="35"/>
      <c r="AV1486" s="35"/>
      <c r="AW1486" s="35"/>
      <c r="AX1486" s="35"/>
      <c r="AY1486" s="35"/>
      <c r="AZ1486" s="35"/>
      <c r="BA1486" s="35"/>
      <c r="BB1486" s="35"/>
      <c r="BC1486" s="35"/>
      <c r="BD1486" s="35"/>
      <c r="BE1486" s="35"/>
      <c r="BF1486" s="35"/>
      <c r="BG1486" s="35"/>
      <c r="BH1486" s="35"/>
      <c r="BI1486" s="35"/>
      <c r="BJ1486" s="35"/>
      <c r="BK1486" s="35"/>
      <c r="BL1486" s="35"/>
      <c r="BM1486" s="35"/>
      <c r="BN1486" s="35"/>
      <c r="BO1486" s="35"/>
      <c r="BP1486" s="35"/>
      <c r="BQ1486" s="35"/>
      <c r="BR1486" s="35"/>
      <c r="BS1486" s="35"/>
      <c r="BT1486" s="35"/>
      <c r="BU1486" s="35"/>
      <c r="BV1486" s="35"/>
    </row>
    <row r="1487" spans="1:74" s="54" customFormat="1" ht="15" customHeight="1" x14ac:dyDescent="0.15">
      <c r="A1487" s="35"/>
      <c r="B1487" s="35"/>
      <c r="C1487" s="35"/>
      <c r="D1487" s="35"/>
      <c r="E1487" s="35"/>
      <c r="F1487" s="35"/>
      <c r="G1487" s="35"/>
      <c r="H1487" s="35"/>
      <c r="I1487" s="35"/>
      <c r="J1487" s="35"/>
      <c r="K1487" s="35"/>
      <c r="L1487" s="35"/>
      <c r="M1487" s="35"/>
      <c r="N1487" s="35"/>
      <c r="O1487" s="35"/>
      <c r="P1487" s="35"/>
      <c r="Q1487" s="35"/>
      <c r="R1487" s="35"/>
      <c r="S1487" s="35"/>
      <c r="T1487" s="35"/>
      <c r="U1487" s="35"/>
      <c r="V1487" s="35"/>
      <c r="W1487" s="35"/>
      <c r="X1487" s="35"/>
      <c r="Y1487" s="35"/>
      <c r="Z1487" s="35"/>
      <c r="AA1487" s="35"/>
      <c r="AB1487" s="35"/>
      <c r="AC1487" s="35"/>
      <c r="AD1487" s="35"/>
      <c r="AE1487" s="35"/>
      <c r="AG1487" s="216" t="s">
        <v>165</v>
      </c>
      <c r="AH1487" s="907" t="s">
        <v>1975</v>
      </c>
      <c r="AI1487" s="906" t="s">
        <v>1976</v>
      </c>
      <c r="AJ1487" s="905">
        <v>1603103</v>
      </c>
      <c r="AK1487" s="451">
        <v>1</v>
      </c>
      <c r="AL1487" s="451" t="s">
        <v>139</v>
      </c>
      <c r="AM1487" s="451" t="s">
        <v>140</v>
      </c>
      <c r="AN1487" s="450"/>
      <c r="AP1487" s="77"/>
      <c r="AQ1487" s="77"/>
      <c r="AR1487" s="35"/>
      <c r="AS1487" s="35"/>
      <c r="AT1487" s="35"/>
      <c r="AU1487" s="35"/>
      <c r="AV1487" s="35"/>
      <c r="AW1487" s="35"/>
      <c r="AX1487" s="35"/>
      <c r="AY1487" s="35"/>
      <c r="AZ1487" s="35"/>
      <c r="BA1487" s="35"/>
      <c r="BB1487" s="35"/>
      <c r="BC1487" s="35"/>
      <c r="BD1487" s="35"/>
      <c r="BE1487" s="35"/>
      <c r="BF1487" s="35"/>
      <c r="BG1487" s="35"/>
      <c r="BH1487" s="35"/>
      <c r="BI1487" s="35"/>
      <c r="BJ1487" s="35"/>
      <c r="BK1487" s="35"/>
      <c r="BL1487" s="35"/>
      <c r="BM1487" s="35"/>
      <c r="BN1487" s="35"/>
      <c r="BO1487" s="35"/>
      <c r="BP1487" s="35"/>
      <c r="BQ1487" s="35"/>
      <c r="BR1487" s="35"/>
      <c r="BS1487" s="35"/>
      <c r="BT1487" s="35"/>
      <c r="BU1487" s="35"/>
      <c r="BV1487" s="35"/>
    </row>
    <row r="1488" spans="1:74" s="54" customFormat="1" ht="15" customHeight="1" x14ac:dyDescent="0.15">
      <c r="A1488" s="35"/>
      <c r="B1488" s="35"/>
      <c r="C1488" s="35"/>
      <c r="D1488" s="35"/>
      <c r="E1488" s="35"/>
      <c r="F1488" s="35"/>
      <c r="G1488" s="35"/>
      <c r="H1488" s="35"/>
      <c r="I1488" s="35"/>
      <c r="J1488" s="35"/>
      <c r="K1488" s="35"/>
      <c r="L1488" s="35"/>
      <c r="M1488" s="35"/>
      <c r="N1488" s="35"/>
      <c r="O1488" s="35"/>
      <c r="P1488" s="35"/>
      <c r="Q1488" s="35"/>
      <c r="R1488" s="35"/>
      <c r="S1488" s="35"/>
      <c r="T1488" s="35"/>
      <c r="U1488" s="35"/>
      <c r="V1488" s="35"/>
      <c r="W1488" s="35"/>
      <c r="X1488" s="35"/>
      <c r="Y1488" s="35"/>
      <c r="Z1488" s="35"/>
      <c r="AA1488" s="35"/>
      <c r="AB1488" s="35"/>
      <c r="AC1488" s="35"/>
      <c r="AD1488" s="35"/>
      <c r="AE1488" s="35"/>
      <c r="AG1488" s="216" t="s">
        <v>165</v>
      </c>
      <c r="AH1488" s="907" t="s">
        <v>2015</v>
      </c>
      <c r="AI1488" s="906" t="s">
        <v>2016</v>
      </c>
      <c r="AJ1488" s="905">
        <v>1603104</v>
      </c>
      <c r="AK1488" s="451">
        <v>1</v>
      </c>
      <c r="AL1488" s="451" t="s">
        <v>139</v>
      </c>
      <c r="AM1488" s="451" t="s">
        <v>140</v>
      </c>
      <c r="AN1488" s="450"/>
      <c r="AP1488" s="77"/>
      <c r="AQ1488" s="77"/>
      <c r="AR1488" s="35"/>
      <c r="AS1488" s="35"/>
      <c r="AT1488" s="35"/>
      <c r="AU1488" s="35"/>
      <c r="AV1488" s="35"/>
      <c r="AW1488" s="35"/>
      <c r="AX1488" s="35"/>
      <c r="AY1488" s="35"/>
      <c r="AZ1488" s="35"/>
      <c r="BA1488" s="35"/>
      <c r="BB1488" s="35"/>
      <c r="BC1488" s="35"/>
      <c r="BD1488" s="35"/>
      <c r="BE1488" s="35"/>
      <c r="BF1488" s="35"/>
      <c r="BG1488" s="35"/>
      <c r="BH1488" s="35"/>
      <c r="BI1488" s="35"/>
      <c r="BJ1488" s="35"/>
      <c r="BK1488" s="35"/>
      <c r="BL1488" s="35"/>
      <c r="BM1488" s="35"/>
      <c r="BN1488" s="35"/>
      <c r="BO1488" s="35"/>
      <c r="BP1488" s="35"/>
      <c r="BQ1488" s="35"/>
      <c r="BR1488" s="35"/>
      <c r="BS1488" s="35"/>
      <c r="BT1488" s="35"/>
      <c r="BU1488" s="35"/>
      <c r="BV1488" s="35"/>
    </row>
    <row r="1489" spans="1:74" s="54" customFormat="1" ht="15" customHeight="1" x14ac:dyDescent="0.15">
      <c r="A1489" s="35"/>
      <c r="B1489" s="35"/>
      <c r="C1489" s="35"/>
      <c r="D1489" s="35"/>
      <c r="E1489" s="35"/>
      <c r="F1489" s="35"/>
      <c r="G1489" s="35"/>
      <c r="H1489" s="35"/>
      <c r="I1489" s="35"/>
      <c r="J1489" s="35"/>
      <c r="K1489" s="35"/>
      <c r="L1489" s="35"/>
      <c r="M1489" s="35"/>
      <c r="N1489" s="35"/>
      <c r="O1489" s="35"/>
      <c r="P1489" s="35"/>
      <c r="Q1489" s="35"/>
      <c r="R1489" s="35"/>
      <c r="S1489" s="35"/>
      <c r="T1489" s="35"/>
      <c r="U1489" s="35"/>
      <c r="V1489" s="35"/>
      <c r="W1489" s="35"/>
      <c r="X1489" s="35"/>
      <c r="Y1489" s="35"/>
      <c r="Z1489" s="35"/>
      <c r="AA1489" s="35"/>
      <c r="AB1489" s="35"/>
      <c r="AC1489" s="35"/>
      <c r="AD1489" s="35"/>
      <c r="AE1489" s="35"/>
      <c r="AG1489" s="216" t="s">
        <v>165</v>
      </c>
      <c r="AH1489" s="907" t="s">
        <v>1969</v>
      </c>
      <c r="AI1489" s="906" t="s">
        <v>1970</v>
      </c>
      <c r="AJ1489" s="905">
        <v>1603106</v>
      </c>
      <c r="AK1489" s="451">
        <v>1</v>
      </c>
      <c r="AL1489" s="451" t="s">
        <v>139</v>
      </c>
      <c r="AM1489" s="451" t="s">
        <v>140</v>
      </c>
      <c r="AN1489" s="450"/>
      <c r="AP1489" s="77"/>
      <c r="AQ1489" s="77"/>
      <c r="AR1489" s="35"/>
      <c r="AS1489" s="35"/>
      <c r="AT1489" s="35"/>
      <c r="AU1489" s="35"/>
      <c r="AV1489" s="35"/>
      <c r="AW1489" s="35"/>
      <c r="AX1489" s="35"/>
      <c r="AY1489" s="35"/>
      <c r="AZ1489" s="35"/>
      <c r="BA1489" s="35"/>
      <c r="BB1489" s="35"/>
      <c r="BC1489" s="35"/>
      <c r="BD1489" s="35"/>
      <c r="BE1489" s="35"/>
      <c r="BF1489" s="35"/>
      <c r="BG1489" s="35"/>
      <c r="BH1489" s="35"/>
      <c r="BI1489" s="35"/>
      <c r="BJ1489" s="35"/>
      <c r="BK1489" s="35"/>
      <c r="BL1489" s="35"/>
      <c r="BM1489" s="35"/>
      <c r="BN1489" s="35"/>
      <c r="BO1489" s="35"/>
      <c r="BP1489" s="35"/>
      <c r="BQ1489" s="35"/>
      <c r="BR1489" s="35"/>
      <c r="BS1489" s="35"/>
      <c r="BT1489" s="35"/>
      <c r="BU1489" s="35"/>
      <c r="BV1489" s="35"/>
    </row>
    <row r="1490" spans="1:74" s="54" customFormat="1" ht="15" customHeight="1" x14ac:dyDescent="0.15">
      <c r="A1490" s="35"/>
      <c r="B1490" s="35"/>
      <c r="C1490" s="35"/>
      <c r="D1490" s="35"/>
      <c r="E1490" s="35"/>
      <c r="F1490" s="35"/>
      <c r="G1490" s="35"/>
      <c r="H1490" s="35"/>
      <c r="I1490" s="35"/>
      <c r="J1490" s="35"/>
      <c r="K1490" s="35"/>
      <c r="L1490" s="35"/>
      <c r="M1490" s="35"/>
      <c r="N1490" s="35"/>
      <c r="O1490" s="35"/>
      <c r="P1490" s="35"/>
      <c r="Q1490" s="35"/>
      <c r="R1490" s="35"/>
      <c r="S1490" s="35"/>
      <c r="T1490" s="35"/>
      <c r="U1490" s="35"/>
      <c r="V1490" s="35"/>
      <c r="W1490" s="35"/>
      <c r="X1490" s="35"/>
      <c r="Y1490" s="35"/>
      <c r="Z1490" s="35"/>
      <c r="AA1490" s="35"/>
      <c r="AB1490" s="35"/>
      <c r="AC1490" s="35"/>
      <c r="AD1490" s="35"/>
      <c r="AE1490" s="35"/>
      <c r="AG1490" s="216" t="s">
        <v>166</v>
      </c>
      <c r="AH1490" s="907" t="s">
        <v>2173</v>
      </c>
      <c r="AI1490" s="906" t="s">
        <v>2174</v>
      </c>
      <c r="AJ1490" s="905">
        <v>1604001</v>
      </c>
      <c r="AK1490" s="451" t="s">
        <v>139</v>
      </c>
      <c r="AL1490" s="451">
        <v>1</v>
      </c>
      <c r="AM1490" s="449" t="s">
        <v>3041</v>
      </c>
      <c r="AN1490" s="450"/>
      <c r="AP1490" s="77"/>
      <c r="AQ1490" s="77"/>
      <c r="AR1490" s="35"/>
      <c r="AS1490" s="35"/>
      <c r="AT1490" s="35"/>
      <c r="AU1490" s="35"/>
      <c r="AV1490" s="35"/>
      <c r="AW1490" s="35"/>
      <c r="AX1490" s="35"/>
      <c r="AY1490" s="35"/>
      <c r="AZ1490" s="35"/>
      <c r="BA1490" s="35"/>
      <c r="BB1490" s="35"/>
      <c r="BC1490" s="35"/>
      <c r="BD1490" s="35"/>
      <c r="BE1490" s="35"/>
      <c r="BF1490" s="35"/>
      <c r="BG1490" s="35"/>
      <c r="BH1490" s="35"/>
      <c r="BI1490" s="35"/>
      <c r="BJ1490" s="35"/>
      <c r="BK1490" s="35"/>
      <c r="BL1490" s="35"/>
      <c r="BM1490" s="35"/>
      <c r="BN1490" s="35"/>
      <c r="BO1490" s="35"/>
      <c r="BP1490" s="35"/>
      <c r="BQ1490" s="35"/>
      <c r="BR1490" s="35"/>
      <c r="BS1490" s="35"/>
      <c r="BT1490" s="35"/>
      <c r="BU1490" s="35"/>
      <c r="BV1490" s="35"/>
    </row>
    <row r="1491" spans="1:74" s="54" customFormat="1" ht="15" customHeight="1" x14ac:dyDescent="0.15">
      <c r="A1491" s="35"/>
      <c r="B1491" s="35"/>
      <c r="C1491" s="35"/>
      <c r="D1491" s="35"/>
      <c r="E1491" s="35"/>
      <c r="F1491" s="35"/>
      <c r="G1491" s="35"/>
      <c r="H1491" s="35"/>
      <c r="I1491" s="35"/>
      <c r="J1491" s="35"/>
      <c r="K1491" s="35"/>
      <c r="L1491" s="35"/>
      <c r="M1491" s="35"/>
      <c r="N1491" s="35"/>
      <c r="O1491" s="35"/>
      <c r="P1491" s="35"/>
      <c r="Q1491" s="35"/>
      <c r="R1491" s="35"/>
      <c r="S1491" s="35"/>
      <c r="T1491" s="35"/>
      <c r="U1491" s="35"/>
      <c r="V1491" s="35"/>
      <c r="W1491" s="35"/>
      <c r="X1491" s="35"/>
      <c r="Y1491" s="35"/>
      <c r="Z1491" s="35"/>
      <c r="AA1491" s="35"/>
      <c r="AB1491" s="35"/>
      <c r="AC1491" s="35"/>
      <c r="AD1491" s="35"/>
      <c r="AE1491" s="35"/>
      <c r="AG1491" s="216" t="s">
        <v>166</v>
      </c>
      <c r="AH1491" s="907" t="s">
        <v>2097</v>
      </c>
      <c r="AI1491" s="906" t="s">
        <v>2098</v>
      </c>
      <c r="AJ1491" s="905">
        <v>1604002</v>
      </c>
      <c r="AK1491" s="451">
        <v>1</v>
      </c>
      <c r="AL1491" s="451" t="s">
        <v>139</v>
      </c>
      <c r="AM1491" s="451" t="s">
        <v>140</v>
      </c>
      <c r="AN1491" s="450"/>
      <c r="AP1491" s="77"/>
      <c r="AQ1491" s="77"/>
      <c r="AR1491" s="35"/>
      <c r="AS1491" s="35"/>
      <c r="AT1491" s="35"/>
      <c r="AU1491" s="35"/>
      <c r="AV1491" s="35"/>
      <c r="AW1491" s="35"/>
      <c r="AX1491" s="35"/>
      <c r="AY1491" s="35"/>
      <c r="AZ1491" s="35"/>
      <c r="BA1491" s="35"/>
      <c r="BB1491" s="35"/>
      <c r="BC1491" s="35"/>
      <c r="BD1491" s="35"/>
      <c r="BE1491" s="35"/>
      <c r="BF1491" s="35"/>
      <c r="BG1491" s="35"/>
      <c r="BH1491" s="35"/>
      <c r="BI1491" s="35"/>
      <c r="BJ1491" s="35"/>
      <c r="BK1491" s="35"/>
      <c r="BL1491" s="35"/>
      <c r="BM1491" s="35"/>
      <c r="BN1491" s="35"/>
      <c r="BO1491" s="35"/>
      <c r="BP1491" s="35"/>
      <c r="BQ1491" s="35"/>
      <c r="BR1491" s="35"/>
      <c r="BS1491" s="35"/>
      <c r="BT1491" s="35"/>
      <c r="BU1491" s="35"/>
      <c r="BV1491" s="35"/>
    </row>
    <row r="1492" spans="1:74" s="54" customFormat="1" ht="15" customHeight="1" x14ac:dyDescent="0.15">
      <c r="A1492" s="35"/>
      <c r="B1492" s="35"/>
      <c r="C1492" s="35"/>
      <c r="D1492" s="35"/>
      <c r="E1492" s="35"/>
      <c r="F1492" s="35"/>
      <c r="G1492" s="35"/>
      <c r="H1492" s="35"/>
      <c r="I1492" s="35"/>
      <c r="J1492" s="35"/>
      <c r="K1492" s="35"/>
      <c r="L1492" s="35"/>
      <c r="M1492" s="35"/>
      <c r="N1492" s="35"/>
      <c r="O1492" s="35"/>
      <c r="P1492" s="35"/>
      <c r="Q1492" s="35"/>
      <c r="R1492" s="35"/>
      <c r="S1492" s="35"/>
      <c r="T1492" s="35"/>
      <c r="U1492" s="35"/>
      <c r="V1492" s="35"/>
      <c r="W1492" s="35"/>
      <c r="X1492" s="35"/>
      <c r="Y1492" s="35"/>
      <c r="Z1492" s="35"/>
      <c r="AA1492" s="35"/>
      <c r="AB1492" s="35"/>
      <c r="AC1492" s="35"/>
      <c r="AD1492" s="35"/>
      <c r="AE1492" s="35"/>
      <c r="AG1492" s="216" t="s">
        <v>166</v>
      </c>
      <c r="AH1492" s="907" t="s">
        <v>2157</v>
      </c>
      <c r="AI1492" s="906" t="s">
        <v>2158</v>
      </c>
      <c r="AJ1492" s="905">
        <v>1604003</v>
      </c>
      <c r="AK1492" s="451">
        <v>1</v>
      </c>
      <c r="AL1492" s="451" t="s">
        <v>139</v>
      </c>
      <c r="AM1492" s="449" t="s">
        <v>3041</v>
      </c>
      <c r="AN1492" s="450"/>
      <c r="AP1492" s="77"/>
      <c r="AQ1492" s="77"/>
      <c r="AR1492" s="35"/>
      <c r="AS1492" s="35"/>
      <c r="AT1492" s="35"/>
      <c r="AU1492" s="35"/>
      <c r="AV1492" s="35"/>
      <c r="AW1492" s="35"/>
      <c r="AX1492" s="35"/>
      <c r="AY1492" s="35"/>
      <c r="AZ1492" s="35"/>
      <c r="BA1492" s="35"/>
      <c r="BB1492" s="35"/>
      <c r="BC1492" s="35"/>
      <c r="BD1492" s="35"/>
      <c r="BE1492" s="35"/>
      <c r="BF1492" s="35"/>
      <c r="BG1492" s="35"/>
      <c r="BH1492" s="35"/>
      <c r="BI1492" s="35"/>
      <c r="BJ1492" s="35"/>
      <c r="BK1492" s="35"/>
      <c r="BL1492" s="35"/>
      <c r="BM1492" s="35"/>
      <c r="BN1492" s="35"/>
      <c r="BO1492" s="35"/>
      <c r="BP1492" s="35"/>
      <c r="BQ1492" s="35"/>
      <c r="BR1492" s="35"/>
      <c r="BS1492" s="35"/>
      <c r="BT1492" s="35"/>
      <c r="BU1492" s="35"/>
      <c r="BV1492" s="35"/>
    </row>
    <row r="1493" spans="1:74" s="54" customFormat="1" ht="15" customHeight="1" x14ac:dyDescent="0.15">
      <c r="A1493" s="35"/>
      <c r="B1493" s="35"/>
      <c r="C1493" s="35"/>
      <c r="D1493" s="35"/>
      <c r="E1493" s="35"/>
      <c r="F1493" s="35"/>
      <c r="G1493" s="35"/>
      <c r="H1493" s="35"/>
      <c r="I1493" s="35"/>
      <c r="J1493" s="35"/>
      <c r="K1493" s="35"/>
      <c r="L1493" s="35"/>
      <c r="M1493" s="35"/>
      <c r="N1493" s="35"/>
      <c r="O1493" s="35"/>
      <c r="P1493" s="35"/>
      <c r="Q1493" s="35"/>
      <c r="R1493" s="35"/>
      <c r="S1493" s="35"/>
      <c r="T1493" s="35"/>
      <c r="U1493" s="35"/>
      <c r="V1493" s="35"/>
      <c r="W1493" s="35"/>
      <c r="X1493" s="35"/>
      <c r="Y1493" s="35"/>
      <c r="Z1493" s="35"/>
      <c r="AA1493" s="35"/>
      <c r="AB1493" s="35"/>
      <c r="AC1493" s="35"/>
      <c r="AD1493" s="35"/>
      <c r="AE1493" s="35"/>
      <c r="AG1493" s="216" t="s">
        <v>166</v>
      </c>
      <c r="AH1493" s="907" t="s">
        <v>2183</v>
      </c>
      <c r="AI1493" s="906" t="s">
        <v>2184</v>
      </c>
      <c r="AJ1493" s="905">
        <v>1604004</v>
      </c>
      <c r="AK1493" s="451" t="s">
        <v>139</v>
      </c>
      <c r="AL1493" s="451">
        <v>1</v>
      </c>
      <c r="AM1493" s="449" t="s">
        <v>3041</v>
      </c>
      <c r="AN1493" s="450"/>
      <c r="AP1493" s="77"/>
      <c r="AQ1493" s="77"/>
      <c r="AR1493" s="35"/>
      <c r="AS1493" s="35"/>
      <c r="AT1493" s="35"/>
      <c r="AU1493" s="35"/>
      <c r="AV1493" s="35"/>
      <c r="AW1493" s="35"/>
      <c r="AX1493" s="35"/>
      <c r="AY1493" s="35"/>
      <c r="AZ1493" s="35"/>
      <c r="BA1493" s="35"/>
      <c r="BB1493" s="35"/>
      <c r="BC1493" s="35"/>
      <c r="BD1493" s="35"/>
      <c r="BE1493" s="35"/>
      <c r="BF1493" s="35"/>
      <c r="BG1493" s="35"/>
      <c r="BH1493" s="35"/>
      <c r="BI1493" s="35"/>
      <c r="BJ1493" s="35"/>
      <c r="BK1493" s="35"/>
      <c r="BL1493" s="35"/>
      <c r="BM1493" s="35"/>
      <c r="BN1493" s="35"/>
      <c r="BO1493" s="35"/>
      <c r="BP1493" s="35"/>
      <c r="BQ1493" s="35"/>
      <c r="BR1493" s="35"/>
      <c r="BS1493" s="35"/>
      <c r="BT1493" s="35"/>
      <c r="BU1493" s="35"/>
      <c r="BV1493" s="35"/>
    </row>
    <row r="1494" spans="1:74" s="54" customFormat="1" ht="15" customHeight="1" x14ac:dyDescent="0.15">
      <c r="A1494" s="35"/>
      <c r="B1494" s="35"/>
      <c r="C1494" s="35"/>
      <c r="D1494" s="35"/>
      <c r="E1494" s="35"/>
      <c r="F1494" s="35"/>
      <c r="G1494" s="35"/>
      <c r="H1494" s="35"/>
      <c r="I1494" s="35"/>
      <c r="J1494" s="35"/>
      <c r="K1494" s="35"/>
      <c r="L1494" s="35"/>
      <c r="M1494" s="35"/>
      <c r="N1494" s="35"/>
      <c r="O1494" s="35"/>
      <c r="P1494" s="35"/>
      <c r="Q1494" s="35"/>
      <c r="R1494" s="35"/>
      <c r="S1494" s="35"/>
      <c r="T1494" s="35"/>
      <c r="U1494" s="35"/>
      <c r="V1494" s="35"/>
      <c r="W1494" s="35"/>
      <c r="X1494" s="35"/>
      <c r="Y1494" s="35"/>
      <c r="Z1494" s="35"/>
      <c r="AA1494" s="35"/>
      <c r="AB1494" s="35"/>
      <c r="AC1494" s="35"/>
      <c r="AD1494" s="35"/>
      <c r="AE1494" s="35"/>
      <c r="AG1494" s="216" t="s">
        <v>166</v>
      </c>
      <c r="AH1494" s="907" t="s">
        <v>2179</v>
      </c>
      <c r="AI1494" s="906" t="s">
        <v>2180</v>
      </c>
      <c r="AJ1494" s="905">
        <v>1604005</v>
      </c>
      <c r="AK1494" s="451" t="s">
        <v>139</v>
      </c>
      <c r="AL1494" s="451">
        <v>1</v>
      </c>
      <c r="AM1494" s="449" t="s">
        <v>3041</v>
      </c>
      <c r="AN1494" s="450"/>
      <c r="AP1494" s="77"/>
      <c r="AQ1494" s="77"/>
      <c r="AR1494" s="35"/>
      <c r="AS1494" s="35"/>
      <c r="AT1494" s="35"/>
      <c r="AU1494" s="35"/>
      <c r="AV1494" s="35"/>
      <c r="AW1494" s="35"/>
      <c r="AX1494" s="35"/>
      <c r="AY1494" s="35"/>
      <c r="AZ1494" s="35"/>
      <c r="BA1494" s="35"/>
      <c r="BB1494" s="35"/>
      <c r="BC1494" s="35"/>
      <c r="BD1494" s="35"/>
      <c r="BE1494" s="35"/>
      <c r="BF1494" s="35"/>
      <c r="BG1494" s="35"/>
      <c r="BH1494" s="35"/>
      <c r="BI1494" s="35"/>
      <c r="BJ1494" s="35"/>
      <c r="BK1494" s="35"/>
      <c r="BL1494" s="35"/>
      <c r="BM1494" s="35"/>
      <c r="BN1494" s="35"/>
      <c r="BO1494" s="35"/>
      <c r="BP1494" s="35"/>
      <c r="BQ1494" s="35"/>
      <c r="BR1494" s="35"/>
      <c r="BS1494" s="35"/>
      <c r="BT1494" s="35"/>
      <c r="BU1494" s="35"/>
      <c r="BV1494" s="35"/>
    </row>
    <row r="1495" spans="1:74" s="54" customFormat="1" ht="15" customHeight="1" x14ac:dyDescent="0.15">
      <c r="A1495" s="35"/>
      <c r="B1495" s="35"/>
      <c r="C1495" s="35"/>
      <c r="D1495" s="35"/>
      <c r="E1495" s="35"/>
      <c r="F1495" s="35"/>
      <c r="G1495" s="35"/>
      <c r="H1495" s="35"/>
      <c r="I1495" s="35"/>
      <c r="J1495" s="35"/>
      <c r="K1495" s="35"/>
      <c r="L1495" s="35"/>
      <c r="M1495" s="35"/>
      <c r="N1495" s="35"/>
      <c r="O1495" s="35"/>
      <c r="P1495" s="35"/>
      <c r="Q1495" s="35"/>
      <c r="R1495" s="35"/>
      <c r="S1495" s="35"/>
      <c r="T1495" s="35"/>
      <c r="U1495" s="35"/>
      <c r="V1495" s="35"/>
      <c r="W1495" s="35"/>
      <c r="X1495" s="35"/>
      <c r="Y1495" s="35"/>
      <c r="Z1495" s="35"/>
      <c r="AA1495" s="35"/>
      <c r="AB1495" s="35"/>
      <c r="AC1495" s="35"/>
      <c r="AD1495" s="35"/>
      <c r="AE1495" s="35"/>
      <c r="AG1495" s="216" t="s">
        <v>166</v>
      </c>
      <c r="AH1495" s="907" t="s">
        <v>2099</v>
      </c>
      <c r="AI1495" s="906" t="s">
        <v>2100</v>
      </c>
      <c r="AJ1495" s="905">
        <v>1604006</v>
      </c>
      <c r="AK1495" s="451">
        <v>1</v>
      </c>
      <c r="AL1495" s="451" t="s">
        <v>139</v>
      </c>
      <c r="AM1495" s="449" t="s">
        <v>3041</v>
      </c>
      <c r="AN1495" s="450"/>
      <c r="AP1495" s="77"/>
      <c r="AQ1495" s="77"/>
      <c r="AR1495" s="35"/>
      <c r="AS1495" s="35"/>
      <c r="AT1495" s="35"/>
      <c r="AU1495" s="35"/>
      <c r="AV1495" s="35"/>
      <c r="AW1495" s="35"/>
      <c r="AX1495" s="35"/>
      <c r="AY1495" s="35"/>
      <c r="AZ1495" s="35"/>
      <c r="BA1495" s="35"/>
      <c r="BB1495" s="35"/>
      <c r="BC1495" s="35"/>
      <c r="BD1495" s="35"/>
      <c r="BE1495" s="35"/>
      <c r="BF1495" s="35"/>
      <c r="BG1495" s="35"/>
      <c r="BH1495" s="35"/>
      <c r="BI1495" s="35"/>
      <c r="BJ1495" s="35"/>
      <c r="BK1495" s="35"/>
      <c r="BL1495" s="35"/>
      <c r="BM1495" s="35"/>
      <c r="BN1495" s="35"/>
      <c r="BO1495" s="35"/>
      <c r="BP1495" s="35"/>
      <c r="BQ1495" s="35"/>
      <c r="BR1495" s="35"/>
      <c r="BS1495" s="35"/>
      <c r="BT1495" s="35"/>
      <c r="BU1495" s="35"/>
      <c r="BV1495" s="35"/>
    </row>
    <row r="1496" spans="1:74" s="54" customFormat="1" ht="15" customHeight="1" x14ac:dyDescent="0.15">
      <c r="A1496" s="35"/>
      <c r="B1496" s="35"/>
      <c r="C1496" s="35"/>
      <c r="D1496" s="35"/>
      <c r="E1496" s="35"/>
      <c r="F1496" s="35"/>
      <c r="G1496" s="35"/>
      <c r="H1496" s="35"/>
      <c r="I1496" s="35"/>
      <c r="J1496" s="35"/>
      <c r="K1496" s="35"/>
      <c r="L1496" s="35"/>
      <c r="M1496" s="35"/>
      <c r="N1496" s="35"/>
      <c r="O1496" s="35"/>
      <c r="P1496" s="35"/>
      <c r="Q1496" s="35"/>
      <c r="R1496" s="35"/>
      <c r="S1496" s="35"/>
      <c r="T1496" s="35"/>
      <c r="U1496" s="35"/>
      <c r="V1496" s="35"/>
      <c r="W1496" s="35"/>
      <c r="X1496" s="35"/>
      <c r="Y1496" s="35"/>
      <c r="Z1496" s="35"/>
      <c r="AA1496" s="35"/>
      <c r="AB1496" s="35"/>
      <c r="AC1496" s="35"/>
      <c r="AD1496" s="35"/>
      <c r="AE1496" s="35"/>
      <c r="AG1496" s="216" t="s">
        <v>166</v>
      </c>
      <c r="AH1496" s="907" t="s">
        <v>2123</v>
      </c>
      <c r="AI1496" s="906" t="s">
        <v>2124</v>
      </c>
      <c r="AJ1496" s="905">
        <v>1604007</v>
      </c>
      <c r="AK1496" s="451">
        <v>1</v>
      </c>
      <c r="AL1496" s="451" t="s">
        <v>139</v>
      </c>
      <c r="AM1496" s="449" t="s">
        <v>3041</v>
      </c>
      <c r="AN1496" s="450"/>
      <c r="AP1496" s="77"/>
      <c r="AQ1496" s="77"/>
      <c r="AR1496" s="35"/>
      <c r="AS1496" s="35"/>
      <c r="AT1496" s="35"/>
      <c r="AU1496" s="35"/>
      <c r="AV1496" s="35"/>
      <c r="AW1496" s="35"/>
      <c r="AX1496" s="35"/>
      <c r="AY1496" s="35"/>
      <c r="AZ1496" s="35"/>
      <c r="BA1496" s="35"/>
      <c r="BB1496" s="35"/>
      <c r="BC1496" s="35"/>
      <c r="BD1496" s="35"/>
      <c r="BE1496" s="35"/>
      <c r="BF1496" s="35"/>
      <c r="BG1496" s="35"/>
      <c r="BH1496" s="35"/>
      <c r="BI1496" s="35"/>
      <c r="BJ1496" s="35"/>
      <c r="BK1496" s="35"/>
      <c r="BL1496" s="35"/>
      <c r="BM1496" s="35"/>
      <c r="BN1496" s="35"/>
      <c r="BO1496" s="35"/>
      <c r="BP1496" s="35"/>
      <c r="BQ1496" s="35"/>
      <c r="BR1496" s="35"/>
      <c r="BS1496" s="35"/>
      <c r="BT1496" s="35"/>
      <c r="BU1496" s="35"/>
      <c r="BV1496" s="35"/>
    </row>
    <row r="1497" spans="1:74" s="54" customFormat="1" ht="15" customHeight="1" x14ac:dyDescent="0.15">
      <c r="A1497" s="35"/>
      <c r="B1497" s="35"/>
      <c r="C1497" s="35"/>
      <c r="D1497" s="35"/>
      <c r="E1497" s="35"/>
      <c r="F1497" s="35"/>
      <c r="G1497" s="35"/>
      <c r="H1497" s="35"/>
      <c r="I1497" s="35"/>
      <c r="J1497" s="35"/>
      <c r="K1497" s="35"/>
      <c r="L1497" s="35"/>
      <c r="M1497" s="35"/>
      <c r="N1497" s="35"/>
      <c r="O1497" s="35"/>
      <c r="P1497" s="35"/>
      <c r="Q1497" s="35"/>
      <c r="R1497" s="35"/>
      <c r="S1497" s="35"/>
      <c r="T1497" s="35"/>
      <c r="U1497" s="35"/>
      <c r="V1497" s="35"/>
      <c r="W1497" s="35"/>
      <c r="X1497" s="35"/>
      <c r="Y1497" s="35"/>
      <c r="Z1497" s="35"/>
      <c r="AA1497" s="35"/>
      <c r="AB1497" s="35"/>
      <c r="AC1497" s="35"/>
      <c r="AD1497" s="35"/>
      <c r="AE1497" s="35"/>
      <c r="AG1497" s="216" t="s">
        <v>166</v>
      </c>
      <c r="AH1497" s="907" t="s">
        <v>2181</v>
      </c>
      <c r="AI1497" s="906" t="s">
        <v>2182</v>
      </c>
      <c r="AJ1497" s="905">
        <v>1604008</v>
      </c>
      <c r="AK1497" s="451">
        <v>1</v>
      </c>
      <c r="AL1497" s="451" t="s">
        <v>139</v>
      </c>
      <c r="AM1497" s="449" t="s">
        <v>3041</v>
      </c>
      <c r="AN1497" s="450"/>
      <c r="AP1497" s="77"/>
      <c r="AQ1497" s="77"/>
      <c r="AR1497" s="35"/>
      <c r="AS1497" s="35"/>
      <c r="AT1497" s="35"/>
      <c r="AU1497" s="35"/>
      <c r="AV1497" s="35"/>
      <c r="AW1497" s="35"/>
      <c r="AX1497" s="35"/>
      <c r="AY1497" s="35"/>
      <c r="AZ1497" s="35"/>
      <c r="BA1497" s="35"/>
      <c r="BB1497" s="35"/>
      <c r="BC1497" s="35"/>
      <c r="BD1497" s="35"/>
      <c r="BE1497" s="35"/>
      <c r="BF1497" s="35"/>
      <c r="BG1497" s="35"/>
      <c r="BH1497" s="35"/>
      <c r="BI1497" s="35"/>
      <c r="BJ1497" s="35"/>
      <c r="BK1497" s="35"/>
      <c r="BL1497" s="35"/>
      <c r="BM1497" s="35"/>
      <c r="BN1497" s="35"/>
      <c r="BO1497" s="35"/>
      <c r="BP1497" s="35"/>
      <c r="BQ1497" s="35"/>
      <c r="BR1497" s="35"/>
      <c r="BS1497" s="35"/>
      <c r="BT1497" s="35"/>
      <c r="BU1497" s="35"/>
      <c r="BV1497" s="35"/>
    </row>
    <row r="1498" spans="1:74" s="54" customFormat="1" ht="15" customHeight="1" x14ac:dyDescent="0.15">
      <c r="A1498" s="35"/>
      <c r="B1498" s="35"/>
      <c r="C1498" s="35"/>
      <c r="D1498" s="35"/>
      <c r="E1498" s="35"/>
      <c r="F1498" s="35"/>
      <c r="G1498" s="35"/>
      <c r="H1498" s="35"/>
      <c r="I1498" s="35"/>
      <c r="J1498" s="35"/>
      <c r="K1498" s="35"/>
      <c r="L1498" s="35"/>
      <c r="M1498" s="35"/>
      <c r="N1498" s="35"/>
      <c r="O1498" s="35"/>
      <c r="P1498" s="35"/>
      <c r="Q1498" s="35"/>
      <c r="R1498" s="35"/>
      <c r="S1498" s="35"/>
      <c r="T1498" s="35"/>
      <c r="U1498" s="35"/>
      <c r="V1498" s="35"/>
      <c r="W1498" s="35"/>
      <c r="X1498" s="35"/>
      <c r="Y1498" s="35"/>
      <c r="Z1498" s="35"/>
      <c r="AA1498" s="35"/>
      <c r="AB1498" s="35"/>
      <c r="AC1498" s="35"/>
      <c r="AD1498" s="35"/>
      <c r="AE1498" s="35"/>
      <c r="AG1498" s="216" t="s">
        <v>166</v>
      </c>
      <c r="AH1498" s="907" t="s">
        <v>2107</v>
      </c>
      <c r="AI1498" s="906" t="s">
        <v>2108</v>
      </c>
      <c r="AJ1498" s="905">
        <v>1604009</v>
      </c>
      <c r="AK1498" s="451">
        <v>1</v>
      </c>
      <c r="AL1498" s="451" t="s">
        <v>139</v>
      </c>
      <c r="AM1498" s="449" t="s">
        <v>3041</v>
      </c>
      <c r="AN1498" s="450"/>
      <c r="AP1498" s="77"/>
      <c r="AQ1498" s="77"/>
      <c r="AR1498" s="35"/>
      <c r="AS1498" s="35"/>
      <c r="AT1498" s="35"/>
      <c r="AU1498" s="35"/>
      <c r="AV1498" s="35"/>
      <c r="AW1498" s="35"/>
      <c r="AX1498" s="35"/>
      <c r="AY1498" s="35"/>
      <c r="AZ1498" s="35"/>
      <c r="BA1498" s="35"/>
      <c r="BB1498" s="35"/>
      <c r="BC1498" s="35"/>
      <c r="BD1498" s="35"/>
      <c r="BE1498" s="35"/>
      <c r="BF1498" s="35"/>
      <c r="BG1498" s="35"/>
      <c r="BH1498" s="35"/>
      <c r="BI1498" s="35"/>
      <c r="BJ1498" s="35"/>
      <c r="BK1498" s="35"/>
      <c r="BL1498" s="35"/>
      <c r="BM1498" s="35"/>
      <c r="BN1498" s="35"/>
      <c r="BO1498" s="35"/>
      <c r="BP1498" s="35"/>
      <c r="BQ1498" s="35"/>
      <c r="BR1498" s="35"/>
      <c r="BS1498" s="35"/>
      <c r="BT1498" s="35"/>
      <c r="BU1498" s="35"/>
      <c r="BV1498" s="35"/>
    </row>
    <row r="1499" spans="1:74" s="54" customFormat="1" ht="15" customHeight="1" x14ac:dyDescent="0.15">
      <c r="A1499" s="35"/>
      <c r="B1499" s="35"/>
      <c r="C1499" s="35"/>
      <c r="D1499" s="35"/>
      <c r="E1499" s="35"/>
      <c r="F1499" s="35"/>
      <c r="G1499" s="35"/>
      <c r="H1499" s="35"/>
      <c r="I1499" s="35"/>
      <c r="J1499" s="35"/>
      <c r="K1499" s="35"/>
      <c r="L1499" s="35"/>
      <c r="M1499" s="35"/>
      <c r="N1499" s="35"/>
      <c r="O1499" s="35"/>
      <c r="P1499" s="35"/>
      <c r="Q1499" s="35"/>
      <c r="R1499" s="35"/>
      <c r="S1499" s="35"/>
      <c r="T1499" s="35"/>
      <c r="U1499" s="35"/>
      <c r="V1499" s="35"/>
      <c r="W1499" s="35"/>
      <c r="X1499" s="35"/>
      <c r="Y1499" s="35"/>
      <c r="Z1499" s="35"/>
      <c r="AA1499" s="35"/>
      <c r="AB1499" s="35"/>
      <c r="AC1499" s="35"/>
      <c r="AD1499" s="35"/>
      <c r="AE1499" s="35"/>
      <c r="AG1499" s="216" t="s">
        <v>166</v>
      </c>
      <c r="AH1499" s="907" t="s">
        <v>2135</v>
      </c>
      <c r="AI1499" s="906" t="s">
        <v>2136</v>
      </c>
      <c r="AJ1499" s="905">
        <v>1604010</v>
      </c>
      <c r="AK1499" s="451" t="s">
        <v>139</v>
      </c>
      <c r="AL1499" s="451">
        <v>1</v>
      </c>
      <c r="AM1499" s="449" t="s">
        <v>3041</v>
      </c>
      <c r="AN1499" s="450"/>
      <c r="AP1499" s="77"/>
      <c r="AQ1499" s="77"/>
      <c r="AR1499" s="35"/>
      <c r="AS1499" s="35"/>
      <c r="AT1499" s="35"/>
      <c r="AU1499" s="35"/>
      <c r="AV1499" s="35"/>
      <c r="AW1499" s="35"/>
      <c r="AX1499" s="35"/>
      <c r="AY1499" s="35"/>
      <c r="AZ1499" s="35"/>
      <c r="BA1499" s="35"/>
      <c r="BB1499" s="35"/>
      <c r="BC1499" s="35"/>
      <c r="BD1499" s="35"/>
      <c r="BE1499" s="35"/>
      <c r="BF1499" s="35"/>
      <c r="BG1499" s="35"/>
      <c r="BH1499" s="35"/>
      <c r="BI1499" s="35"/>
      <c r="BJ1499" s="35"/>
      <c r="BK1499" s="35"/>
      <c r="BL1499" s="35"/>
      <c r="BM1499" s="35"/>
      <c r="BN1499" s="35"/>
      <c r="BO1499" s="35"/>
      <c r="BP1499" s="35"/>
      <c r="BQ1499" s="35"/>
      <c r="BR1499" s="35"/>
      <c r="BS1499" s="35"/>
      <c r="BT1499" s="35"/>
      <c r="BU1499" s="35"/>
      <c r="BV1499" s="35"/>
    </row>
    <row r="1500" spans="1:74" s="54" customFormat="1" ht="15" customHeight="1" x14ac:dyDescent="0.15">
      <c r="A1500" s="35"/>
      <c r="B1500" s="35"/>
      <c r="C1500" s="35"/>
      <c r="D1500" s="35"/>
      <c r="E1500" s="35"/>
      <c r="F1500" s="35"/>
      <c r="G1500" s="35"/>
      <c r="H1500" s="35"/>
      <c r="I1500" s="35"/>
      <c r="J1500" s="35"/>
      <c r="K1500" s="35"/>
      <c r="L1500" s="35"/>
      <c r="M1500" s="35"/>
      <c r="N1500" s="35"/>
      <c r="O1500" s="35"/>
      <c r="P1500" s="35"/>
      <c r="Q1500" s="35"/>
      <c r="R1500" s="35"/>
      <c r="S1500" s="35"/>
      <c r="T1500" s="35"/>
      <c r="U1500" s="35"/>
      <c r="V1500" s="35"/>
      <c r="W1500" s="35"/>
      <c r="X1500" s="35"/>
      <c r="Y1500" s="35"/>
      <c r="Z1500" s="35"/>
      <c r="AA1500" s="35"/>
      <c r="AB1500" s="35"/>
      <c r="AC1500" s="35"/>
      <c r="AD1500" s="35"/>
      <c r="AE1500" s="35"/>
      <c r="AG1500" s="216" t="s">
        <v>166</v>
      </c>
      <c r="AH1500" s="907" t="s">
        <v>2143</v>
      </c>
      <c r="AI1500" s="906" t="s">
        <v>2144</v>
      </c>
      <c r="AJ1500" s="905">
        <v>1604011</v>
      </c>
      <c r="AK1500" s="451" t="s">
        <v>139</v>
      </c>
      <c r="AL1500" s="451">
        <v>1</v>
      </c>
      <c r="AM1500" s="451" t="s">
        <v>140</v>
      </c>
      <c r="AN1500" s="450"/>
      <c r="AP1500" s="77"/>
      <c r="AQ1500" s="77"/>
      <c r="AR1500" s="35"/>
      <c r="AS1500" s="35"/>
      <c r="AT1500" s="35"/>
      <c r="AU1500" s="35"/>
      <c r="AV1500" s="35"/>
      <c r="AW1500" s="35"/>
      <c r="AX1500" s="35"/>
      <c r="AY1500" s="35"/>
      <c r="AZ1500" s="35"/>
      <c r="BA1500" s="35"/>
      <c r="BB1500" s="35"/>
      <c r="BC1500" s="35"/>
      <c r="BD1500" s="35"/>
      <c r="BE1500" s="35"/>
      <c r="BF1500" s="35"/>
      <c r="BG1500" s="35"/>
      <c r="BH1500" s="35"/>
      <c r="BI1500" s="35"/>
      <c r="BJ1500" s="35"/>
      <c r="BK1500" s="35"/>
      <c r="BL1500" s="35"/>
      <c r="BM1500" s="35"/>
      <c r="BN1500" s="35"/>
      <c r="BO1500" s="35"/>
      <c r="BP1500" s="35"/>
      <c r="BQ1500" s="35"/>
      <c r="BR1500" s="35"/>
      <c r="BS1500" s="35"/>
      <c r="BT1500" s="35"/>
      <c r="BU1500" s="35"/>
      <c r="BV1500" s="35"/>
    </row>
    <row r="1501" spans="1:74" s="54" customFormat="1" ht="15" customHeight="1" x14ac:dyDescent="0.15">
      <c r="A1501" s="35"/>
      <c r="B1501" s="35"/>
      <c r="C1501" s="35"/>
      <c r="D1501" s="35"/>
      <c r="E1501" s="35"/>
      <c r="F1501" s="35"/>
      <c r="G1501" s="35"/>
      <c r="H1501" s="35"/>
      <c r="I1501" s="35"/>
      <c r="J1501" s="35"/>
      <c r="K1501" s="35"/>
      <c r="L1501" s="35"/>
      <c r="M1501" s="35"/>
      <c r="N1501" s="35"/>
      <c r="O1501" s="35"/>
      <c r="P1501" s="35"/>
      <c r="Q1501" s="35"/>
      <c r="R1501" s="35"/>
      <c r="S1501" s="35"/>
      <c r="T1501" s="35"/>
      <c r="U1501" s="35"/>
      <c r="V1501" s="35"/>
      <c r="W1501" s="35"/>
      <c r="X1501" s="35"/>
      <c r="Y1501" s="35"/>
      <c r="Z1501" s="35"/>
      <c r="AA1501" s="35"/>
      <c r="AB1501" s="35"/>
      <c r="AC1501" s="35"/>
      <c r="AD1501" s="35"/>
      <c r="AE1501" s="35"/>
      <c r="AG1501" s="216" t="s">
        <v>166</v>
      </c>
      <c r="AH1501" s="907" t="s">
        <v>2167</v>
      </c>
      <c r="AI1501" s="906" t="s">
        <v>2168</v>
      </c>
      <c r="AJ1501" s="905">
        <v>1604012</v>
      </c>
      <c r="AK1501" s="451" t="s">
        <v>139</v>
      </c>
      <c r="AL1501" s="451">
        <v>1</v>
      </c>
      <c r="AM1501" s="449" t="s">
        <v>3041</v>
      </c>
      <c r="AN1501" s="450"/>
      <c r="AP1501" s="77"/>
      <c r="AQ1501" s="77"/>
      <c r="AR1501" s="35"/>
      <c r="AS1501" s="35"/>
      <c r="AT1501" s="35"/>
      <c r="AU1501" s="35"/>
      <c r="AV1501" s="35"/>
      <c r="AW1501" s="35"/>
      <c r="AX1501" s="35"/>
      <c r="AY1501" s="35"/>
      <c r="AZ1501" s="35"/>
      <c r="BA1501" s="35"/>
      <c r="BB1501" s="35"/>
      <c r="BC1501" s="35"/>
      <c r="BD1501" s="35"/>
      <c r="BE1501" s="35"/>
      <c r="BF1501" s="35"/>
      <c r="BG1501" s="35"/>
      <c r="BH1501" s="35"/>
      <c r="BI1501" s="35"/>
      <c r="BJ1501" s="35"/>
      <c r="BK1501" s="35"/>
      <c r="BL1501" s="35"/>
      <c r="BM1501" s="35"/>
      <c r="BN1501" s="35"/>
      <c r="BO1501" s="35"/>
      <c r="BP1501" s="35"/>
      <c r="BQ1501" s="35"/>
      <c r="BR1501" s="35"/>
      <c r="BS1501" s="35"/>
      <c r="BT1501" s="35"/>
      <c r="BU1501" s="35"/>
      <c r="BV1501" s="35"/>
    </row>
    <row r="1502" spans="1:74" s="54" customFormat="1" ht="15" customHeight="1" x14ac:dyDescent="0.15">
      <c r="A1502" s="35"/>
      <c r="B1502" s="35"/>
      <c r="C1502" s="35"/>
      <c r="D1502" s="35"/>
      <c r="E1502" s="35"/>
      <c r="F1502" s="35"/>
      <c r="G1502" s="35"/>
      <c r="H1502" s="35"/>
      <c r="I1502" s="35"/>
      <c r="J1502" s="35"/>
      <c r="K1502" s="35"/>
      <c r="L1502" s="35"/>
      <c r="M1502" s="35"/>
      <c r="N1502" s="35"/>
      <c r="O1502" s="35"/>
      <c r="P1502" s="35"/>
      <c r="Q1502" s="35"/>
      <c r="R1502" s="35"/>
      <c r="S1502" s="35"/>
      <c r="T1502" s="35"/>
      <c r="U1502" s="35"/>
      <c r="V1502" s="35"/>
      <c r="W1502" s="35"/>
      <c r="X1502" s="35"/>
      <c r="Y1502" s="35"/>
      <c r="Z1502" s="35"/>
      <c r="AA1502" s="35"/>
      <c r="AB1502" s="35"/>
      <c r="AC1502" s="35"/>
      <c r="AD1502" s="35"/>
      <c r="AE1502" s="35"/>
      <c r="AG1502" s="216" t="s">
        <v>166</v>
      </c>
      <c r="AH1502" s="907" t="s">
        <v>2090</v>
      </c>
      <c r="AI1502" s="906" t="s">
        <v>2091</v>
      </c>
      <c r="AJ1502" s="905">
        <v>1604013</v>
      </c>
      <c r="AK1502" s="451">
        <v>1</v>
      </c>
      <c r="AL1502" s="451" t="s">
        <v>139</v>
      </c>
      <c r="AM1502" s="449" t="s">
        <v>3041</v>
      </c>
      <c r="AN1502" s="450"/>
      <c r="AP1502" s="77"/>
      <c r="AQ1502" s="77"/>
      <c r="AR1502" s="35"/>
      <c r="AS1502" s="35"/>
      <c r="AT1502" s="35"/>
      <c r="AU1502" s="35"/>
      <c r="AV1502" s="35"/>
      <c r="AW1502" s="35"/>
      <c r="AX1502" s="35"/>
      <c r="AY1502" s="35"/>
      <c r="AZ1502" s="35"/>
      <c r="BA1502" s="35"/>
      <c r="BB1502" s="35"/>
      <c r="BC1502" s="35"/>
      <c r="BD1502" s="35"/>
      <c r="BE1502" s="35"/>
      <c r="BF1502" s="35"/>
      <c r="BG1502" s="35"/>
      <c r="BH1502" s="35"/>
      <c r="BI1502" s="35"/>
      <c r="BJ1502" s="35"/>
      <c r="BK1502" s="35"/>
      <c r="BL1502" s="35"/>
      <c r="BM1502" s="35"/>
      <c r="BN1502" s="35"/>
      <c r="BO1502" s="35"/>
      <c r="BP1502" s="35"/>
      <c r="BQ1502" s="35"/>
      <c r="BR1502" s="35"/>
      <c r="BS1502" s="35"/>
      <c r="BT1502" s="35"/>
      <c r="BU1502" s="35"/>
      <c r="BV1502" s="35"/>
    </row>
    <row r="1503" spans="1:74" s="54" customFormat="1" ht="15" customHeight="1" x14ac:dyDescent="0.15">
      <c r="A1503" s="35"/>
      <c r="B1503" s="35"/>
      <c r="C1503" s="35"/>
      <c r="D1503" s="35"/>
      <c r="E1503" s="35"/>
      <c r="F1503" s="35"/>
      <c r="G1503" s="35"/>
      <c r="H1503" s="35"/>
      <c r="I1503" s="35"/>
      <c r="J1503" s="35"/>
      <c r="K1503" s="35"/>
      <c r="L1503" s="35"/>
      <c r="M1503" s="35"/>
      <c r="N1503" s="35"/>
      <c r="O1503" s="35"/>
      <c r="P1503" s="35"/>
      <c r="Q1503" s="35"/>
      <c r="R1503" s="35"/>
      <c r="S1503" s="35"/>
      <c r="T1503" s="35"/>
      <c r="U1503" s="35"/>
      <c r="V1503" s="35"/>
      <c r="W1503" s="35"/>
      <c r="X1503" s="35"/>
      <c r="Y1503" s="35"/>
      <c r="Z1503" s="35"/>
      <c r="AA1503" s="35"/>
      <c r="AB1503" s="35"/>
      <c r="AC1503" s="35"/>
      <c r="AD1503" s="35"/>
      <c r="AE1503" s="35"/>
      <c r="AG1503" s="216" t="s">
        <v>166</v>
      </c>
      <c r="AH1503" s="907" t="s">
        <v>2109</v>
      </c>
      <c r="AI1503" s="906" t="s">
        <v>2110</v>
      </c>
      <c r="AJ1503" s="905">
        <v>1604014</v>
      </c>
      <c r="AK1503" s="451">
        <v>1</v>
      </c>
      <c r="AL1503" s="451" t="s">
        <v>139</v>
      </c>
      <c r="AM1503" s="449" t="s">
        <v>3041</v>
      </c>
      <c r="AN1503" s="450"/>
      <c r="AP1503" s="77"/>
      <c r="AQ1503" s="77"/>
      <c r="AR1503" s="35"/>
      <c r="AS1503" s="35"/>
      <c r="AT1503" s="35"/>
      <c r="AU1503" s="35"/>
      <c r="AV1503" s="35"/>
      <c r="AW1503" s="35"/>
      <c r="AX1503" s="35"/>
      <c r="AY1503" s="35"/>
      <c r="AZ1503" s="35"/>
      <c r="BA1503" s="35"/>
      <c r="BB1503" s="35"/>
      <c r="BC1503" s="35"/>
      <c r="BD1503" s="35"/>
      <c r="BE1503" s="35"/>
      <c r="BF1503" s="35"/>
      <c r="BG1503" s="35"/>
      <c r="BH1503" s="35"/>
      <c r="BI1503" s="35"/>
      <c r="BJ1503" s="35"/>
      <c r="BK1503" s="35"/>
      <c r="BL1503" s="35"/>
      <c r="BM1503" s="35"/>
      <c r="BN1503" s="35"/>
      <c r="BO1503" s="35"/>
      <c r="BP1503" s="35"/>
      <c r="BQ1503" s="35"/>
      <c r="BR1503" s="35"/>
      <c r="BS1503" s="35"/>
      <c r="BT1503" s="35"/>
      <c r="BU1503" s="35"/>
      <c r="BV1503" s="35"/>
    </row>
    <row r="1504" spans="1:74" s="54" customFormat="1" ht="15" customHeight="1" x14ac:dyDescent="0.15">
      <c r="A1504" s="35"/>
      <c r="B1504" s="35"/>
      <c r="C1504" s="35"/>
      <c r="D1504" s="35"/>
      <c r="E1504" s="35"/>
      <c r="F1504" s="35"/>
      <c r="G1504" s="35"/>
      <c r="H1504" s="35"/>
      <c r="I1504" s="35"/>
      <c r="J1504" s="35"/>
      <c r="K1504" s="35"/>
      <c r="L1504" s="35"/>
      <c r="M1504" s="35"/>
      <c r="N1504" s="35"/>
      <c r="O1504" s="35"/>
      <c r="P1504" s="35"/>
      <c r="Q1504" s="35"/>
      <c r="R1504" s="35"/>
      <c r="S1504" s="35"/>
      <c r="T1504" s="35"/>
      <c r="U1504" s="35"/>
      <c r="V1504" s="35"/>
      <c r="W1504" s="35"/>
      <c r="X1504" s="35"/>
      <c r="Y1504" s="35"/>
      <c r="Z1504" s="35"/>
      <c r="AA1504" s="35"/>
      <c r="AB1504" s="35"/>
      <c r="AC1504" s="35"/>
      <c r="AD1504" s="35"/>
      <c r="AE1504" s="35"/>
      <c r="AG1504" s="216" t="s">
        <v>166</v>
      </c>
      <c r="AH1504" s="907" t="s">
        <v>2111</v>
      </c>
      <c r="AI1504" s="906" t="s">
        <v>2112</v>
      </c>
      <c r="AJ1504" s="905">
        <v>1604015</v>
      </c>
      <c r="AK1504" s="451">
        <v>1</v>
      </c>
      <c r="AL1504" s="451" t="s">
        <v>139</v>
      </c>
      <c r="AM1504" s="449" t="s">
        <v>3041</v>
      </c>
      <c r="AN1504" s="450"/>
      <c r="AP1504" s="77"/>
      <c r="AQ1504" s="77"/>
      <c r="AR1504" s="35"/>
      <c r="AS1504" s="35"/>
      <c r="AT1504" s="35"/>
      <c r="AU1504" s="35"/>
      <c r="AV1504" s="35"/>
      <c r="AW1504" s="35"/>
      <c r="AX1504" s="35"/>
      <c r="AY1504" s="35"/>
      <c r="AZ1504" s="35"/>
      <c r="BA1504" s="35"/>
      <c r="BB1504" s="35"/>
      <c r="BC1504" s="35"/>
      <c r="BD1504" s="35"/>
      <c r="BE1504" s="35"/>
      <c r="BF1504" s="35"/>
      <c r="BG1504" s="35"/>
      <c r="BH1504" s="35"/>
      <c r="BI1504" s="35"/>
      <c r="BJ1504" s="35"/>
      <c r="BK1504" s="35"/>
      <c r="BL1504" s="35"/>
      <c r="BM1504" s="35"/>
      <c r="BN1504" s="35"/>
      <c r="BO1504" s="35"/>
      <c r="BP1504" s="35"/>
      <c r="BQ1504" s="35"/>
      <c r="BR1504" s="35"/>
      <c r="BS1504" s="35"/>
      <c r="BT1504" s="35"/>
      <c r="BU1504" s="35"/>
      <c r="BV1504" s="35"/>
    </row>
    <row r="1505" spans="1:74" s="54" customFormat="1" ht="15" customHeight="1" x14ac:dyDescent="0.15">
      <c r="A1505" s="35"/>
      <c r="B1505" s="35"/>
      <c r="C1505" s="35"/>
      <c r="D1505" s="35"/>
      <c r="E1505" s="35"/>
      <c r="F1505" s="35"/>
      <c r="G1505" s="35"/>
      <c r="H1505" s="35"/>
      <c r="I1505" s="35"/>
      <c r="J1505" s="35"/>
      <c r="K1505" s="35"/>
      <c r="L1505" s="35"/>
      <c r="M1505" s="35"/>
      <c r="N1505" s="35"/>
      <c r="O1505" s="35"/>
      <c r="P1505" s="35"/>
      <c r="Q1505" s="35"/>
      <c r="R1505" s="35"/>
      <c r="S1505" s="35"/>
      <c r="T1505" s="35"/>
      <c r="U1505" s="35"/>
      <c r="V1505" s="35"/>
      <c r="W1505" s="35"/>
      <c r="X1505" s="35"/>
      <c r="Y1505" s="35"/>
      <c r="Z1505" s="35"/>
      <c r="AA1505" s="35"/>
      <c r="AB1505" s="35"/>
      <c r="AC1505" s="35"/>
      <c r="AD1505" s="35"/>
      <c r="AE1505" s="35"/>
      <c r="AG1505" s="216" t="s">
        <v>166</v>
      </c>
      <c r="AH1505" s="907" t="s">
        <v>2165</v>
      </c>
      <c r="AI1505" s="906" t="s">
        <v>2166</v>
      </c>
      <c r="AJ1505" s="905">
        <v>1604016</v>
      </c>
      <c r="AK1505" s="451" t="s">
        <v>139</v>
      </c>
      <c r="AL1505" s="451">
        <v>1</v>
      </c>
      <c r="AM1505" s="449" t="s">
        <v>3041</v>
      </c>
      <c r="AN1505" s="450"/>
      <c r="AP1505" s="77"/>
      <c r="AQ1505" s="77"/>
      <c r="AR1505" s="35"/>
      <c r="AS1505" s="35"/>
      <c r="AT1505" s="35"/>
      <c r="AU1505" s="35"/>
      <c r="AV1505" s="35"/>
      <c r="AW1505" s="35"/>
      <c r="AX1505" s="35"/>
      <c r="AY1505" s="35"/>
      <c r="AZ1505" s="35"/>
      <c r="BA1505" s="35"/>
      <c r="BB1505" s="35"/>
      <c r="BC1505" s="35"/>
      <c r="BD1505" s="35"/>
      <c r="BE1505" s="35"/>
      <c r="BF1505" s="35"/>
      <c r="BG1505" s="35"/>
      <c r="BH1505" s="35"/>
      <c r="BI1505" s="35"/>
      <c r="BJ1505" s="35"/>
      <c r="BK1505" s="35"/>
      <c r="BL1505" s="35"/>
      <c r="BM1505" s="35"/>
      <c r="BN1505" s="35"/>
      <c r="BO1505" s="35"/>
      <c r="BP1505" s="35"/>
      <c r="BQ1505" s="35"/>
      <c r="BR1505" s="35"/>
      <c r="BS1505" s="35"/>
      <c r="BT1505" s="35"/>
      <c r="BU1505" s="35"/>
      <c r="BV1505" s="35"/>
    </row>
    <row r="1506" spans="1:74" s="54" customFormat="1" ht="15" customHeight="1" x14ac:dyDescent="0.15">
      <c r="A1506" s="35"/>
      <c r="B1506" s="35"/>
      <c r="C1506" s="35"/>
      <c r="D1506" s="35"/>
      <c r="E1506" s="35"/>
      <c r="F1506" s="35"/>
      <c r="G1506" s="35"/>
      <c r="H1506" s="35"/>
      <c r="I1506" s="35"/>
      <c r="J1506" s="35"/>
      <c r="K1506" s="35"/>
      <c r="L1506" s="35"/>
      <c r="M1506" s="35"/>
      <c r="N1506" s="35"/>
      <c r="O1506" s="35"/>
      <c r="P1506" s="35"/>
      <c r="Q1506" s="35"/>
      <c r="R1506" s="35"/>
      <c r="S1506" s="35"/>
      <c r="T1506" s="35"/>
      <c r="U1506" s="35"/>
      <c r="V1506" s="35"/>
      <c r="W1506" s="35"/>
      <c r="X1506" s="35"/>
      <c r="Y1506" s="35"/>
      <c r="Z1506" s="35"/>
      <c r="AA1506" s="35"/>
      <c r="AB1506" s="35"/>
      <c r="AC1506" s="35"/>
      <c r="AD1506" s="35"/>
      <c r="AE1506" s="35"/>
      <c r="AG1506" s="216" t="s">
        <v>166</v>
      </c>
      <c r="AH1506" s="907" t="s">
        <v>2185</v>
      </c>
      <c r="AI1506" s="906" t="s">
        <v>2186</v>
      </c>
      <c r="AJ1506" s="905">
        <v>1604017</v>
      </c>
      <c r="AK1506" s="451">
        <v>1</v>
      </c>
      <c r="AL1506" s="451" t="s">
        <v>139</v>
      </c>
      <c r="AM1506" s="451" t="s">
        <v>140</v>
      </c>
      <c r="AN1506" s="450"/>
      <c r="AP1506" s="77"/>
      <c r="AQ1506" s="77"/>
      <c r="AR1506" s="35"/>
      <c r="AS1506" s="35"/>
      <c r="AT1506" s="35"/>
      <c r="AU1506" s="35"/>
      <c r="AV1506" s="35"/>
      <c r="AW1506" s="35"/>
      <c r="AX1506" s="35"/>
      <c r="AY1506" s="35"/>
      <c r="AZ1506" s="35"/>
      <c r="BA1506" s="35"/>
      <c r="BB1506" s="35"/>
      <c r="BC1506" s="35"/>
      <c r="BD1506" s="35"/>
      <c r="BE1506" s="35"/>
      <c r="BF1506" s="35"/>
      <c r="BG1506" s="35"/>
      <c r="BH1506" s="35"/>
      <c r="BI1506" s="35"/>
      <c r="BJ1506" s="35"/>
      <c r="BK1506" s="35"/>
      <c r="BL1506" s="35"/>
      <c r="BM1506" s="35"/>
      <c r="BN1506" s="35"/>
      <c r="BO1506" s="35"/>
      <c r="BP1506" s="35"/>
      <c r="BQ1506" s="35"/>
      <c r="BR1506" s="35"/>
      <c r="BS1506" s="35"/>
      <c r="BT1506" s="35"/>
      <c r="BU1506" s="35"/>
      <c r="BV1506" s="35"/>
    </row>
    <row r="1507" spans="1:74" s="54" customFormat="1" ht="15" customHeight="1" x14ac:dyDescent="0.15">
      <c r="A1507" s="35"/>
      <c r="B1507" s="35"/>
      <c r="C1507" s="35"/>
      <c r="D1507" s="35"/>
      <c r="E1507" s="35"/>
      <c r="F1507" s="35"/>
      <c r="G1507" s="35"/>
      <c r="H1507" s="35"/>
      <c r="I1507" s="35"/>
      <c r="J1507" s="35"/>
      <c r="K1507" s="35"/>
      <c r="L1507" s="35"/>
      <c r="M1507" s="35"/>
      <c r="N1507" s="35"/>
      <c r="O1507" s="35"/>
      <c r="P1507" s="35"/>
      <c r="Q1507" s="35"/>
      <c r="R1507" s="35"/>
      <c r="S1507" s="35"/>
      <c r="T1507" s="35"/>
      <c r="U1507" s="35"/>
      <c r="V1507" s="35"/>
      <c r="W1507" s="35"/>
      <c r="X1507" s="35"/>
      <c r="Y1507" s="35"/>
      <c r="Z1507" s="35"/>
      <c r="AA1507" s="35"/>
      <c r="AB1507" s="35"/>
      <c r="AC1507" s="35"/>
      <c r="AD1507" s="35"/>
      <c r="AE1507" s="35"/>
      <c r="AG1507" s="216" t="s">
        <v>166</v>
      </c>
      <c r="AH1507" s="907" t="s">
        <v>2113</v>
      </c>
      <c r="AI1507" s="906" t="s">
        <v>2114</v>
      </c>
      <c r="AJ1507" s="905">
        <v>1604018</v>
      </c>
      <c r="AK1507" s="451">
        <v>1</v>
      </c>
      <c r="AL1507" s="451" t="s">
        <v>139</v>
      </c>
      <c r="AM1507" s="449" t="s">
        <v>3041</v>
      </c>
      <c r="AN1507" s="450"/>
      <c r="AP1507" s="77"/>
      <c r="AQ1507" s="77"/>
      <c r="AR1507" s="35"/>
      <c r="AS1507" s="35"/>
      <c r="AT1507" s="35"/>
      <c r="AU1507" s="35"/>
      <c r="AV1507" s="35"/>
      <c r="AW1507" s="35"/>
      <c r="AX1507" s="35"/>
      <c r="AY1507" s="35"/>
      <c r="AZ1507" s="35"/>
      <c r="BA1507" s="35"/>
      <c r="BB1507" s="35"/>
      <c r="BC1507" s="35"/>
      <c r="BD1507" s="35"/>
      <c r="BE1507" s="35"/>
      <c r="BF1507" s="35"/>
      <c r="BG1507" s="35"/>
      <c r="BH1507" s="35"/>
      <c r="BI1507" s="35"/>
      <c r="BJ1507" s="35"/>
      <c r="BK1507" s="35"/>
      <c r="BL1507" s="35"/>
      <c r="BM1507" s="35"/>
      <c r="BN1507" s="35"/>
      <c r="BO1507" s="35"/>
      <c r="BP1507" s="35"/>
      <c r="BQ1507" s="35"/>
      <c r="BR1507" s="35"/>
      <c r="BS1507" s="35"/>
      <c r="BT1507" s="35"/>
      <c r="BU1507" s="35"/>
      <c r="BV1507" s="35"/>
    </row>
    <row r="1508" spans="1:74" s="54" customFormat="1" ht="15" customHeight="1" x14ac:dyDescent="0.15">
      <c r="A1508" s="35"/>
      <c r="B1508" s="35"/>
      <c r="C1508" s="35"/>
      <c r="D1508" s="35"/>
      <c r="E1508" s="35"/>
      <c r="F1508" s="35"/>
      <c r="G1508" s="35"/>
      <c r="H1508" s="35"/>
      <c r="I1508" s="35"/>
      <c r="J1508" s="35"/>
      <c r="K1508" s="35"/>
      <c r="L1508" s="35"/>
      <c r="M1508" s="35"/>
      <c r="N1508" s="35"/>
      <c r="O1508" s="35"/>
      <c r="P1508" s="35"/>
      <c r="Q1508" s="35"/>
      <c r="R1508" s="35"/>
      <c r="S1508" s="35"/>
      <c r="T1508" s="35"/>
      <c r="U1508" s="35"/>
      <c r="V1508" s="35"/>
      <c r="W1508" s="35"/>
      <c r="X1508" s="35"/>
      <c r="Y1508" s="35"/>
      <c r="Z1508" s="35"/>
      <c r="AA1508" s="35"/>
      <c r="AB1508" s="35"/>
      <c r="AC1508" s="35"/>
      <c r="AD1508" s="35"/>
      <c r="AE1508" s="35"/>
      <c r="AG1508" s="216" t="s">
        <v>166</v>
      </c>
      <c r="AH1508" s="907" t="s">
        <v>2147</v>
      </c>
      <c r="AI1508" s="906" t="s">
        <v>2148</v>
      </c>
      <c r="AJ1508" s="905">
        <v>1604019</v>
      </c>
      <c r="AK1508" s="451">
        <v>1</v>
      </c>
      <c r="AL1508" s="451" t="s">
        <v>139</v>
      </c>
      <c r="AM1508" s="449" t="s">
        <v>3041</v>
      </c>
      <c r="AN1508" s="450"/>
      <c r="AP1508" s="77"/>
      <c r="AQ1508" s="77"/>
      <c r="AR1508" s="35"/>
      <c r="AS1508" s="35"/>
      <c r="AT1508" s="35"/>
      <c r="AU1508" s="35"/>
      <c r="AV1508" s="35"/>
      <c r="AW1508" s="35"/>
      <c r="AX1508" s="35"/>
      <c r="AY1508" s="35"/>
      <c r="AZ1508" s="35"/>
      <c r="BA1508" s="35"/>
      <c r="BB1508" s="35"/>
      <c r="BC1508" s="35"/>
      <c r="BD1508" s="35"/>
      <c r="BE1508" s="35"/>
      <c r="BF1508" s="35"/>
      <c r="BG1508" s="35"/>
      <c r="BH1508" s="35"/>
      <c r="BI1508" s="35"/>
      <c r="BJ1508" s="35"/>
      <c r="BK1508" s="35"/>
      <c r="BL1508" s="35"/>
      <c r="BM1508" s="35"/>
      <c r="BN1508" s="35"/>
      <c r="BO1508" s="35"/>
      <c r="BP1508" s="35"/>
      <c r="BQ1508" s="35"/>
      <c r="BR1508" s="35"/>
      <c r="BS1508" s="35"/>
      <c r="BT1508" s="35"/>
      <c r="BU1508" s="35"/>
      <c r="BV1508" s="35"/>
    </row>
    <row r="1509" spans="1:74" s="54" customFormat="1" ht="15" customHeight="1" x14ac:dyDescent="0.15">
      <c r="A1509" s="35"/>
      <c r="B1509" s="35"/>
      <c r="C1509" s="35"/>
      <c r="D1509" s="35"/>
      <c r="E1509" s="35"/>
      <c r="F1509" s="35"/>
      <c r="G1509" s="35"/>
      <c r="H1509" s="35"/>
      <c r="I1509" s="35"/>
      <c r="J1509" s="35"/>
      <c r="K1509" s="35"/>
      <c r="L1509" s="35"/>
      <c r="M1509" s="35"/>
      <c r="N1509" s="35"/>
      <c r="O1509" s="35"/>
      <c r="P1509" s="35"/>
      <c r="Q1509" s="35"/>
      <c r="R1509" s="35"/>
      <c r="S1509" s="35"/>
      <c r="T1509" s="35"/>
      <c r="U1509" s="35"/>
      <c r="V1509" s="35"/>
      <c r="W1509" s="35"/>
      <c r="X1509" s="35"/>
      <c r="Y1509" s="35"/>
      <c r="Z1509" s="35"/>
      <c r="AA1509" s="35"/>
      <c r="AB1509" s="35"/>
      <c r="AC1509" s="35"/>
      <c r="AD1509" s="35"/>
      <c r="AE1509" s="35"/>
      <c r="AG1509" s="216" t="s">
        <v>166</v>
      </c>
      <c r="AH1509" s="907" t="s">
        <v>2133</v>
      </c>
      <c r="AI1509" s="906" t="s">
        <v>2134</v>
      </c>
      <c r="AJ1509" s="905">
        <v>1604020</v>
      </c>
      <c r="AK1509" s="451" t="s">
        <v>139</v>
      </c>
      <c r="AL1509" s="451">
        <v>1</v>
      </c>
      <c r="AM1509" s="449" t="s">
        <v>3041</v>
      </c>
      <c r="AN1509" s="450"/>
      <c r="AP1509" s="77"/>
      <c r="AQ1509" s="77"/>
      <c r="AR1509" s="35"/>
      <c r="AS1509" s="35"/>
      <c r="AT1509" s="35"/>
      <c r="AU1509" s="35"/>
      <c r="AV1509" s="35"/>
      <c r="AW1509" s="35"/>
      <c r="AX1509" s="35"/>
      <c r="AY1509" s="35"/>
      <c r="AZ1509" s="35"/>
      <c r="BA1509" s="35"/>
      <c r="BB1509" s="35"/>
      <c r="BC1509" s="35"/>
      <c r="BD1509" s="35"/>
      <c r="BE1509" s="35"/>
      <c r="BF1509" s="35"/>
      <c r="BG1509" s="35"/>
      <c r="BH1509" s="35"/>
      <c r="BI1509" s="35"/>
      <c r="BJ1509" s="35"/>
      <c r="BK1509" s="35"/>
      <c r="BL1509" s="35"/>
      <c r="BM1509" s="35"/>
      <c r="BN1509" s="35"/>
      <c r="BO1509" s="35"/>
      <c r="BP1509" s="35"/>
      <c r="BQ1509" s="35"/>
      <c r="BR1509" s="35"/>
      <c r="BS1509" s="35"/>
      <c r="BT1509" s="35"/>
      <c r="BU1509" s="35"/>
      <c r="BV1509" s="35"/>
    </row>
    <row r="1510" spans="1:74" s="54" customFormat="1" ht="15" customHeight="1" x14ac:dyDescent="0.15">
      <c r="A1510" s="35"/>
      <c r="B1510" s="35"/>
      <c r="C1510" s="35"/>
      <c r="D1510" s="35"/>
      <c r="E1510" s="35"/>
      <c r="F1510" s="35"/>
      <c r="G1510" s="35"/>
      <c r="H1510" s="35"/>
      <c r="I1510" s="35"/>
      <c r="J1510" s="35"/>
      <c r="K1510" s="35"/>
      <c r="L1510" s="35"/>
      <c r="M1510" s="35"/>
      <c r="N1510" s="35"/>
      <c r="O1510" s="35"/>
      <c r="P1510" s="35"/>
      <c r="Q1510" s="35"/>
      <c r="R1510" s="35"/>
      <c r="S1510" s="35"/>
      <c r="T1510" s="35"/>
      <c r="U1510" s="35"/>
      <c r="V1510" s="35"/>
      <c r="W1510" s="35"/>
      <c r="X1510" s="35"/>
      <c r="Y1510" s="35"/>
      <c r="Z1510" s="35"/>
      <c r="AA1510" s="35"/>
      <c r="AB1510" s="35"/>
      <c r="AC1510" s="35"/>
      <c r="AD1510" s="35"/>
      <c r="AE1510" s="35"/>
      <c r="AG1510" s="216" t="s">
        <v>166</v>
      </c>
      <c r="AH1510" s="907" t="s">
        <v>2127</v>
      </c>
      <c r="AI1510" s="906" t="s">
        <v>2128</v>
      </c>
      <c r="AJ1510" s="905">
        <v>1604021</v>
      </c>
      <c r="AK1510" s="451" t="s">
        <v>139</v>
      </c>
      <c r="AL1510" s="451">
        <v>1</v>
      </c>
      <c r="AM1510" s="449" t="s">
        <v>3041</v>
      </c>
      <c r="AN1510" s="450"/>
      <c r="AP1510" s="77"/>
      <c r="AQ1510" s="77"/>
      <c r="AR1510" s="35"/>
      <c r="AS1510" s="35"/>
      <c r="AT1510" s="35"/>
      <c r="AU1510" s="35"/>
      <c r="AV1510" s="35"/>
      <c r="AW1510" s="35"/>
      <c r="AX1510" s="35"/>
      <c r="AY1510" s="35"/>
      <c r="AZ1510" s="35"/>
      <c r="BA1510" s="35"/>
      <c r="BB1510" s="35"/>
      <c r="BC1510" s="35"/>
      <c r="BD1510" s="35"/>
      <c r="BE1510" s="35"/>
      <c r="BF1510" s="35"/>
      <c r="BG1510" s="35"/>
      <c r="BH1510" s="35"/>
      <c r="BI1510" s="35"/>
      <c r="BJ1510" s="35"/>
      <c r="BK1510" s="35"/>
      <c r="BL1510" s="35"/>
      <c r="BM1510" s="35"/>
      <c r="BN1510" s="35"/>
      <c r="BO1510" s="35"/>
      <c r="BP1510" s="35"/>
      <c r="BQ1510" s="35"/>
      <c r="BR1510" s="35"/>
      <c r="BS1510" s="35"/>
      <c r="BT1510" s="35"/>
      <c r="BU1510" s="35"/>
      <c r="BV1510" s="35"/>
    </row>
    <row r="1511" spans="1:74" s="54" customFormat="1" ht="15" customHeight="1" x14ac:dyDescent="0.15">
      <c r="A1511" s="35"/>
      <c r="B1511" s="35"/>
      <c r="C1511" s="35"/>
      <c r="D1511" s="35"/>
      <c r="E1511" s="35"/>
      <c r="F1511" s="35"/>
      <c r="G1511" s="35"/>
      <c r="H1511" s="35"/>
      <c r="I1511" s="35"/>
      <c r="J1511" s="35"/>
      <c r="K1511" s="35"/>
      <c r="L1511" s="35"/>
      <c r="M1511" s="35"/>
      <c r="N1511" s="35"/>
      <c r="O1511" s="35"/>
      <c r="P1511" s="35"/>
      <c r="Q1511" s="35"/>
      <c r="R1511" s="35"/>
      <c r="S1511" s="35"/>
      <c r="T1511" s="35"/>
      <c r="U1511" s="35"/>
      <c r="V1511" s="35"/>
      <c r="W1511" s="35"/>
      <c r="X1511" s="35"/>
      <c r="Y1511" s="35"/>
      <c r="Z1511" s="35"/>
      <c r="AA1511" s="35"/>
      <c r="AB1511" s="35"/>
      <c r="AC1511" s="35"/>
      <c r="AD1511" s="35"/>
      <c r="AE1511" s="35"/>
      <c r="AG1511" s="216" t="s">
        <v>166</v>
      </c>
      <c r="AH1511" s="907" t="s">
        <v>2103</v>
      </c>
      <c r="AI1511" s="906" t="s">
        <v>2104</v>
      </c>
      <c r="AJ1511" s="905">
        <v>1604022</v>
      </c>
      <c r="AK1511" s="451" t="s">
        <v>139</v>
      </c>
      <c r="AL1511" s="451">
        <v>1</v>
      </c>
      <c r="AM1511" s="449" t="s">
        <v>3041</v>
      </c>
      <c r="AN1511" s="450"/>
      <c r="AP1511" s="77"/>
      <c r="AQ1511" s="77"/>
      <c r="AR1511" s="35"/>
      <c r="AS1511" s="35"/>
      <c r="AT1511" s="35"/>
      <c r="AU1511" s="35"/>
      <c r="AV1511" s="35"/>
      <c r="AW1511" s="35"/>
      <c r="AX1511" s="35"/>
      <c r="AY1511" s="35"/>
      <c r="AZ1511" s="35"/>
      <c r="BA1511" s="35"/>
      <c r="BB1511" s="35"/>
      <c r="BC1511" s="35"/>
      <c r="BD1511" s="35"/>
      <c r="BE1511" s="35"/>
      <c r="BF1511" s="35"/>
      <c r="BG1511" s="35"/>
      <c r="BH1511" s="35"/>
      <c r="BI1511" s="35"/>
      <c r="BJ1511" s="35"/>
      <c r="BK1511" s="35"/>
      <c r="BL1511" s="35"/>
      <c r="BM1511" s="35"/>
      <c r="BN1511" s="35"/>
      <c r="BO1511" s="35"/>
      <c r="BP1511" s="35"/>
      <c r="BQ1511" s="35"/>
      <c r="BR1511" s="35"/>
      <c r="BS1511" s="35"/>
      <c r="BT1511" s="35"/>
      <c r="BU1511" s="35"/>
      <c r="BV1511" s="35"/>
    </row>
    <row r="1512" spans="1:74" s="54" customFormat="1" ht="15" customHeight="1" x14ac:dyDescent="0.15">
      <c r="A1512" s="35"/>
      <c r="B1512" s="35"/>
      <c r="C1512" s="35"/>
      <c r="D1512" s="35"/>
      <c r="E1512" s="35"/>
      <c r="F1512" s="35"/>
      <c r="G1512" s="35"/>
      <c r="H1512" s="35"/>
      <c r="I1512" s="35"/>
      <c r="J1512" s="35"/>
      <c r="K1512" s="35"/>
      <c r="L1512" s="35"/>
      <c r="M1512" s="35"/>
      <c r="N1512" s="35"/>
      <c r="O1512" s="35"/>
      <c r="P1512" s="35"/>
      <c r="Q1512" s="35"/>
      <c r="R1512" s="35"/>
      <c r="S1512" s="35"/>
      <c r="T1512" s="35"/>
      <c r="U1512" s="35"/>
      <c r="V1512" s="35"/>
      <c r="W1512" s="35"/>
      <c r="X1512" s="35"/>
      <c r="Y1512" s="35"/>
      <c r="Z1512" s="35"/>
      <c r="AA1512" s="35"/>
      <c r="AB1512" s="35"/>
      <c r="AC1512" s="35"/>
      <c r="AD1512" s="35"/>
      <c r="AE1512" s="35"/>
      <c r="AG1512" s="216" t="s">
        <v>166</v>
      </c>
      <c r="AH1512" s="907" t="s">
        <v>2149</v>
      </c>
      <c r="AI1512" s="906" t="s">
        <v>2150</v>
      </c>
      <c r="AJ1512" s="905">
        <v>1604023</v>
      </c>
      <c r="AK1512" s="451" t="s">
        <v>139</v>
      </c>
      <c r="AL1512" s="451">
        <v>1</v>
      </c>
      <c r="AM1512" s="449" t="s">
        <v>3041</v>
      </c>
      <c r="AN1512" s="450"/>
      <c r="AP1512" s="77"/>
      <c r="AQ1512" s="77"/>
      <c r="AR1512" s="35"/>
      <c r="AS1512" s="35"/>
      <c r="AT1512" s="35"/>
      <c r="AU1512" s="35"/>
      <c r="AV1512" s="35"/>
      <c r="AW1512" s="35"/>
      <c r="AX1512" s="35"/>
      <c r="AY1512" s="35"/>
      <c r="AZ1512" s="35"/>
      <c r="BA1512" s="35"/>
      <c r="BB1512" s="35"/>
      <c r="BC1512" s="35"/>
      <c r="BD1512" s="35"/>
      <c r="BE1512" s="35"/>
      <c r="BF1512" s="35"/>
      <c r="BG1512" s="35"/>
      <c r="BH1512" s="35"/>
      <c r="BI1512" s="35"/>
      <c r="BJ1512" s="35"/>
      <c r="BK1512" s="35"/>
      <c r="BL1512" s="35"/>
      <c r="BM1512" s="35"/>
      <c r="BN1512" s="35"/>
      <c r="BO1512" s="35"/>
      <c r="BP1512" s="35"/>
      <c r="BQ1512" s="35"/>
      <c r="BR1512" s="35"/>
      <c r="BS1512" s="35"/>
      <c r="BT1512" s="35"/>
      <c r="BU1512" s="35"/>
      <c r="BV1512" s="35"/>
    </row>
    <row r="1513" spans="1:74" s="54" customFormat="1" ht="15" customHeight="1" x14ac:dyDescent="0.15">
      <c r="A1513" s="35"/>
      <c r="B1513" s="35"/>
      <c r="C1513" s="35"/>
      <c r="D1513" s="35"/>
      <c r="E1513" s="35"/>
      <c r="F1513" s="35"/>
      <c r="G1513" s="35"/>
      <c r="H1513" s="35"/>
      <c r="I1513" s="35"/>
      <c r="J1513" s="35"/>
      <c r="K1513" s="35"/>
      <c r="L1513" s="35"/>
      <c r="M1513" s="35"/>
      <c r="N1513" s="35"/>
      <c r="O1513" s="35"/>
      <c r="P1513" s="35"/>
      <c r="Q1513" s="35"/>
      <c r="R1513" s="35"/>
      <c r="S1513" s="35"/>
      <c r="T1513" s="35"/>
      <c r="U1513" s="35"/>
      <c r="V1513" s="35"/>
      <c r="W1513" s="35"/>
      <c r="X1513" s="35"/>
      <c r="Y1513" s="35"/>
      <c r="Z1513" s="35"/>
      <c r="AA1513" s="35"/>
      <c r="AB1513" s="35"/>
      <c r="AC1513" s="35"/>
      <c r="AD1513" s="35"/>
      <c r="AE1513" s="35"/>
      <c r="AG1513" s="216" t="s">
        <v>166</v>
      </c>
      <c r="AH1513" s="907" t="s">
        <v>3065</v>
      </c>
      <c r="AI1513" s="906" t="s">
        <v>3066</v>
      </c>
      <c r="AJ1513" s="905">
        <v>1604024</v>
      </c>
      <c r="AK1513" s="451">
        <v>1</v>
      </c>
      <c r="AL1513" s="451" t="s">
        <v>139</v>
      </c>
      <c r="AM1513" s="449" t="s">
        <v>3041</v>
      </c>
      <c r="AN1513" s="450"/>
      <c r="AP1513" s="77"/>
      <c r="AQ1513" s="77"/>
      <c r="AR1513" s="35"/>
      <c r="AS1513" s="35"/>
      <c r="AT1513" s="35"/>
      <c r="AU1513" s="35"/>
      <c r="AV1513" s="35"/>
      <c r="AW1513" s="35"/>
      <c r="AX1513" s="35"/>
      <c r="AY1513" s="35"/>
      <c r="AZ1513" s="35"/>
      <c r="BA1513" s="35"/>
      <c r="BB1513" s="35"/>
      <c r="BC1513" s="35"/>
      <c r="BD1513" s="35"/>
      <c r="BE1513" s="35"/>
      <c r="BF1513" s="35"/>
      <c r="BG1513" s="35"/>
      <c r="BH1513" s="35"/>
      <c r="BI1513" s="35"/>
      <c r="BJ1513" s="35"/>
      <c r="BK1513" s="35"/>
      <c r="BL1513" s="35"/>
      <c r="BM1513" s="35"/>
      <c r="BN1513" s="35"/>
      <c r="BO1513" s="35"/>
      <c r="BP1513" s="35"/>
      <c r="BQ1513" s="35"/>
      <c r="BR1513" s="35"/>
      <c r="BS1513" s="35"/>
      <c r="BT1513" s="35"/>
      <c r="BU1513" s="35"/>
      <c r="BV1513" s="35"/>
    </row>
    <row r="1514" spans="1:74" s="54" customFormat="1" ht="15" customHeight="1" x14ac:dyDescent="0.15">
      <c r="A1514" s="35"/>
      <c r="B1514" s="35"/>
      <c r="C1514" s="35"/>
      <c r="D1514" s="35"/>
      <c r="E1514" s="35"/>
      <c r="F1514" s="35"/>
      <c r="G1514" s="35"/>
      <c r="H1514" s="35"/>
      <c r="I1514" s="35"/>
      <c r="J1514" s="35"/>
      <c r="K1514" s="35"/>
      <c r="L1514" s="35"/>
      <c r="M1514" s="35"/>
      <c r="N1514" s="35"/>
      <c r="O1514" s="35"/>
      <c r="P1514" s="35"/>
      <c r="Q1514" s="35"/>
      <c r="R1514" s="35"/>
      <c r="S1514" s="35"/>
      <c r="T1514" s="35"/>
      <c r="U1514" s="35"/>
      <c r="V1514" s="35"/>
      <c r="W1514" s="35"/>
      <c r="X1514" s="35"/>
      <c r="Y1514" s="35"/>
      <c r="Z1514" s="35"/>
      <c r="AA1514" s="35"/>
      <c r="AB1514" s="35"/>
      <c r="AC1514" s="35"/>
      <c r="AD1514" s="35"/>
      <c r="AE1514" s="35"/>
      <c r="AG1514" s="216" t="s">
        <v>166</v>
      </c>
      <c r="AH1514" s="907" t="s">
        <v>2151</v>
      </c>
      <c r="AI1514" s="906" t="s">
        <v>2152</v>
      </c>
      <c r="AJ1514" s="905">
        <v>1604025</v>
      </c>
      <c r="AK1514" s="451">
        <v>1</v>
      </c>
      <c r="AL1514" s="451" t="s">
        <v>139</v>
      </c>
      <c r="AM1514" s="449" t="s">
        <v>3041</v>
      </c>
      <c r="AN1514" s="450"/>
      <c r="AP1514" s="77"/>
      <c r="AQ1514" s="77"/>
      <c r="AR1514" s="35"/>
      <c r="AS1514" s="35"/>
      <c r="AT1514" s="35"/>
      <c r="AU1514" s="35"/>
      <c r="AV1514" s="35"/>
      <c r="AW1514" s="35"/>
      <c r="AX1514" s="35"/>
      <c r="AY1514" s="35"/>
      <c r="AZ1514" s="35"/>
      <c r="BA1514" s="35"/>
      <c r="BB1514" s="35"/>
      <c r="BC1514" s="35"/>
      <c r="BD1514" s="35"/>
      <c r="BE1514" s="35"/>
      <c r="BF1514" s="35"/>
      <c r="BG1514" s="35"/>
      <c r="BH1514" s="35"/>
      <c r="BI1514" s="35"/>
      <c r="BJ1514" s="35"/>
      <c r="BK1514" s="35"/>
      <c r="BL1514" s="35"/>
      <c r="BM1514" s="35"/>
      <c r="BN1514" s="35"/>
      <c r="BO1514" s="35"/>
      <c r="BP1514" s="35"/>
      <c r="BQ1514" s="35"/>
      <c r="BR1514" s="35"/>
      <c r="BS1514" s="35"/>
      <c r="BT1514" s="35"/>
      <c r="BU1514" s="35"/>
      <c r="BV1514" s="35"/>
    </row>
    <row r="1515" spans="1:74" s="54" customFormat="1" ht="15" customHeight="1" x14ac:dyDescent="0.15">
      <c r="A1515" s="35"/>
      <c r="B1515" s="35"/>
      <c r="C1515" s="35"/>
      <c r="D1515" s="35"/>
      <c r="E1515" s="35"/>
      <c r="F1515" s="35"/>
      <c r="G1515" s="35"/>
      <c r="H1515" s="35"/>
      <c r="I1515" s="35"/>
      <c r="J1515" s="35"/>
      <c r="K1515" s="35"/>
      <c r="L1515" s="35"/>
      <c r="M1515" s="35"/>
      <c r="N1515" s="35"/>
      <c r="O1515" s="35"/>
      <c r="P1515" s="35"/>
      <c r="Q1515" s="35"/>
      <c r="R1515" s="35"/>
      <c r="S1515" s="35"/>
      <c r="T1515" s="35"/>
      <c r="U1515" s="35"/>
      <c r="V1515" s="35"/>
      <c r="W1515" s="35"/>
      <c r="X1515" s="35"/>
      <c r="Y1515" s="35"/>
      <c r="Z1515" s="35"/>
      <c r="AA1515" s="35"/>
      <c r="AB1515" s="35"/>
      <c r="AC1515" s="35"/>
      <c r="AD1515" s="35"/>
      <c r="AE1515" s="35"/>
      <c r="AG1515" s="216" t="s">
        <v>166</v>
      </c>
      <c r="AH1515" s="907" t="s">
        <v>2115</v>
      </c>
      <c r="AI1515" s="906" t="s">
        <v>2116</v>
      </c>
      <c r="AJ1515" s="905">
        <v>1604026</v>
      </c>
      <c r="AK1515" s="451">
        <v>1</v>
      </c>
      <c r="AL1515" s="451" t="s">
        <v>139</v>
      </c>
      <c r="AM1515" s="449" t="s">
        <v>3041</v>
      </c>
      <c r="AN1515" s="450"/>
      <c r="AP1515" s="77"/>
      <c r="AQ1515" s="77"/>
      <c r="AR1515" s="35"/>
      <c r="AS1515" s="35"/>
      <c r="AT1515" s="35"/>
      <c r="AU1515" s="35"/>
      <c r="AV1515" s="35"/>
      <c r="AW1515" s="35"/>
      <c r="AX1515" s="35"/>
      <c r="AY1515" s="35"/>
      <c r="AZ1515" s="35"/>
      <c r="BA1515" s="35"/>
      <c r="BB1515" s="35"/>
      <c r="BC1515" s="35"/>
      <c r="BD1515" s="35"/>
      <c r="BE1515" s="35"/>
      <c r="BF1515" s="35"/>
      <c r="BG1515" s="35"/>
      <c r="BH1515" s="35"/>
      <c r="BI1515" s="35"/>
      <c r="BJ1515" s="35"/>
      <c r="BK1515" s="35"/>
      <c r="BL1515" s="35"/>
      <c r="BM1515" s="35"/>
      <c r="BN1515" s="35"/>
      <c r="BO1515" s="35"/>
      <c r="BP1515" s="35"/>
      <c r="BQ1515" s="35"/>
      <c r="BR1515" s="35"/>
      <c r="BS1515" s="35"/>
      <c r="BT1515" s="35"/>
      <c r="BU1515" s="35"/>
      <c r="BV1515" s="35"/>
    </row>
    <row r="1516" spans="1:74" s="54" customFormat="1" ht="15" customHeight="1" x14ac:dyDescent="0.15">
      <c r="A1516" s="35"/>
      <c r="B1516" s="35"/>
      <c r="C1516" s="35"/>
      <c r="D1516" s="35"/>
      <c r="E1516" s="35"/>
      <c r="F1516" s="35"/>
      <c r="G1516" s="35"/>
      <c r="H1516" s="35"/>
      <c r="I1516" s="35"/>
      <c r="J1516" s="35"/>
      <c r="K1516" s="35"/>
      <c r="L1516" s="35"/>
      <c r="M1516" s="35"/>
      <c r="N1516" s="35"/>
      <c r="O1516" s="35"/>
      <c r="P1516" s="35"/>
      <c r="Q1516" s="35"/>
      <c r="R1516" s="35"/>
      <c r="S1516" s="35"/>
      <c r="T1516" s="35"/>
      <c r="U1516" s="35"/>
      <c r="V1516" s="35"/>
      <c r="W1516" s="35"/>
      <c r="X1516" s="35"/>
      <c r="Y1516" s="35"/>
      <c r="Z1516" s="35"/>
      <c r="AA1516" s="35"/>
      <c r="AB1516" s="35"/>
      <c r="AC1516" s="35"/>
      <c r="AD1516" s="35"/>
      <c r="AE1516" s="35"/>
      <c r="AG1516" s="216" t="s">
        <v>166</v>
      </c>
      <c r="AH1516" s="907" t="s">
        <v>2137</v>
      </c>
      <c r="AI1516" s="906" t="s">
        <v>2138</v>
      </c>
      <c r="AJ1516" s="905">
        <v>1604027</v>
      </c>
      <c r="AK1516" s="451" t="s">
        <v>139</v>
      </c>
      <c r="AL1516" s="451">
        <v>1</v>
      </c>
      <c r="AM1516" s="449" t="s">
        <v>3041</v>
      </c>
      <c r="AN1516" s="450"/>
      <c r="AP1516" s="77"/>
      <c r="AQ1516" s="77"/>
      <c r="AR1516" s="35"/>
      <c r="AS1516" s="35"/>
      <c r="AT1516" s="35"/>
      <c r="AU1516" s="35"/>
      <c r="AV1516" s="35"/>
      <c r="AW1516" s="35"/>
      <c r="AX1516" s="35"/>
      <c r="AY1516" s="35"/>
      <c r="AZ1516" s="35"/>
      <c r="BA1516" s="35"/>
      <c r="BB1516" s="35"/>
      <c r="BC1516" s="35"/>
      <c r="BD1516" s="35"/>
      <c r="BE1516" s="35"/>
      <c r="BF1516" s="35"/>
      <c r="BG1516" s="35"/>
      <c r="BH1516" s="35"/>
      <c r="BI1516" s="35"/>
      <c r="BJ1516" s="35"/>
      <c r="BK1516" s="35"/>
      <c r="BL1516" s="35"/>
      <c r="BM1516" s="35"/>
      <c r="BN1516" s="35"/>
      <c r="BO1516" s="35"/>
      <c r="BP1516" s="35"/>
      <c r="BQ1516" s="35"/>
      <c r="BR1516" s="35"/>
      <c r="BS1516" s="35"/>
      <c r="BT1516" s="35"/>
      <c r="BU1516" s="35"/>
      <c r="BV1516" s="35"/>
    </row>
    <row r="1517" spans="1:74" s="54" customFormat="1" ht="15" customHeight="1" x14ac:dyDescent="0.15">
      <c r="A1517" s="35"/>
      <c r="B1517" s="35"/>
      <c r="C1517" s="35"/>
      <c r="D1517" s="35"/>
      <c r="E1517" s="35"/>
      <c r="F1517" s="35"/>
      <c r="G1517" s="35"/>
      <c r="H1517" s="35"/>
      <c r="I1517" s="35"/>
      <c r="J1517" s="35"/>
      <c r="K1517" s="35"/>
      <c r="L1517" s="35"/>
      <c r="M1517" s="35"/>
      <c r="N1517" s="35"/>
      <c r="O1517" s="35"/>
      <c r="P1517" s="35"/>
      <c r="Q1517" s="35"/>
      <c r="R1517" s="35"/>
      <c r="S1517" s="35"/>
      <c r="T1517" s="35"/>
      <c r="U1517" s="35"/>
      <c r="V1517" s="35"/>
      <c r="W1517" s="35"/>
      <c r="X1517" s="35"/>
      <c r="Y1517" s="35"/>
      <c r="Z1517" s="35"/>
      <c r="AA1517" s="35"/>
      <c r="AB1517" s="35"/>
      <c r="AC1517" s="35"/>
      <c r="AD1517" s="35"/>
      <c r="AE1517" s="35"/>
      <c r="AG1517" s="216" t="s">
        <v>166</v>
      </c>
      <c r="AH1517" s="907" t="s">
        <v>2129</v>
      </c>
      <c r="AI1517" s="906" t="s">
        <v>2130</v>
      </c>
      <c r="AJ1517" s="905">
        <v>1604028</v>
      </c>
      <c r="AK1517" s="451">
        <v>1</v>
      </c>
      <c r="AL1517" s="451" t="s">
        <v>139</v>
      </c>
      <c r="AM1517" s="449" t="s">
        <v>3041</v>
      </c>
      <c r="AN1517" s="450"/>
      <c r="AP1517" s="77"/>
      <c r="AQ1517" s="77"/>
      <c r="AR1517" s="35"/>
      <c r="AS1517" s="35"/>
      <c r="AT1517" s="35"/>
      <c r="AU1517" s="35"/>
      <c r="AV1517" s="35"/>
      <c r="AW1517" s="35"/>
      <c r="AX1517" s="35"/>
      <c r="AY1517" s="35"/>
      <c r="AZ1517" s="35"/>
      <c r="BA1517" s="35"/>
      <c r="BB1517" s="35"/>
      <c r="BC1517" s="35"/>
      <c r="BD1517" s="35"/>
      <c r="BE1517" s="35"/>
      <c r="BF1517" s="35"/>
      <c r="BG1517" s="35"/>
      <c r="BH1517" s="35"/>
      <c r="BI1517" s="35"/>
      <c r="BJ1517" s="35"/>
      <c r="BK1517" s="35"/>
      <c r="BL1517" s="35"/>
      <c r="BM1517" s="35"/>
      <c r="BN1517" s="35"/>
      <c r="BO1517" s="35"/>
      <c r="BP1517" s="35"/>
      <c r="BQ1517" s="35"/>
      <c r="BR1517" s="35"/>
      <c r="BS1517" s="35"/>
      <c r="BT1517" s="35"/>
      <c r="BU1517" s="35"/>
      <c r="BV1517" s="35"/>
    </row>
    <row r="1518" spans="1:74" s="54" customFormat="1" ht="15" customHeight="1" x14ac:dyDescent="0.15">
      <c r="A1518" s="35"/>
      <c r="B1518" s="35"/>
      <c r="C1518" s="35"/>
      <c r="D1518" s="35"/>
      <c r="E1518" s="35"/>
      <c r="F1518" s="35"/>
      <c r="G1518" s="35"/>
      <c r="H1518" s="35"/>
      <c r="I1518" s="35"/>
      <c r="J1518" s="35"/>
      <c r="K1518" s="35"/>
      <c r="L1518" s="35"/>
      <c r="M1518" s="35"/>
      <c r="N1518" s="35"/>
      <c r="O1518" s="35"/>
      <c r="P1518" s="35"/>
      <c r="Q1518" s="35"/>
      <c r="R1518" s="35"/>
      <c r="S1518" s="35"/>
      <c r="T1518" s="35"/>
      <c r="U1518" s="35"/>
      <c r="V1518" s="35"/>
      <c r="W1518" s="35"/>
      <c r="X1518" s="35"/>
      <c r="Y1518" s="35"/>
      <c r="Z1518" s="35"/>
      <c r="AA1518" s="35"/>
      <c r="AB1518" s="35"/>
      <c r="AC1518" s="35"/>
      <c r="AD1518" s="35"/>
      <c r="AE1518" s="35"/>
      <c r="AG1518" s="216" t="s">
        <v>166</v>
      </c>
      <c r="AH1518" s="907" t="s">
        <v>2125</v>
      </c>
      <c r="AI1518" s="906" t="s">
        <v>2126</v>
      </c>
      <c r="AJ1518" s="905">
        <v>1604029</v>
      </c>
      <c r="AK1518" s="451" t="s">
        <v>139</v>
      </c>
      <c r="AL1518" s="451">
        <v>1</v>
      </c>
      <c r="AM1518" s="449" t="s">
        <v>3041</v>
      </c>
      <c r="AN1518" s="450"/>
      <c r="AP1518" s="77"/>
      <c r="AQ1518" s="77"/>
      <c r="AR1518" s="35"/>
      <c r="AS1518" s="35"/>
      <c r="AT1518" s="35"/>
      <c r="AU1518" s="35"/>
      <c r="AV1518" s="35"/>
      <c r="AW1518" s="35"/>
      <c r="AX1518" s="35"/>
      <c r="AY1518" s="35"/>
      <c r="AZ1518" s="35"/>
      <c r="BA1518" s="35"/>
      <c r="BB1518" s="35"/>
      <c r="BC1518" s="35"/>
      <c r="BD1518" s="35"/>
      <c r="BE1518" s="35"/>
      <c r="BF1518" s="35"/>
      <c r="BG1518" s="35"/>
      <c r="BH1518" s="35"/>
      <c r="BI1518" s="35"/>
      <c r="BJ1518" s="35"/>
      <c r="BK1518" s="35"/>
      <c r="BL1518" s="35"/>
      <c r="BM1518" s="35"/>
      <c r="BN1518" s="35"/>
      <c r="BO1518" s="35"/>
      <c r="BP1518" s="35"/>
      <c r="BQ1518" s="35"/>
      <c r="BR1518" s="35"/>
      <c r="BS1518" s="35"/>
      <c r="BT1518" s="35"/>
      <c r="BU1518" s="35"/>
      <c r="BV1518" s="35"/>
    </row>
    <row r="1519" spans="1:74" s="54" customFormat="1" ht="15" customHeight="1" x14ac:dyDescent="0.15">
      <c r="A1519" s="35"/>
      <c r="B1519" s="35"/>
      <c r="C1519" s="35"/>
      <c r="D1519" s="35"/>
      <c r="E1519" s="35"/>
      <c r="F1519" s="35"/>
      <c r="G1519" s="35"/>
      <c r="H1519" s="35"/>
      <c r="I1519" s="35"/>
      <c r="J1519" s="35"/>
      <c r="K1519" s="35"/>
      <c r="L1519" s="35"/>
      <c r="M1519" s="35"/>
      <c r="N1519" s="35"/>
      <c r="O1519" s="35"/>
      <c r="P1519" s="35"/>
      <c r="Q1519" s="35"/>
      <c r="R1519" s="35"/>
      <c r="S1519" s="35"/>
      <c r="T1519" s="35"/>
      <c r="U1519" s="35"/>
      <c r="V1519" s="35"/>
      <c r="W1519" s="35"/>
      <c r="X1519" s="35"/>
      <c r="Y1519" s="35"/>
      <c r="Z1519" s="35"/>
      <c r="AA1519" s="35"/>
      <c r="AB1519" s="35"/>
      <c r="AC1519" s="35"/>
      <c r="AD1519" s="35"/>
      <c r="AE1519" s="35"/>
      <c r="AG1519" s="216" t="s">
        <v>166</v>
      </c>
      <c r="AH1519" s="907" t="s">
        <v>2131</v>
      </c>
      <c r="AI1519" s="906" t="s">
        <v>2132</v>
      </c>
      <c r="AJ1519" s="905">
        <v>1604030</v>
      </c>
      <c r="AK1519" s="451" t="s">
        <v>139</v>
      </c>
      <c r="AL1519" s="451">
        <v>1</v>
      </c>
      <c r="AM1519" s="449" t="s">
        <v>3041</v>
      </c>
      <c r="AN1519" s="450"/>
      <c r="AP1519" s="77"/>
      <c r="AQ1519" s="77"/>
      <c r="AR1519" s="35"/>
      <c r="AS1519" s="35"/>
      <c r="AT1519" s="35"/>
      <c r="AU1519" s="35"/>
      <c r="AV1519" s="35"/>
      <c r="AW1519" s="35"/>
      <c r="AX1519" s="35"/>
      <c r="AY1519" s="35"/>
      <c r="AZ1519" s="35"/>
      <c r="BA1519" s="35"/>
      <c r="BB1519" s="35"/>
      <c r="BC1519" s="35"/>
      <c r="BD1519" s="35"/>
      <c r="BE1519" s="35"/>
      <c r="BF1519" s="35"/>
      <c r="BG1519" s="35"/>
      <c r="BH1519" s="35"/>
      <c r="BI1519" s="35"/>
      <c r="BJ1519" s="35"/>
      <c r="BK1519" s="35"/>
      <c r="BL1519" s="35"/>
      <c r="BM1519" s="35"/>
      <c r="BN1519" s="35"/>
      <c r="BO1519" s="35"/>
      <c r="BP1519" s="35"/>
      <c r="BQ1519" s="35"/>
      <c r="BR1519" s="35"/>
      <c r="BS1519" s="35"/>
      <c r="BT1519" s="35"/>
      <c r="BU1519" s="35"/>
      <c r="BV1519" s="35"/>
    </row>
    <row r="1520" spans="1:74" s="54" customFormat="1" ht="15" customHeight="1" x14ac:dyDescent="0.15">
      <c r="A1520" s="35"/>
      <c r="B1520" s="35"/>
      <c r="C1520" s="35"/>
      <c r="D1520" s="35"/>
      <c r="E1520" s="35"/>
      <c r="F1520" s="35"/>
      <c r="G1520" s="35"/>
      <c r="H1520" s="35"/>
      <c r="I1520" s="35"/>
      <c r="J1520" s="35"/>
      <c r="K1520" s="35"/>
      <c r="L1520" s="35"/>
      <c r="M1520" s="35"/>
      <c r="N1520" s="35"/>
      <c r="O1520" s="35"/>
      <c r="P1520" s="35"/>
      <c r="Q1520" s="35"/>
      <c r="R1520" s="35"/>
      <c r="S1520" s="35"/>
      <c r="T1520" s="35"/>
      <c r="U1520" s="35"/>
      <c r="V1520" s="35"/>
      <c r="W1520" s="35"/>
      <c r="X1520" s="35"/>
      <c r="Y1520" s="35"/>
      <c r="Z1520" s="35"/>
      <c r="AA1520" s="35"/>
      <c r="AB1520" s="35"/>
      <c r="AC1520" s="35"/>
      <c r="AD1520" s="35"/>
      <c r="AE1520" s="35"/>
      <c r="AG1520" s="216" t="s">
        <v>166</v>
      </c>
      <c r="AH1520" s="907" t="s">
        <v>2092</v>
      </c>
      <c r="AI1520" s="906" t="s">
        <v>2093</v>
      </c>
      <c r="AJ1520" s="905">
        <v>1604031</v>
      </c>
      <c r="AK1520" s="451" t="s">
        <v>139</v>
      </c>
      <c r="AL1520" s="451">
        <v>1</v>
      </c>
      <c r="AM1520" s="449" t="s">
        <v>3041</v>
      </c>
      <c r="AN1520" s="450"/>
      <c r="AP1520" s="77"/>
      <c r="AQ1520" s="77"/>
      <c r="AR1520" s="35"/>
      <c r="AS1520" s="35"/>
      <c r="AT1520" s="35"/>
      <c r="AU1520" s="35"/>
      <c r="AV1520" s="35"/>
      <c r="AW1520" s="35"/>
      <c r="AX1520" s="35"/>
      <c r="AY1520" s="35"/>
      <c r="AZ1520" s="35"/>
      <c r="BA1520" s="35"/>
      <c r="BB1520" s="35"/>
      <c r="BC1520" s="35"/>
      <c r="BD1520" s="35"/>
      <c r="BE1520" s="35"/>
      <c r="BF1520" s="35"/>
      <c r="BG1520" s="35"/>
      <c r="BH1520" s="35"/>
      <c r="BI1520" s="35"/>
      <c r="BJ1520" s="35"/>
      <c r="BK1520" s="35"/>
      <c r="BL1520" s="35"/>
      <c r="BM1520" s="35"/>
      <c r="BN1520" s="35"/>
      <c r="BO1520" s="35"/>
      <c r="BP1520" s="35"/>
      <c r="BQ1520" s="35"/>
      <c r="BR1520" s="35"/>
      <c r="BS1520" s="35"/>
      <c r="BT1520" s="35"/>
      <c r="BU1520" s="35"/>
      <c r="BV1520" s="35"/>
    </row>
    <row r="1521" spans="1:74" s="54" customFormat="1" ht="15" customHeight="1" x14ac:dyDescent="0.15">
      <c r="A1521" s="35"/>
      <c r="B1521" s="35"/>
      <c r="C1521" s="35"/>
      <c r="D1521" s="35"/>
      <c r="E1521" s="35"/>
      <c r="F1521" s="35"/>
      <c r="G1521" s="35"/>
      <c r="H1521" s="35"/>
      <c r="I1521" s="35"/>
      <c r="J1521" s="35"/>
      <c r="K1521" s="35"/>
      <c r="L1521" s="35"/>
      <c r="M1521" s="35"/>
      <c r="N1521" s="35"/>
      <c r="O1521" s="35"/>
      <c r="P1521" s="35"/>
      <c r="Q1521" s="35"/>
      <c r="R1521" s="35"/>
      <c r="S1521" s="35"/>
      <c r="T1521" s="35"/>
      <c r="U1521" s="35"/>
      <c r="V1521" s="35"/>
      <c r="W1521" s="35"/>
      <c r="X1521" s="35"/>
      <c r="Y1521" s="35"/>
      <c r="Z1521" s="35"/>
      <c r="AA1521" s="35"/>
      <c r="AB1521" s="35"/>
      <c r="AC1521" s="35"/>
      <c r="AD1521" s="35"/>
      <c r="AE1521" s="35"/>
      <c r="AG1521" s="216" t="s">
        <v>166</v>
      </c>
      <c r="AH1521" s="907" t="s">
        <v>2153</v>
      </c>
      <c r="AI1521" s="906" t="s">
        <v>2154</v>
      </c>
      <c r="AJ1521" s="905">
        <v>1604032</v>
      </c>
      <c r="AK1521" s="451" t="s">
        <v>139</v>
      </c>
      <c r="AL1521" s="451">
        <v>1</v>
      </c>
      <c r="AM1521" s="449" t="s">
        <v>3041</v>
      </c>
      <c r="AN1521" s="450"/>
      <c r="AP1521" s="77"/>
      <c r="AQ1521" s="77"/>
      <c r="AR1521" s="35"/>
      <c r="AS1521" s="35"/>
      <c r="AT1521" s="35"/>
      <c r="AU1521" s="35"/>
      <c r="AV1521" s="35"/>
      <c r="AW1521" s="35"/>
      <c r="AX1521" s="35"/>
      <c r="AY1521" s="35"/>
      <c r="AZ1521" s="35"/>
      <c r="BA1521" s="35"/>
      <c r="BB1521" s="35"/>
      <c r="BC1521" s="35"/>
      <c r="BD1521" s="35"/>
      <c r="BE1521" s="35"/>
      <c r="BF1521" s="35"/>
      <c r="BG1521" s="35"/>
      <c r="BH1521" s="35"/>
      <c r="BI1521" s="35"/>
      <c r="BJ1521" s="35"/>
      <c r="BK1521" s="35"/>
      <c r="BL1521" s="35"/>
      <c r="BM1521" s="35"/>
      <c r="BN1521" s="35"/>
      <c r="BO1521" s="35"/>
      <c r="BP1521" s="35"/>
      <c r="BQ1521" s="35"/>
      <c r="BR1521" s="35"/>
      <c r="BS1521" s="35"/>
      <c r="BT1521" s="35"/>
      <c r="BU1521" s="35"/>
      <c r="BV1521" s="35"/>
    </row>
    <row r="1522" spans="1:74" s="54" customFormat="1" ht="15" customHeight="1" x14ac:dyDescent="0.15">
      <c r="A1522" s="35"/>
      <c r="B1522" s="35"/>
      <c r="C1522" s="35"/>
      <c r="D1522" s="35"/>
      <c r="E1522" s="35"/>
      <c r="F1522" s="35"/>
      <c r="G1522" s="35"/>
      <c r="H1522" s="35"/>
      <c r="I1522" s="35"/>
      <c r="J1522" s="35"/>
      <c r="K1522" s="35"/>
      <c r="L1522" s="35"/>
      <c r="M1522" s="35"/>
      <c r="N1522" s="35"/>
      <c r="O1522" s="35"/>
      <c r="P1522" s="35"/>
      <c r="Q1522" s="35"/>
      <c r="R1522" s="35"/>
      <c r="S1522" s="35"/>
      <c r="T1522" s="35"/>
      <c r="U1522" s="35"/>
      <c r="V1522" s="35"/>
      <c r="W1522" s="35"/>
      <c r="X1522" s="35"/>
      <c r="Y1522" s="35"/>
      <c r="Z1522" s="35"/>
      <c r="AA1522" s="35"/>
      <c r="AB1522" s="35"/>
      <c r="AC1522" s="35"/>
      <c r="AD1522" s="35"/>
      <c r="AE1522" s="35"/>
      <c r="AG1522" s="216" t="s">
        <v>166</v>
      </c>
      <c r="AH1522" s="907" t="s">
        <v>2159</v>
      </c>
      <c r="AI1522" s="906" t="s">
        <v>2160</v>
      </c>
      <c r="AJ1522" s="905">
        <v>1604033</v>
      </c>
      <c r="AK1522" s="451" t="s">
        <v>139</v>
      </c>
      <c r="AL1522" s="451">
        <v>1</v>
      </c>
      <c r="AM1522" s="449" t="s">
        <v>3041</v>
      </c>
      <c r="AN1522" s="450"/>
      <c r="AP1522" s="77"/>
      <c r="AQ1522" s="77"/>
      <c r="AR1522" s="35"/>
      <c r="AS1522" s="35"/>
      <c r="AT1522" s="35"/>
      <c r="AU1522" s="35"/>
      <c r="AV1522" s="35"/>
      <c r="AW1522" s="35"/>
      <c r="AX1522" s="35"/>
      <c r="AY1522" s="35"/>
      <c r="AZ1522" s="35"/>
      <c r="BA1522" s="35"/>
      <c r="BB1522" s="35"/>
      <c r="BC1522" s="35"/>
      <c r="BD1522" s="35"/>
      <c r="BE1522" s="35"/>
      <c r="BF1522" s="35"/>
      <c r="BG1522" s="35"/>
      <c r="BH1522" s="35"/>
      <c r="BI1522" s="35"/>
      <c r="BJ1522" s="35"/>
      <c r="BK1522" s="35"/>
      <c r="BL1522" s="35"/>
      <c r="BM1522" s="35"/>
      <c r="BN1522" s="35"/>
      <c r="BO1522" s="35"/>
      <c r="BP1522" s="35"/>
      <c r="BQ1522" s="35"/>
      <c r="BR1522" s="35"/>
      <c r="BS1522" s="35"/>
      <c r="BT1522" s="35"/>
      <c r="BU1522" s="35"/>
      <c r="BV1522" s="35"/>
    </row>
    <row r="1523" spans="1:74" s="54" customFormat="1" ht="15" customHeight="1" x14ac:dyDescent="0.15">
      <c r="A1523" s="35"/>
      <c r="B1523" s="35"/>
      <c r="C1523" s="35"/>
      <c r="D1523" s="35"/>
      <c r="E1523" s="35"/>
      <c r="F1523" s="35"/>
      <c r="G1523" s="35"/>
      <c r="H1523" s="35"/>
      <c r="I1523" s="35"/>
      <c r="J1523" s="35"/>
      <c r="K1523" s="35"/>
      <c r="L1523" s="35"/>
      <c r="M1523" s="35"/>
      <c r="N1523" s="35"/>
      <c r="O1523" s="35"/>
      <c r="P1523" s="35"/>
      <c r="Q1523" s="35"/>
      <c r="R1523" s="35"/>
      <c r="S1523" s="35"/>
      <c r="T1523" s="35"/>
      <c r="U1523" s="35"/>
      <c r="V1523" s="35"/>
      <c r="W1523" s="35"/>
      <c r="X1523" s="35"/>
      <c r="Y1523" s="35"/>
      <c r="Z1523" s="35"/>
      <c r="AA1523" s="35"/>
      <c r="AB1523" s="35"/>
      <c r="AC1523" s="35"/>
      <c r="AD1523" s="35"/>
      <c r="AE1523" s="35"/>
      <c r="AG1523" s="216" t="s">
        <v>166</v>
      </c>
      <c r="AH1523" s="907" t="s">
        <v>2177</v>
      </c>
      <c r="AI1523" s="906" t="s">
        <v>2178</v>
      </c>
      <c r="AJ1523" s="905">
        <v>1604034</v>
      </c>
      <c r="AK1523" s="451">
        <v>1</v>
      </c>
      <c r="AL1523" s="451" t="s">
        <v>139</v>
      </c>
      <c r="AM1523" s="449" t="s">
        <v>3041</v>
      </c>
      <c r="AN1523" s="450"/>
      <c r="AP1523" s="77"/>
      <c r="AQ1523" s="77"/>
      <c r="AR1523" s="35"/>
      <c r="AS1523" s="35"/>
      <c r="AT1523" s="35"/>
      <c r="AU1523" s="35"/>
      <c r="AV1523" s="35"/>
      <c r="AW1523" s="35"/>
      <c r="AX1523" s="35"/>
      <c r="AY1523" s="35"/>
      <c r="AZ1523" s="35"/>
      <c r="BA1523" s="35"/>
      <c r="BB1523" s="35"/>
      <c r="BC1523" s="35"/>
      <c r="BD1523" s="35"/>
      <c r="BE1523" s="35"/>
      <c r="BF1523" s="35"/>
      <c r="BG1523" s="35"/>
      <c r="BH1523" s="35"/>
      <c r="BI1523" s="35"/>
      <c r="BJ1523" s="35"/>
      <c r="BK1523" s="35"/>
      <c r="BL1523" s="35"/>
      <c r="BM1523" s="35"/>
      <c r="BN1523" s="35"/>
      <c r="BO1523" s="35"/>
      <c r="BP1523" s="35"/>
      <c r="BQ1523" s="35"/>
      <c r="BR1523" s="35"/>
      <c r="BS1523" s="35"/>
      <c r="BT1523" s="35"/>
      <c r="BU1523" s="35"/>
      <c r="BV1523" s="35"/>
    </row>
    <row r="1524" spans="1:74" s="54" customFormat="1" ht="15" customHeight="1" x14ac:dyDescent="0.15">
      <c r="A1524" s="35"/>
      <c r="B1524" s="35"/>
      <c r="C1524" s="35"/>
      <c r="D1524" s="35"/>
      <c r="E1524" s="35"/>
      <c r="F1524" s="35"/>
      <c r="G1524" s="35"/>
      <c r="H1524" s="35"/>
      <c r="I1524" s="35"/>
      <c r="J1524" s="35"/>
      <c r="K1524" s="35"/>
      <c r="L1524" s="35"/>
      <c r="M1524" s="35"/>
      <c r="N1524" s="35"/>
      <c r="O1524" s="35"/>
      <c r="P1524" s="35"/>
      <c r="Q1524" s="35"/>
      <c r="R1524" s="35"/>
      <c r="S1524" s="35"/>
      <c r="T1524" s="35"/>
      <c r="U1524" s="35"/>
      <c r="V1524" s="35"/>
      <c r="W1524" s="35"/>
      <c r="X1524" s="35"/>
      <c r="Y1524" s="35"/>
      <c r="Z1524" s="35"/>
      <c r="AA1524" s="35"/>
      <c r="AB1524" s="35"/>
      <c r="AC1524" s="35"/>
      <c r="AD1524" s="35"/>
      <c r="AE1524" s="35"/>
      <c r="AG1524" s="216" t="s">
        <v>166</v>
      </c>
      <c r="AH1524" s="907" t="s">
        <v>2088</v>
      </c>
      <c r="AI1524" s="906" t="s">
        <v>2089</v>
      </c>
      <c r="AJ1524" s="905">
        <v>1604035</v>
      </c>
      <c r="AK1524" s="451" t="s">
        <v>139</v>
      </c>
      <c r="AL1524" s="451">
        <v>1</v>
      </c>
      <c r="AM1524" s="449" t="s">
        <v>3041</v>
      </c>
      <c r="AN1524" s="450"/>
      <c r="AP1524" s="77"/>
      <c r="AQ1524" s="77"/>
      <c r="AR1524" s="35"/>
      <c r="AS1524" s="35"/>
      <c r="AT1524" s="35"/>
      <c r="AU1524" s="35"/>
      <c r="AV1524" s="35"/>
      <c r="AW1524" s="35"/>
      <c r="AX1524" s="35"/>
      <c r="AY1524" s="35"/>
      <c r="AZ1524" s="35"/>
      <c r="BA1524" s="35"/>
      <c r="BB1524" s="35"/>
      <c r="BC1524" s="35"/>
      <c r="BD1524" s="35"/>
      <c r="BE1524" s="35"/>
      <c r="BF1524" s="35"/>
      <c r="BG1524" s="35"/>
      <c r="BH1524" s="35"/>
      <c r="BI1524" s="35"/>
      <c r="BJ1524" s="35"/>
      <c r="BK1524" s="35"/>
      <c r="BL1524" s="35"/>
      <c r="BM1524" s="35"/>
      <c r="BN1524" s="35"/>
      <c r="BO1524" s="35"/>
      <c r="BP1524" s="35"/>
      <c r="BQ1524" s="35"/>
      <c r="BR1524" s="35"/>
      <c r="BS1524" s="35"/>
      <c r="BT1524" s="35"/>
      <c r="BU1524" s="35"/>
      <c r="BV1524" s="35"/>
    </row>
    <row r="1525" spans="1:74" s="54" customFormat="1" ht="15" customHeight="1" x14ac:dyDescent="0.15">
      <c r="A1525" s="35"/>
      <c r="B1525" s="35"/>
      <c r="C1525" s="35"/>
      <c r="D1525" s="35"/>
      <c r="E1525" s="35"/>
      <c r="F1525" s="35"/>
      <c r="G1525" s="35"/>
      <c r="H1525" s="35"/>
      <c r="I1525" s="35"/>
      <c r="J1525" s="35"/>
      <c r="K1525" s="35"/>
      <c r="L1525" s="35"/>
      <c r="M1525" s="35"/>
      <c r="N1525" s="35"/>
      <c r="O1525" s="35"/>
      <c r="P1525" s="35"/>
      <c r="Q1525" s="35"/>
      <c r="R1525" s="35"/>
      <c r="S1525" s="35"/>
      <c r="T1525" s="35"/>
      <c r="U1525" s="35"/>
      <c r="V1525" s="35"/>
      <c r="W1525" s="35"/>
      <c r="X1525" s="35"/>
      <c r="Y1525" s="35"/>
      <c r="Z1525" s="35"/>
      <c r="AA1525" s="35"/>
      <c r="AB1525" s="35"/>
      <c r="AC1525" s="35"/>
      <c r="AD1525" s="35"/>
      <c r="AE1525" s="35"/>
      <c r="AG1525" s="216" t="s">
        <v>166</v>
      </c>
      <c r="AH1525" s="907" t="s">
        <v>2121</v>
      </c>
      <c r="AI1525" s="906" t="s">
        <v>2122</v>
      </c>
      <c r="AJ1525" s="905">
        <v>1604036</v>
      </c>
      <c r="AK1525" s="451">
        <v>1</v>
      </c>
      <c r="AL1525" s="451" t="s">
        <v>139</v>
      </c>
      <c r="AM1525" s="449" t="s">
        <v>3041</v>
      </c>
      <c r="AN1525" s="450"/>
      <c r="AP1525" s="77"/>
      <c r="AQ1525" s="77"/>
      <c r="AR1525" s="35"/>
      <c r="AS1525" s="35"/>
      <c r="AT1525" s="35"/>
      <c r="AU1525" s="35"/>
      <c r="AV1525" s="35"/>
      <c r="AW1525" s="35"/>
      <c r="AX1525" s="35"/>
      <c r="AY1525" s="35"/>
      <c r="AZ1525" s="35"/>
      <c r="BA1525" s="35"/>
      <c r="BB1525" s="35"/>
      <c r="BC1525" s="35"/>
      <c r="BD1525" s="35"/>
      <c r="BE1525" s="35"/>
      <c r="BF1525" s="35"/>
      <c r="BG1525" s="35"/>
      <c r="BH1525" s="35"/>
      <c r="BI1525" s="35"/>
      <c r="BJ1525" s="35"/>
      <c r="BK1525" s="35"/>
      <c r="BL1525" s="35"/>
      <c r="BM1525" s="35"/>
      <c r="BN1525" s="35"/>
      <c r="BO1525" s="35"/>
      <c r="BP1525" s="35"/>
      <c r="BQ1525" s="35"/>
      <c r="BR1525" s="35"/>
      <c r="BS1525" s="35"/>
      <c r="BT1525" s="35"/>
      <c r="BU1525" s="35"/>
      <c r="BV1525" s="35"/>
    </row>
    <row r="1526" spans="1:74" s="54" customFormat="1" ht="15" customHeight="1" x14ac:dyDescent="0.15">
      <c r="A1526" s="35"/>
      <c r="B1526" s="35"/>
      <c r="C1526" s="35"/>
      <c r="D1526" s="35"/>
      <c r="E1526" s="35"/>
      <c r="F1526" s="35"/>
      <c r="G1526" s="35"/>
      <c r="H1526" s="35"/>
      <c r="I1526" s="35"/>
      <c r="J1526" s="35"/>
      <c r="K1526" s="35"/>
      <c r="L1526" s="35"/>
      <c r="M1526" s="35"/>
      <c r="N1526" s="35"/>
      <c r="O1526" s="35"/>
      <c r="P1526" s="35"/>
      <c r="Q1526" s="35"/>
      <c r="R1526" s="35"/>
      <c r="S1526" s="35"/>
      <c r="T1526" s="35"/>
      <c r="U1526" s="35"/>
      <c r="V1526" s="35"/>
      <c r="W1526" s="35"/>
      <c r="X1526" s="35"/>
      <c r="Y1526" s="35"/>
      <c r="Z1526" s="35"/>
      <c r="AA1526" s="35"/>
      <c r="AB1526" s="35"/>
      <c r="AC1526" s="35"/>
      <c r="AD1526" s="35"/>
      <c r="AE1526" s="35"/>
      <c r="AG1526" s="216" t="s">
        <v>166</v>
      </c>
      <c r="AH1526" s="907" t="s">
        <v>2105</v>
      </c>
      <c r="AI1526" s="906" t="s">
        <v>2106</v>
      </c>
      <c r="AJ1526" s="905">
        <v>1604037</v>
      </c>
      <c r="AK1526" s="451" t="s">
        <v>139</v>
      </c>
      <c r="AL1526" s="451">
        <v>1</v>
      </c>
      <c r="AM1526" s="449" t="s">
        <v>3041</v>
      </c>
      <c r="AN1526" s="450"/>
      <c r="AP1526" s="77"/>
      <c r="AQ1526" s="77"/>
      <c r="AR1526" s="35"/>
      <c r="AS1526" s="35"/>
      <c r="AT1526" s="35"/>
      <c r="AU1526" s="35"/>
      <c r="AV1526" s="35"/>
      <c r="AW1526" s="35"/>
      <c r="AX1526" s="35"/>
      <c r="AY1526" s="35"/>
      <c r="AZ1526" s="35"/>
      <c r="BA1526" s="35"/>
      <c r="BB1526" s="35"/>
      <c r="BC1526" s="35"/>
      <c r="BD1526" s="35"/>
      <c r="BE1526" s="35"/>
      <c r="BF1526" s="35"/>
      <c r="BG1526" s="35"/>
      <c r="BH1526" s="35"/>
      <c r="BI1526" s="35"/>
      <c r="BJ1526" s="35"/>
      <c r="BK1526" s="35"/>
      <c r="BL1526" s="35"/>
      <c r="BM1526" s="35"/>
      <c r="BN1526" s="35"/>
      <c r="BO1526" s="35"/>
      <c r="BP1526" s="35"/>
      <c r="BQ1526" s="35"/>
      <c r="BR1526" s="35"/>
      <c r="BS1526" s="35"/>
      <c r="BT1526" s="35"/>
      <c r="BU1526" s="35"/>
      <c r="BV1526" s="35"/>
    </row>
    <row r="1527" spans="1:74" s="54" customFormat="1" ht="15" customHeight="1" x14ac:dyDescent="0.15">
      <c r="A1527" s="35"/>
      <c r="B1527" s="35"/>
      <c r="C1527" s="35"/>
      <c r="D1527" s="35"/>
      <c r="E1527" s="35"/>
      <c r="F1527" s="35"/>
      <c r="G1527" s="35"/>
      <c r="H1527" s="35"/>
      <c r="I1527" s="35"/>
      <c r="J1527" s="35"/>
      <c r="K1527" s="35"/>
      <c r="L1527" s="35"/>
      <c r="M1527" s="35"/>
      <c r="N1527" s="35"/>
      <c r="O1527" s="35"/>
      <c r="P1527" s="35"/>
      <c r="Q1527" s="35"/>
      <c r="R1527" s="35"/>
      <c r="S1527" s="35"/>
      <c r="T1527" s="35"/>
      <c r="U1527" s="35"/>
      <c r="V1527" s="35"/>
      <c r="W1527" s="35"/>
      <c r="X1527" s="35"/>
      <c r="Y1527" s="35"/>
      <c r="Z1527" s="35"/>
      <c r="AA1527" s="35"/>
      <c r="AB1527" s="35"/>
      <c r="AC1527" s="35"/>
      <c r="AD1527" s="35"/>
      <c r="AE1527" s="35"/>
      <c r="AG1527" s="216" t="s">
        <v>166</v>
      </c>
      <c r="AH1527" s="907" t="s">
        <v>2145</v>
      </c>
      <c r="AI1527" s="906" t="s">
        <v>2146</v>
      </c>
      <c r="AJ1527" s="905">
        <v>1604038</v>
      </c>
      <c r="AK1527" s="451" t="s">
        <v>139</v>
      </c>
      <c r="AL1527" s="451">
        <v>1</v>
      </c>
      <c r="AM1527" s="449" t="s">
        <v>3041</v>
      </c>
      <c r="AN1527" s="450"/>
      <c r="AP1527" s="77"/>
      <c r="AQ1527" s="77"/>
      <c r="AR1527" s="35"/>
      <c r="AS1527" s="35"/>
      <c r="AT1527" s="35"/>
      <c r="AU1527" s="35"/>
      <c r="AV1527" s="35"/>
      <c r="AW1527" s="35"/>
      <c r="AX1527" s="35"/>
      <c r="AY1527" s="35"/>
      <c r="AZ1527" s="35"/>
      <c r="BA1527" s="35"/>
      <c r="BB1527" s="35"/>
      <c r="BC1527" s="35"/>
      <c r="BD1527" s="35"/>
      <c r="BE1527" s="35"/>
      <c r="BF1527" s="35"/>
      <c r="BG1527" s="35"/>
      <c r="BH1527" s="35"/>
      <c r="BI1527" s="35"/>
      <c r="BJ1527" s="35"/>
      <c r="BK1527" s="35"/>
      <c r="BL1527" s="35"/>
      <c r="BM1527" s="35"/>
      <c r="BN1527" s="35"/>
      <c r="BO1527" s="35"/>
      <c r="BP1527" s="35"/>
      <c r="BQ1527" s="35"/>
      <c r="BR1527" s="35"/>
      <c r="BS1527" s="35"/>
      <c r="BT1527" s="35"/>
      <c r="BU1527" s="35"/>
      <c r="BV1527" s="35"/>
    </row>
    <row r="1528" spans="1:74" s="54" customFormat="1" ht="15" customHeight="1" x14ac:dyDescent="0.15">
      <c r="A1528" s="35"/>
      <c r="B1528" s="35"/>
      <c r="C1528" s="35"/>
      <c r="D1528" s="35"/>
      <c r="E1528" s="35"/>
      <c r="F1528" s="35"/>
      <c r="G1528" s="35"/>
      <c r="H1528" s="35"/>
      <c r="I1528" s="35"/>
      <c r="J1528" s="35"/>
      <c r="K1528" s="35"/>
      <c r="L1528" s="35"/>
      <c r="M1528" s="35"/>
      <c r="N1528" s="35"/>
      <c r="O1528" s="35"/>
      <c r="P1528" s="35"/>
      <c r="Q1528" s="35"/>
      <c r="R1528" s="35"/>
      <c r="S1528" s="35"/>
      <c r="T1528" s="35"/>
      <c r="U1528" s="35"/>
      <c r="V1528" s="35"/>
      <c r="W1528" s="35"/>
      <c r="X1528" s="35"/>
      <c r="Y1528" s="35"/>
      <c r="Z1528" s="35"/>
      <c r="AA1528" s="35"/>
      <c r="AB1528" s="35"/>
      <c r="AC1528" s="35"/>
      <c r="AD1528" s="35"/>
      <c r="AE1528" s="35"/>
      <c r="AG1528" s="216" t="s">
        <v>166</v>
      </c>
      <c r="AH1528" s="907" t="s">
        <v>2175</v>
      </c>
      <c r="AI1528" s="906" t="s">
        <v>2176</v>
      </c>
      <c r="AJ1528" s="905">
        <v>1604039</v>
      </c>
      <c r="AK1528" s="451" t="s">
        <v>139</v>
      </c>
      <c r="AL1528" s="451">
        <v>1</v>
      </c>
      <c r="AM1528" s="449" t="s">
        <v>3041</v>
      </c>
      <c r="AN1528" s="450"/>
      <c r="AP1528" s="77"/>
      <c r="AQ1528" s="77"/>
      <c r="AR1528" s="35"/>
      <c r="AS1528" s="35"/>
      <c r="AT1528" s="35"/>
      <c r="AU1528" s="35"/>
      <c r="AV1528" s="35"/>
      <c r="AW1528" s="35"/>
      <c r="AX1528" s="35"/>
      <c r="AY1528" s="35"/>
      <c r="AZ1528" s="35"/>
      <c r="BA1528" s="35"/>
      <c r="BB1528" s="35"/>
      <c r="BC1528" s="35"/>
      <c r="BD1528" s="35"/>
      <c r="BE1528" s="35"/>
      <c r="BF1528" s="35"/>
      <c r="BG1528" s="35"/>
      <c r="BH1528" s="35"/>
      <c r="BI1528" s="35"/>
      <c r="BJ1528" s="35"/>
      <c r="BK1528" s="35"/>
      <c r="BL1528" s="35"/>
      <c r="BM1528" s="35"/>
      <c r="BN1528" s="35"/>
      <c r="BO1528" s="35"/>
      <c r="BP1528" s="35"/>
      <c r="BQ1528" s="35"/>
      <c r="BR1528" s="35"/>
      <c r="BS1528" s="35"/>
      <c r="BT1528" s="35"/>
      <c r="BU1528" s="35"/>
      <c r="BV1528" s="35"/>
    </row>
    <row r="1529" spans="1:74" s="54" customFormat="1" ht="15" customHeight="1" x14ac:dyDescent="0.15">
      <c r="A1529" s="35"/>
      <c r="B1529" s="35"/>
      <c r="C1529" s="35"/>
      <c r="D1529" s="35"/>
      <c r="E1529" s="35"/>
      <c r="F1529" s="35"/>
      <c r="G1529" s="35"/>
      <c r="H1529" s="35"/>
      <c r="I1529" s="35"/>
      <c r="J1529" s="35"/>
      <c r="K1529" s="35"/>
      <c r="L1529" s="35"/>
      <c r="M1529" s="35"/>
      <c r="N1529" s="35"/>
      <c r="O1529" s="35"/>
      <c r="P1529" s="35"/>
      <c r="Q1529" s="35"/>
      <c r="R1529" s="35"/>
      <c r="S1529" s="35"/>
      <c r="T1529" s="35"/>
      <c r="U1529" s="35"/>
      <c r="V1529" s="35"/>
      <c r="W1529" s="35"/>
      <c r="X1529" s="35"/>
      <c r="Y1529" s="35"/>
      <c r="Z1529" s="35"/>
      <c r="AA1529" s="35"/>
      <c r="AB1529" s="35"/>
      <c r="AC1529" s="35"/>
      <c r="AD1529" s="35"/>
      <c r="AE1529" s="35"/>
      <c r="AG1529" s="216" t="s">
        <v>166</v>
      </c>
      <c r="AH1529" s="907" t="s">
        <v>2171</v>
      </c>
      <c r="AI1529" s="906" t="s">
        <v>2172</v>
      </c>
      <c r="AJ1529" s="905">
        <v>1604040</v>
      </c>
      <c r="AK1529" s="451">
        <v>1</v>
      </c>
      <c r="AL1529" s="451" t="s">
        <v>139</v>
      </c>
      <c r="AM1529" s="449" t="s">
        <v>3041</v>
      </c>
      <c r="AN1529" s="450"/>
      <c r="AP1529" s="77"/>
      <c r="AQ1529" s="77"/>
      <c r="AR1529" s="35"/>
      <c r="AS1529" s="35"/>
      <c r="AT1529" s="35"/>
      <c r="AU1529" s="35"/>
      <c r="AV1529" s="35"/>
      <c r="AW1529" s="35"/>
      <c r="AX1529" s="35"/>
      <c r="AY1529" s="35"/>
      <c r="AZ1529" s="35"/>
      <c r="BA1529" s="35"/>
      <c r="BB1529" s="35"/>
      <c r="BC1529" s="35"/>
      <c r="BD1529" s="35"/>
      <c r="BE1529" s="35"/>
      <c r="BF1529" s="35"/>
      <c r="BG1529" s="35"/>
      <c r="BH1529" s="35"/>
      <c r="BI1529" s="35"/>
      <c r="BJ1529" s="35"/>
      <c r="BK1529" s="35"/>
      <c r="BL1529" s="35"/>
      <c r="BM1529" s="35"/>
      <c r="BN1529" s="35"/>
      <c r="BO1529" s="35"/>
      <c r="BP1529" s="35"/>
      <c r="BQ1529" s="35"/>
      <c r="BR1529" s="35"/>
      <c r="BS1529" s="35"/>
      <c r="BT1529" s="35"/>
      <c r="BU1529" s="35"/>
      <c r="BV1529" s="35"/>
    </row>
    <row r="1530" spans="1:74" s="54" customFormat="1" ht="15" customHeight="1" x14ac:dyDescent="0.15">
      <c r="A1530" s="35"/>
      <c r="B1530" s="35"/>
      <c r="C1530" s="35"/>
      <c r="D1530" s="35"/>
      <c r="E1530" s="35"/>
      <c r="F1530" s="35"/>
      <c r="G1530" s="35"/>
      <c r="H1530" s="35"/>
      <c r="I1530" s="35"/>
      <c r="J1530" s="35"/>
      <c r="K1530" s="35"/>
      <c r="L1530" s="35"/>
      <c r="M1530" s="35"/>
      <c r="N1530" s="35"/>
      <c r="O1530" s="35"/>
      <c r="P1530" s="35"/>
      <c r="Q1530" s="35"/>
      <c r="R1530" s="35"/>
      <c r="S1530" s="35"/>
      <c r="T1530" s="35"/>
      <c r="U1530" s="35"/>
      <c r="V1530" s="35"/>
      <c r="W1530" s="35"/>
      <c r="X1530" s="35"/>
      <c r="Y1530" s="35"/>
      <c r="Z1530" s="35"/>
      <c r="AA1530" s="35"/>
      <c r="AB1530" s="35"/>
      <c r="AC1530" s="35"/>
      <c r="AD1530" s="35"/>
      <c r="AE1530" s="35"/>
      <c r="AG1530" s="216" t="s">
        <v>166</v>
      </c>
      <c r="AH1530" s="907" t="s">
        <v>2163</v>
      </c>
      <c r="AI1530" s="906" t="s">
        <v>2164</v>
      </c>
      <c r="AJ1530" s="905">
        <v>1604041</v>
      </c>
      <c r="AK1530" s="451">
        <v>1</v>
      </c>
      <c r="AL1530" s="451" t="s">
        <v>139</v>
      </c>
      <c r="AM1530" s="451" t="s">
        <v>140</v>
      </c>
      <c r="AN1530" s="450"/>
      <c r="AP1530" s="77"/>
      <c r="AQ1530" s="77"/>
      <c r="AR1530" s="35"/>
      <c r="AS1530" s="35"/>
      <c r="AT1530" s="35"/>
      <c r="AU1530" s="35"/>
      <c r="AV1530" s="35"/>
      <c r="AW1530" s="35"/>
      <c r="AX1530" s="35"/>
      <c r="AY1530" s="35"/>
      <c r="AZ1530" s="35"/>
      <c r="BA1530" s="35"/>
      <c r="BB1530" s="35"/>
      <c r="BC1530" s="35"/>
      <c r="BD1530" s="35"/>
      <c r="BE1530" s="35"/>
      <c r="BF1530" s="35"/>
      <c r="BG1530" s="35"/>
      <c r="BH1530" s="35"/>
      <c r="BI1530" s="35"/>
      <c r="BJ1530" s="35"/>
      <c r="BK1530" s="35"/>
      <c r="BL1530" s="35"/>
      <c r="BM1530" s="35"/>
      <c r="BN1530" s="35"/>
      <c r="BO1530" s="35"/>
      <c r="BP1530" s="35"/>
      <c r="BQ1530" s="35"/>
      <c r="BR1530" s="35"/>
      <c r="BS1530" s="35"/>
      <c r="BT1530" s="35"/>
      <c r="BU1530" s="35"/>
      <c r="BV1530" s="35"/>
    </row>
    <row r="1531" spans="1:74" s="54" customFormat="1" ht="15" customHeight="1" x14ac:dyDescent="0.15">
      <c r="A1531" s="35"/>
      <c r="B1531" s="35"/>
      <c r="C1531" s="35"/>
      <c r="D1531" s="35"/>
      <c r="E1531" s="35"/>
      <c r="F1531" s="35"/>
      <c r="G1531" s="35"/>
      <c r="H1531" s="35"/>
      <c r="I1531" s="35"/>
      <c r="J1531" s="35"/>
      <c r="K1531" s="35"/>
      <c r="L1531" s="35"/>
      <c r="M1531" s="35"/>
      <c r="N1531" s="35"/>
      <c r="O1531" s="35"/>
      <c r="P1531" s="35"/>
      <c r="Q1531" s="35"/>
      <c r="R1531" s="35"/>
      <c r="S1531" s="35"/>
      <c r="T1531" s="35"/>
      <c r="U1531" s="35"/>
      <c r="V1531" s="35"/>
      <c r="W1531" s="35"/>
      <c r="X1531" s="35"/>
      <c r="Y1531" s="35"/>
      <c r="Z1531" s="35"/>
      <c r="AA1531" s="35"/>
      <c r="AB1531" s="35"/>
      <c r="AC1531" s="35"/>
      <c r="AD1531" s="35"/>
      <c r="AE1531" s="35"/>
      <c r="AG1531" s="216" t="s">
        <v>166</v>
      </c>
      <c r="AH1531" s="907" t="s">
        <v>2169</v>
      </c>
      <c r="AI1531" s="906" t="s">
        <v>2170</v>
      </c>
      <c r="AJ1531" s="905">
        <v>1604042</v>
      </c>
      <c r="AK1531" s="451" t="s">
        <v>139</v>
      </c>
      <c r="AL1531" s="451">
        <v>1</v>
      </c>
      <c r="AM1531" s="449" t="s">
        <v>3041</v>
      </c>
      <c r="AN1531" s="450"/>
      <c r="AP1531" s="77"/>
      <c r="AQ1531" s="77"/>
      <c r="AR1531" s="35"/>
      <c r="AS1531" s="35"/>
      <c r="AT1531" s="35"/>
      <c r="AU1531" s="35"/>
      <c r="AV1531" s="35"/>
      <c r="AW1531" s="35"/>
      <c r="AX1531" s="35"/>
      <c r="AY1531" s="35"/>
      <c r="AZ1531" s="35"/>
      <c r="BA1531" s="35"/>
      <c r="BB1531" s="35"/>
      <c r="BC1531" s="35"/>
      <c r="BD1531" s="35"/>
      <c r="BE1531" s="35"/>
      <c r="BF1531" s="35"/>
      <c r="BG1531" s="35"/>
      <c r="BH1531" s="35"/>
      <c r="BI1531" s="35"/>
      <c r="BJ1531" s="35"/>
      <c r="BK1531" s="35"/>
      <c r="BL1531" s="35"/>
      <c r="BM1531" s="35"/>
      <c r="BN1531" s="35"/>
      <c r="BO1531" s="35"/>
      <c r="BP1531" s="35"/>
      <c r="BQ1531" s="35"/>
      <c r="BR1531" s="35"/>
      <c r="BS1531" s="35"/>
      <c r="BT1531" s="35"/>
      <c r="BU1531" s="35"/>
      <c r="BV1531" s="35"/>
    </row>
    <row r="1532" spans="1:74" s="54" customFormat="1" ht="15" customHeight="1" x14ac:dyDescent="0.15">
      <c r="A1532" s="35"/>
      <c r="B1532" s="35"/>
      <c r="C1532" s="35"/>
      <c r="D1532" s="35"/>
      <c r="E1532" s="35"/>
      <c r="F1532" s="35"/>
      <c r="G1532" s="35"/>
      <c r="H1532" s="35"/>
      <c r="I1532" s="35"/>
      <c r="J1532" s="35"/>
      <c r="K1532" s="35"/>
      <c r="L1532" s="35"/>
      <c r="M1532" s="35"/>
      <c r="N1532" s="35"/>
      <c r="O1532" s="35"/>
      <c r="P1532" s="35"/>
      <c r="Q1532" s="35"/>
      <c r="R1532" s="35"/>
      <c r="S1532" s="35"/>
      <c r="T1532" s="35"/>
      <c r="U1532" s="35"/>
      <c r="V1532" s="35"/>
      <c r="W1532" s="35"/>
      <c r="X1532" s="35"/>
      <c r="Y1532" s="35"/>
      <c r="Z1532" s="35"/>
      <c r="AA1532" s="35"/>
      <c r="AB1532" s="35"/>
      <c r="AC1532" s="35"/>
      <c r="AD1532" s="35"/>
      <c r="AE1532" s="35"/>
      <c r="AG1532" s="216" t="s">
        <v>166</v>
      </c>
      <c r="AH1532" s="907" t="s">
        <v>2139</v>
      </c>
      <c r="AI1532" s="906" t="s">
        <v>2140</v>
      </c>
      <c r="AJ1532" s="905">
        <v>1604043</v>
      </c>
      <c r="AK1532" s="451" t="s">
        <v>139</v>
      </c>
      <c r="AL1532" s="451">
        <v>1</v>
      </c>
      <c r="AM1532" s="449" t="s">
        <v>3041</v>
      </c>
      <c r="AN1532" s="450"/>
      <c r="AP1532" s="77"/>
      <c r="AQ1532" s="77"/>
      <c r="AR1532" s="35"/>
      <c r="AS1532" s="35"/>
      <c r="AT1532" s="35"/>
      <c r="AU1532" s="35"/>
      <c r="AV1532" s="35"/>
      <c r="AW1532" s="35"/>
      <c r="AX1532" s="35"/>
      <c r="AY1532" s="35"/>
      <c r="AZ1532" s="35"/>
      <c r="BA1532" s="35"/>
      <c r="BB1532" s="35"/>
      <c r="BC1532" s="35"/>
      <c r="BD1532" s="35"/>
      <c r="BE1532" s="35"/>
      <c r="BF1532" s="35"/>
      <c r="BG1532" s="35"/>
      <c r="BH1532" s="35"/>
      <c r="BI1532" s="35"/>
      <c r="BJ1532" s="35"/>
      <c r="BK1532" s="35"/>
      <c r="BL1532" s="35"/>
      <c r="BM1532" s="35"/>
      <c r="BN1532" s="35"/>
      <c r="BO1532" s="35"/>
      <c r="BP1532" s="35"/>
      <c r="BQ1532" s="35"/>
      <c r="BR1532" s="35"/>
      <c r="BS1532" s="35"/>
      <c r="BT1532" s="35"/>
      <c r="BU1532" s="35"/>
      <c r="BV1532" s="35"/>
    </row>
    <row r="1533" spans="1:74" s="54" customFormat="1" ht="15" customHeight="1" x14ac:dyDescent="0.15">
      <c r="A1533" s="35"/>
      <c r="B1533" s="35"/>
      <c r="C1533" s="35"/>
      <c r="D1533" s="35"/>
      <c r="E1533" s="35"/>
      <c r="F1533" s="35"/>
      <c r="G1533" s="35"/>
      <c r="H1533" s="35"/>
      <c r="I1533" s="35"/>
      <c r="J1533" s="35"/>
      <c r="K1533" s="35"/>
      <c r="L1533" s="35"/>
      <c r="M1533" s="35"/>
      <c r="N1533" s="35"/>
      <c r="O1533" s="35"/>
      <c r="P1533" s="35"/>
      <c r="Q1533" s="35"/>
      <c r="R1533" s="35"/>
      <c r="S1533" s="35"/>
      <c r="T1533" s="35"/>
      <c r="U1533" s="35"/>
      <c r="V1533" s="35"/>
      <c r="W1533" s="35"/>
      <c r="X1533" s="35"/>
      <c r="Y1533" s="35"/>
      <c r="Z1533" s="35"/>
      <c r="AA1533" s="35"/>
      <c r="AB1533" s="35"/>
      <c r="AC1533" s="35"/>
      <c r="AD1533" s="35"/>
      <c r="AE1533" s="35"/>
      <c r="AG1533" s="216" t="s">
        <v>166</v>
      </c>
      <c r="AH1533" s="907" t="s">
        <v>2141</v>
      </c>
      <c r="AI1533" s="906" t="s">
        <v>2142</v>
      </c>
      <c r="AJ1533" s="905">
        <v>1604044</v>
      </c>
      <c r="AK1533" s="451">
        <v>1</v>
      </c>
      <c r="AL1533" s="451" t="s">
        <v>139</v>
      </c>
      <c r="AM1533" s="449" t="s">
        <v>3041</v>
      </c>
      <c r="AN1533" s="450"/>
      <c r="AP1533" s="77"/>
      <c r="AQ1533" s="77"/>
      <c r="AR1533" s="35"/>
      <c r="AS1533" s="35"/>
      <c r="AT1533" s="35"/>
      <c r="AU1533" s="35"/>
      <c r="AV1533" s="35"/>
      <c r="AW1533" s="35"/>
      <c r="AX1533" s="35"/>
      <c r="AY1533" s="35"/>
      <c r="AZ1533" s="35"/>
      <c r="BA1533" s="35"/>
      <c r="BB1533" s="35"/>
      <c r="BC1533" s="35"/>
      <c r="BD1533" s="35"/>
      <c r="BE1533" s="35"/>
      <c r="BF1533" s="35"/>
      <c r="BG1533" s="35"/>
      <c r="BH1533" s="35"/>
      <c r="BI1533" s="35"/>
      <c r="BJ1533" s="35"/>
      <c r="BK1533" s="35"/>
      <c r="BL1533" s="35"/>
      <c r="BM1533" s="35"/>
      <c r="BN1533" s="35"/>
      <c r="BO1533" s="35"/>
      <c r="BP1533" s="35"/>
      <c r="BQ1533" s="35"/>
      <c r="BR1533" s="35"/>
      <c r="BS1533" s="35"/>
      <c r="BT1533" s="35"/>
      <c r="BU1533" s="35"/>
      <c r="BV1533" s="35"/>
    </row>
    <row r="1534" spans="1:74" s="54" customFormat="1" ht="15" customHeight="1" x14ac:dyDescent="0.15">
      <c r="A1534" s="35"/>
      <c r="B1534" s="35"/>
      <c r="C1534" s="35"/>
      <c r="D1534" s="35"/>
      <c r="E1534" s="35"/>
      <c r="F1534" s="35"/>
      <c r="G1534" s="35"/>
      <c r="H1534" s="35"/>
      <c r="I1534" s="35"/>
      <c r="J1534" s="35"/>
      <c r="K1534" s="35"/>
      <c r="L1534" s="35"/>
      <c r="M1534" s="35"/>
      <c r="N1534" s="35"/>
      <c r="O1534" s="35"/>
      <c r="P1534" s="35"/>
      <c r="Q1534" s="35"/>
      <c r="R1534" s="35"/>
      <c r="S1534" s="35"/>
      <c r="T1534" s="35"/>
      <c r="U1534" s="35"/>
      <c r="V1534" s="35"/>
      <c r="W1534" s="35"/>
      <c r="X1534" s="35"/>
      <c r="Y1534" s="35"/>
      <c r="Z1534" s="35"/>
      <c r="AA1534" s="35"/>
      <c r="AB1534" s="35"/>
      <c r="AC1534" s="35"/>
      <c r="AD1534" s="35"/>
      <c r="AE1534" s="35"/>
      <c r="AG1534" s="216" t="s">
        <v>166</v>
      </c>
      <c r="AH1534" s="907" t="s">
        <v>2155</v>
      </c>
      <c r="AI1534" s="906" t="s">
        <v>2156</v>
      </c>
      <c r="AJ1534" s="905">
        <v>1604045</v>
      </c>
      <c r="AK1534" s="451" t="s">
        <v>139</v>
      </c>
      <c r="AL1534" s="451">
        <v>1</v>
      </c>
      <c r="AM1534" s="449" t="s">
        <v>3041</v>
      </c>
      <c r="AN1534" s="450"/>
      <c r="AP1534" s="77"/>
      <c r="AQ1534" s="77"/>
      <c r="AR1534" s="35"/>
      <c r="AS1534" s="35"/>
      <c r="AT1534" s="35"/>
      <c r="AU1534" s="35"/>
      <c r="AV1534" s="35"/>
      <c r="AW1534" s="35"/>
      <c r="AX1534" s="35"/>
      <c r="AY1534" s="35"/>
      <c r="AZ1534" s="35"/>
      <c r="BA1534" s="35"/>
      <c r="BB1534" s="35"/>
      <c r="BC1534" s="35"/>
      <c r="BD1534" s="35"/>
      <c r="BE1534" s="35"/>
      <c r="BF1534" s="35"/>
      <c r="BG1534" s="35"/>
      <c r="BH1534" s="35"/>
      <c r="BI1534" s="35"/>
      <c r="BJ1534" s="35"/>
      <c r="BK1534" s="35"/>
      <c r="BL1534" s="35"/>
      <c r="BM1534" s="35"/>
      <c r="BN1534" s="35"/>
      <c r="BO1534" s="35"/>
      <c r="BP1534" s="35"/>
      <c r="BQ1534" s="35"/>
      <c r="BR1534" s="35"/>
      <c r="BS1534" s="35"/>
      <c r="BT1534" s="35"/>
      <c r="BU1534" s="35"/>
      <c r="BV1534" s="35"/>
    </row>
    <row r="1535" spans="1:74" s="54" customFormat="1" ht="15" customHeight="1" x14ac:dyDescent="0.15">
      <c r="A1535" s="35"/>
      <c r="B1535" s="35"/>
      <c r="C1535" s="35"/>
      <c r="D1535" s="35"/>
      <c r="E1535" s="35"/>
      <c r="F1535" s="35"/>
      <c r="G1535" s="35"/>
      <c r="H1535" s="35"/>
      <c r="I1535" s="35"/>
      <c r="J1535" s="35"/>
      <c r="K1535" s="35"/>
      <c r="L1535" s="35"/>
      <c r="M1535" s="35"/>
      <c r="N1535" s="35"/>
      <c r="O1535" s="35"/>
      <c r="P1535" s="35"/>
      <c r="Q1535" s="35"/>
      <c r="R1535" s="35"/>
      <c r="S1535" s="35"/>
      <c r="T1535" s="35"/>
      <c r="U1535" s="35"/>
      <c r="V1535" s="35"/>
      <c r="W1535" s="35"/>
      <c r="X1535" s="35"/>
      <c r="Y1535" s="35"/>
      <c r="Z1535" s="35"/>
      <c r="AA1535" s="35"/>
      <c r="AB1535" s="35"/>
      <c r="AC1535" s="35"/>
      <c r="AD1535" s="35"/>
      <c r="AE1535" s="35"/>
      <c r="AG1535" s="216" t="s">
        <v>166</v>
      </c>
      <c r="AH1535" s="907" t="s">
        <v>744</v>
      </c>
      <c r="AI1535" s="906" t="s">
        <v>2096</v>
      </c>
      <c r="AJ1535" s="905">
        <v>1604046</v>
      </c>
      <c r="AK1535" s="451" t="s">
        <v>139</v>
      </c>
      <c r="AL1535" s="451">
        <v>1</v>
      </c>
      <c r="AM1535" s="449" t="s">
        <v>3041</v>
      </c>
      <c r="AN1535" s="450"/>
      <c r="AP1535" s="77"/>
      <c r="AQ1535" s="77"/>
      <c r="AR1535" s="35"/>
      <c r="AS1535" s="35"/>
      <c r="AT1535" s="35"/>
      <c r="AU1535" s="35"/>
      <c r="AV1535" s="35"/>
      <c r="AW1535" s="35"/>
      <c r="AX1535" s="35"/>
      <c r="AY1535" s="35"/>
      <c r="AZ1535" s="35"/>
      <c r="BA1535" s="35"/>
      <c r="BB1535" s="35"/>
      <c r="BC1535" s="35"/>
      <c r="BD1535" s="35"/>
      <c r="BE1535" s="35"/>
      <c r="BF1535" s="35"/>
      <c r="BG1535" s="35"/>
      <c r="BH1535" s="35"/>
      <c r="BI1535" s="35"/>
      <c r="BJ1535" s="35"/>
      <c r="BK1535" s="35"/>
      <c r="BL1535" s="35"/>
      <c r="BM1535" s="35"/>
      <c r="BN1535" s="35"/>
      <c r="BO1535" s="35"/>
      <c r="BP1535" s="35"/>
      <c r="BQ1535" s="35"/>
      <c r="BR1535" s="35"/>
      <c r="BS1535" s="35"/>
      <c r="BT1535" s="35"/>
      <c r="BU1535" s="35"/>
      <c r="BV1535" s="35"/>
    </row>
    <row r="1536" spans="1:74" s="54" customFormat="1" ht="15" customHeight="1" x14ac:dyDescent="0.15">
      <c r="A1536" s="35"/>
      <c r="B1536" s="35"/>
      <c r="C1536" s="35"/>
      <c r="D1536" s="35"/>
      <c r="E1536" s="35"/>
      <c r="F1536" s="35"/>
      <c r="G1536" s="35"/>
      <c r="H1536" s="35"/>
      <c r="I1536" s="35"/>
      <c r="J1536" s="35"/>
      <c r="K1536" s="35"/>
      <c r="L1536" s="35"/>
      <c r="M1536" s="35"/>
      <c r="N1536" s="35"/>
      <c r="O1536" s="35"/>
      <c r="P1536" s="35"/>
      <c r="Q1536" s="35"/>
      <c r="R1536" s="35"/>
      <c r="S1536" s="35"/>
      <c r="T1536" s="35"/>
      <c r="U1536" s="35"/>
      <c r="V1536" s="35"/>
      <c r="W1536" s="35"/>
      <c r="X1536" s="35"/>
      <c r="Y1536" s="35"/>
      <c r="Z1536" s="35"/>
      <c r="AA1536" s="35"/>
      <c r="AB1536" s="35"/>
      <c r="AC1536" s="35"/>
      <c r="AD1536" s="35"/>
      <c r="AE1536" s="35"/>
      <c r="AG1536" s="216" t="s">
        <v>166</v>
      </c>
      <c r="AH1536" s="907" t="s">
        <v>2101</v>
      </c>
      <c r="AI1536" s="906" t="s">
        <v>2102</v>
      </c>
      <c r="AJ1536" s="905">
        <v>1604047</v>
      </c>
      <c r="AK1536" s="451">
        <v>1</v>
      </c>
      <c r="AL1536" s="451" t="s">
        <v>139</v>
      </c>
      <c r="AM1536" s="451" t="s">
        <v>140</v>
      </c>
      <c r="AN1536" s="450"/>
      <c r="AP1536" s="77"/>
      <c r="AQ1536" s="77"/>
      <c r="AR1536" s="35"/>
      <c r="AS1536" s="35"/>
      <c r="AT1536" s="35"/>
      <c r="AU1536" s="35"/>
      <c r="AV1536" s="35"/>
      <c r="AW1536" s="35"/>
      <c r="AX1536" s="35"/>
      <c r="AY1536" s="35"/>
      <c r="AZ1536" s="35"/>
      <c r="BA1536" s="35"/>
      <c r="BB1536" s="35"/>
      <c r="BC1536" s="35"/>
      <c r="BD1536" s="35"/>
      <c r="BE1536" s="35"/>
      <c r="BF1536" s="35"/>
      <c r="BG1536" s="35"/>
      <c r="BH1536" s="35"/>
      <c r="BI1536" s="35"/>
      <c r="BJ1536" s="35"/>
      <c r="BK1536" s="35"/>
      <c r="BL1536" s="35"/>
      <c r="BM1536" s="35"/>
      <c r="BN1536" s="35"/>
      <c r="BO1536" s="35"/>
      <c r="BP1536" s="35"/>
      <c r="BQ1536" s="35"/>
      <c r="BR1536" s="35"/>
      <c r="BS1536" s="35"/>
      <c r="BT1536" s="35"/>
      <c r="BU1536" s="35"/>
      <c r="BV1536" s="35"/>
    </row>
    <row r="1537" spans="1:74" s="54" customFormat="1" ht="15" customHeight="1" x14ac:dyDescent="0.15">
      <c r="A1537" s="35"/>
      <c r="B1537" s="35"/>
      <c r="C1537" s="35"/>
      <c r="D1537" s="35"/>
      <c r="E1537" s="35"/>
      <c r="F1537" s="35"/>
      <c r="G1537" s="35"/>
      <c r="H1537" s="35"/>
      <c r="I1537" s="35"/>
      <c r="J1537" s="35"/>
      <c r="K1537" s="35"/>
      <c r="L1537" s="35"/>
      <c r="M1537" s="35"/>
      <c r="N1537" s="35"/>
      <c r="O1537" s="35"/>
      <c r="P1537" s="35"/>
      <c r="Q1537" s="35"/>
      <c r="R1537" s="35"/>
      <c r="S1537" s="35"/>
      <c r="T1537" s="35"/>
      <c r="U1537" s="35"/>
      <c r="V1537" s="35"/>
      <c r="W1537" s="35"/>
      <c r="X1537" s="35"/>
      <c r="Y1537" s="35"/>
      <c r="Z1537" s="35"/>
      <c r="AA1537" s="35"/>
      <c r="AB1537" s="35"/>
      <c r="AC1537" s="35"/>
      <c r="AD1537" s="35"/>
      <c r="AE1537" s="35"/>
      <c r="AG1537" s="216" t="s">
        <v>166</v>
      </c>
      <c r="AH1537" s="907" t="s">
        <v>2117</v>
      </c>
      <c r="AI1537" s="906" t="s">
        <v>2118</v>
      </c>
      <c r="AJ1537" s="905">
        <v>1604048</v>
      </c>
      <c r="AK1537" s="451" t="s">
        <v>139</v>
      </c>
      <c r="AL1537" s="451">
        <v>1</v>
      </c>
      <c r="AM1537" s="449" t="s">
        <v>3041</v>
      </c>
      <c r="AN1537" s="450"/>
      <c r="AP1537" s="77"/>
      <c r="AQ1537" s="77"/>
      <c r="AR1537" s="35"/>
      <c r="AS1537" s="35"/>
      <c r="AT1537" s="35"/>
      <c r="AU1537" s="35"/>
      <c r="AV1537" s="35"/>
      <c r="AW1537" s="35"/>
      <c r="AX1537" s="35"/>
      <c r="AY1537" s="35"/>
      <c r="AZ1537" s="35"/>
      <c r="BA1537" s="35"/>
      <c r="BB1537" s="35"/>
      <c r="BC1537" s="35"/>
      <c r="BD1537" s="35"/>
      <c r="BE1537" s="35"/>
      <c r="BF1537" s="35"/>
      <c r="BG1537" s="35"/>
      <c r="BH1537" s="35"/>
      <c r="BI1537" s="35"/>
      <c r="BJ1537" s="35"/>
      <c r="BK1537" s="35"/>
      <c r="BL1537" s="35"/>
      <c r="BM1537" s="35"/>
      <c r="BN1537" s="35"/>
      <c r="BO1537" s="35"/>
      <c r="BP1537" s="35"/>
      <c r="BQ1537" s="35"/>
      <c r="BR1537" s="35"/>
      <c r="BS1537" s="35"/>
      <c r="BT1537" s="35"/>
      <c r="BU1537" s="35"/>
      <c r="BV1537" s="35"/>
    </row>
    <row r="1538" spans="1:74" s="54" customFormat="1" ht="15" customHeight="1" x14ac:dyDescent="0.15">
      <c r="A1538" s="35"/>
      <c r="B1538" s="35"/>
      <c r="C1538" s="35"/>
      <c r="D1538" s="35"/>
      <c r="E1538" s="35"/>
      <c r="F1538" s="35"/>
      <c r="G1538" s="35"/>
      <c r="H1538" s="35"/>
      <c r="I1538" s="35"/>
      <c r="J1538" s="35"/>
      <c r="K1538" s="35"/>
      <c r="L1538" s="35"/>
      <c r="M1538" s="35"/>
      <c r="N1538" s="35"/>
      <c r="O1538" s="35"/>
      <c r="P1538" s="35"/>
      <c r="Q1538" s="35"/>
      <c r="R1538" s="35"/>
      <c r="S1538" s="35"/>
      <c r="T1538" s="35"/>
      <c r="U1538" s="35"/>
      <c r="V1538" s="35"/>
      <c r="W1538" s="35"/>
      <c r="X1538" s="35"/>
      <c r="Y1538" s="35"/>
      <c r="Z1538" s="35"/>
      <c r="AA1538" s="35"/>
      <c r="AB1538" s="35"/>
      <c r="AC1538" s="35"/>
      <c r="AD1538" s="35"/>
      <c r="AE1538" s="35"/>
      <c r="AG1538" s="216" t="s">
        <v>166</v>
      </c>
      <c r="AH1538" s="907" t="s">
        <v>2161</v>
      </c>
      <c r="AI1538" s="906" t="s">
        <v>2162</v>
      </c>
      <c r="AJ1538" s="905">
        <v>1604050</v>
      </c>
      <c r="AK1538" s="451" t="s">
        <v>139</v>
      </c>
      <c r="AL1538" s="451">
        <v>1</v>
      </c>
      <c r="AM1538" s="451" t="s">
        <v>140</v>
      </c>
      <c r="AN1538" s="450"/>
      <c r="AP1538" s="77"/>
      <c r="AQ1538" s="77"/>
      <c r="AR1538" s="35"/>
      <c r="AS1538" s="35"/>
      <c r="AT1538" s="35"/>
      <c r="AU1538" s="35"/>
      <c r="AV1538" s="35"/>
      <c r="AW1538" s="35"/>
      <c r="AX1538" s="35"/>
      <c r="AY1538" s="35"/>
      <c r="AZ1538" s="35"/>
      <c r="BA1538" s="35"/>
      <c r="BB1538" s="35"/>
      <c r="BC1538" s="35"/>
      <c r="BD1538" s="35"/>
      <c r="BE1538" s="35"/>
      <c r="BF1538" s="35"/>
      <c r="BG1538" s="35"/>
      <c r="BH1538" s="35"/>
      <c r="BI1538" s="35"/>
      <c r="BJ1538" s="35"/>
      <c r="BK1538" s="35"/>
      <c r="BL1538" s="35"/>
      <c r="BM1538" s="35"/>
      <c r="BN1538" s="35"/>
      <c r="BO1538" s="35"/>
      <c r="BP1538" s="35"/>
      <c r="BQ1538" s="35"/>
      <c r="BR1538" s="35"/>
      <c r="BS1538" s="35"/>
      <c r="BT1538" s="35"/>
      <c r="BU1538" s="35"/>
      <c r="BV1538" s="35"/>
    </row>
    <row r="1539" spans="1:74" s="54" customFormat="1" ht="15" customHeight="1" x14ac:dyDescent="0.15">
      <c r="A1539" s="35"/>
      <c r="B1539" s="35"/>
      <c r="C1539" s="35"/>
      <c r="D1539" s="35"/>
      <c r="E1539" s="35"/>
      <c r="F1539" s="35"/>
      <c r="G1539" s="35"/>
      <c r="H1539" s="35"/>
      <c r="I1539" s="35"/>
      <c r="J1539" s="35"/>
      <c r="K1539" s="35"/>
      <c r="L1539" s="35"/>
      <c r="M1539" s="35"/>
      <c r="N1539" s="35"/>
      <c r="O1539" s="35"/>
      <c r="P1539" s="35"/>
      <c r="Q1539" s="35"/>
      <c r="R1539" s="35"/>
      <c r="S1539" s="35"/>
      <c r="T1539" s="35"/>
      <c r="U1539" s="35"/>
      <c r="V1539" s="35"/>
      <c r="W1539" s="35"/>
      <c r="X1539" s="35"/>
      <c r="Y1539" s="35"/>
      <c r="Z1539" s="35"/>
      <c r="AA1539" s="35"/>
      <c r="AB1539" s="35"/>
      <c r="AC1539" s="35"/>
      <c r="AD1539" s="35"/>
      <c r="AE1539" s="35"/>
      <c r="AG1539" s="216" t="s">
        <v>166</v>
      </c>
      <c r="AH1539" s="907" t="s">
        <v>2094</v>
      </c>
      <c r="AI1539" s="906" t="s">
        <v>2095</v>
      </c>
      <c r="AJ1539" s="905">
        <v>1604051</v>
      </c>
      <c r="AK1539" s="451" t="s">
        <v>139</v>
      </c>
      <c r="AL1539" s="451">
        <v>1</v>
      </c>
      <c r="AM1539" s="449" t="s">
        <v>3041</v>
      </c>
      <c r="AN1539" s="450"/>
      <c r="AP1539" s="77"/>
      <c r="AQ1539" s="77"/>
      <c r="AR1539" s="35"/>
      <c r="AS1539" s="35"/>
      <c r="AT1539" s="35"/>
      <c r="AU1539" s="35"/>
      <c r="AV1539" s="35"/>
      <c r="AW1539" s="35"/>
      <c r="AX1539" s="35"/>
      <c r="AY1539" s="35"/>
      <c r="AZ1539" s="35"/>
      <c r="BA1539" s="35"/>
      <c r="BB1539" s="35"/>
      <c r="BC1539" s="35"/>
      <c r="BD1539" s="35"/>
      <c r="BE1539" s="35"/>
      <c r="BF1539" s="35"/>
      <c r="BG1539" s="35"/>
      <c r="BH1539" s="35"/>
      <c r="BI1539" s="35"/>
      <c r="BJ1539" s="35"/>
      <c r="BK1539" s="35"/>
      <c r="BL1539" s="35"/>
      <c r="BM1539" s="35"/>
      <c r="BN1539" s="35"/>
      <c r="BO1539" s="35"/>
      <c r="BP1539" s="35"/>
      <c r="BQ1539" s="35"/>
      <c r="BR1539" s="35"/>
      <c r="BS1539" s="35"/>
      <c r="BT1539" s="35"/>
      <c r="BU1539" s="35"/>
      <c r="BV1539" s="35"/>
    </row>
    <row r="1540" spans="1:74" s="54" customFormat="1" ht="15" customHeight="1" x14ac:dyDescent="0.15">
      <c r="A1540" s="35"/>
      <c r="B1540" s="35"/>
      <c r="C1540" s="35"/>
      <c r="D1540" s="35"/>
      <c r="E1540" s="35"/>
      <c r="F1540" s="35"/>
      <c r="G1540" s="35"/>
      <c r="H1540" s="35"/>
      <c r="I1540" s="35"/>
      <c r="J1540" s="35"/>
      <c r="K1540" s="35"/>
      <c r="L1540" s="35"/>
      <c r="M1540" s="35"/>
      <c r="N1540" s="35"/>
      <c r="O1540" s="35"/>
      <c r="P1540" s="35"/>
      <c r="Q1540" s="35"/>
      <c r="R1540" s="35"/>
      <c r="S1540" s="35"/>
      <c r="T1540" s="35"/>
      <c r="U1540" s="35"/>
      <c r="V1540" s="35"/>
      <c r="W1540" s="35"/>
      <c r="X1540" s="35"/>
      <c r="Y1540" s="35"/>
      <c r="Z1540" s="35"/>
      <c r="AA1540" s="35"/>
      <c r="AB1540" s="35"/>
      <c r="AC1540" s="35"/>
      <c r="AD1540" s="35"/>
      <c r="AE1540" s="35"/>
      <c r="AG1540" s="216" t="s">
        <v>166</v>
      </c>
      <c r="AH1540" s="907" t="s">
        <v>2119</v>
      </c>
      <c r="AI1540" s="906" t="s">
        <v>2120</v>
      </c>
      <c r="AJ1540" s="905">
        <v>1604052</v>
      </c>
      <c r="AK1540" s="451">
        <v>1</v>
      </c>
      <c r="AL1540" s="451" t="s">
        <v>139</v>
      </c>
      <c r="AM1540" s="451" t="s">
        <v>140</v>
      </c>
      <c r="AN1540" s="450"/>
      <c r="AP1540" s="77"/>
      <c r="AQ1540" s="77"/>
      <c r="AR1540" s="35"/>
      <c r="AS1540" s="35"/>
      <c r="AT1540" s="35"/>
      <c r="AU1540" s="35"/>
      <c r="AV1540" s="35"/>
      <c r="AW1540" s="35"/>
      <c r="AX1540" s="35"/>
      <c r="AY1540" s="35"/>
      <c r="AZ1540" s="35"/>
      <c r="BA1540" s="35"/>
      <c r="BB1540" s="35"/>
      <c r="BC1540" s="35"/>
      <c r="BD1540" s="35"/>
      <c r="BE1540" s="35"/>
      <c r="BF1540" s="35"/>
      <c r="BG1540" s="35"/>
      <c r="BH1540" s="35"/>
      <c r="BI1540" s="35"/>
      <c r="BJ1540" s="35"/>
      <c r="BK1540" s="35"/>
      <c r="BL1540" s="35"/>
      <c r="BM1540" s="35"/>
      <c r="BN1540" s="35"/>
      <c r="BO1540" s="35"/>
      <c r="BP1540" s="35"/>
      <c r="BQ1540" s="35"/>
      <c r="BR1540" s="35"/>
      <c r="BS1540" s="35"/>
      <c r="BT1540" s="35"/>
      <c r="BU1540" s="35"/>
      <c r="BV1540" s="35"/>
    </row>
    <row r="1541" spans="1:74" s="54" customFormat="1" ht="15" customHeight="1" x14ac:dyDescent="0.15">
      <c r="A1541" s="35"/>
      <c r="B1541" s="35"/>
      <c r="C1541" s="35"/>
      <c r="D1541" s="35"/>
      <c r="E1541" s="35"/>
      <c r="F1541" s="35"/>
      <c r="G1541" s="35"/>
      <c r="H1541" s="35"/>
      <c r="I1541" s="35"/>
      <c r="J1541" s="35"/>
      <c r="K1541" s="35"/>
      <c r="L1541" s="35"/>
      <c r="M1541" s="35"/>
      <c r="N1541" s="35"/>
      <c r="O1541" s="35"/>
      <c r="P1541" s="35"/>
      <c r="Q1541" s="35"/>
      <c r="R1541" s="35"/>
      <c r="S1541" s="35"/>
      <c r="T1541" s="35"/>
      <c r="U1541" s="35"/>
      <c r="V1541" s="35"/>
      <c r="W1541" s="35"/>
      <c r="X1541" s="35"/>
      <c r="Y1541" s="35"/>
      <c r="Z1541" s="35"/>
      <c r="AA1541" s="35"/>
      <c r="AB1541" s="35"/>
      <c r="AC1541" s="35"/>
      <c r="AD1541" s="35"/>
      <c r="AE1541" s="35"/>
      <c r="AG1541" s="216" t="s">
        <v>167</v>
      </c>
      <c r="AH1541" s="907" t="s">
        <v>2195</v>
      </c>
      <c r="AI1541" s="906" t="s">
        <v>2196</v>
      </c>
      <c r="AJ1541" s="905">
        <v>1605001</v>
      </c>
      <c r="AK1541" s="451">
        <v>1</v>
      </c>
      <c r="AL1541" s="451" t="s">
        <v>139</v>
      </c>
      <c r="AM1541" s="449" t="s">
        <v>3041</v>
      </c>
      <c r="AN1541" s="450"/>
      <c r="AP1541" s="77"/>
      <c r="AQ1541" s="77"/>
      <c r="AR1541" s="35"/>
      <c r="AS1541" s="35"/>
      <c r="AT1541" s="35"/>
      <c r="AU1541" s="35"/>
      <c r="AV1541" s="35"/>
      <c r="AW1541" s="35"/>
      <c r="AX1541" s="35"/>
      <c r="AY1541" s="35"/>
      <c r="AZ1541" s="35"/>
      <c r="BA1541" s="35"/>
      <c r="BB1541" s="35"/>
      <c r="BC1541" s="35"/>
      <c r="BD1541" s="35"/>
      <c r="BE1541" s="35"/>
      <c r="BF1541" s="35"/>
      <c r="BG1541" s="35"/>
      <c r="BH1541" s="35"/>
      <c r="BI1541" s="35"/>
      <c r="BJ1541" s="35"/>
      <c r="BK1541" s="35"/>
      <c r="BL1541" s="35"/>
      <c r="BM1541" s="35"/>
      <c r="BN1541" s="35"/>
      <c r="BO1541" s="35"/>
      <c r="BP1541" s="35"/>
      <c r="BQ1541" s="35"/>
      <c r="BR1541" s="35"/>
      <c r="BS1541" s="35"/>
      <c r="BT1541" s="35"/>
      <c r="BU1541" s="35"/>
      <c r="BV1541" s="35"/>
    </row>
    <row r="1542" spans="1:74" s="54" customFormat="1" ht="15" customHeight="1" x14ac:dyDescent="0.15">
      <c r="A1542" s="35"/>
      <c r="B1542" s="35"/>
      <c r="C1542" s="35"/>
      <c r="D1542" s="35"/>
      <c r="E1542" s="35"/>
      <c r="F1542" s="35"/>
      <c r="G1542" s="35"/>
      <c r="H1542" s="35"/>
      <c r="I1542" s="35"/>
      <c r="J1542" s="35"/>
      <c r="K1542" s="35"/>
      <c r="L1542" s="35"/>
      <c r="M1542" s="35"/>
      <c r="N1542" s="35"/>
      <c r="O1542" s="35"/>
      <c r="P1542" s="35"/>
      <c r="Q1542" s="35"/>
      <c r="R1542" s="35"/>
      <c r="S1542" s="35"/>
      <c r="T1542" s="35"/>
      <c r="U1542" s="35"/>
      <c r="V1542" s="35"/>
      <c r="W1542" s="35"/>
      <c r="X1542" s="35"/>
      <c r="Y1542" s="35"/>
      <c r="Z1542" s="35"/>
      <c r="AA1542" s="35"/>
      <c r="AB1542" s="35"/>
      <c r="AC1542" s="35"/>
      <c r="AD1542" s="35"/>
      <c r="AE1542" s="35"/>
      <c r="AG1542" s="216" t="s">
        <v>167</v>
      </c>
      <c r="AH1542" s="907" t="s">
        <v>2199</v>
      </c>
      <c r="AI1542" s="906" t="s">
        <v>2200</v>
      </c>
      <c r="AJ1542" s="905">
        <v>1605002</v>
      </c>
      <c r="AK1542" s="451" t="s">
        <v>139</v>
      </c>
      <c r="AL1542" s="451">
        <v>1</v>
      </c>
      <c r="AM1542" s="449" t="s">
        <v>3041</v>
      </c>
      <c r="AN1542" s="450"/>
      <c r="AP1542" s="77"/>
      <c r="AQ1542" s="77"/>
      <c r="AR1542" s="35"/>
      <c r="AS1542" s="35"/>
      <c r="AT1542" s="35"/>
      <c r="AU1542" s="35"/>
      <c r="AV1542" s="35"/>
      <c r="AW1542" s="35"/>
      <c r="AX1542" s="35"/>
      <c r="AY1542" s="35"/>
      <c r="AZ1542" s="35"/>
      <c r="BA1542" s="35"/>
      <c r="BB1542" s="35"/>
      <c r="BC1542" s="35"/>
      <c r="BD1542" s="35"/>
      <c r="BE1542" s="35"/>
      <c r="BF1542" s="35"/>
      <c r="BG1542" s="35"/>
      <c r="BH1542" s="35"/>
      <c r="BI1542" s="35"/>
      <c r="BJ1542" s="35"/>
      <c r="BK1542" s="35"/>
      <c r="BL1542" s="35"/>
      <c r="BM1542" s="35"/>
      <c r="BN1542" s="35"/>
      <c r="BO1542" s="35"/>
      <c r="BP1542" s="35"/>
      <c r="BQ1542" s="35"/>
      <c r="BR1542" s="35"/>
      <c r="BS1542" s="35"/>
      <c r="BT1542" s="35"/>
      <c r="BU1542" s="35"/>
      <c r="BV1542" s="35"/>
    </row>
    <row r="1543" spans="1:74" s="54" customFormat="1" ht="15" customHeight="1" x14ac:dyDescent="0.15">
      <c r="A1543" s="35"/>
      <c r="B1543" s="35"/>
      <c r="C1543" s="35"/>
      <c r="D1543" s="35"/>
      <c r="E1543" s="35"/>
      <c r="F1543" s="35"/>
      <c r="G1543" s="35"/>
      <c r="H1543" s="35"/>
      <c r="I1543" s="35"/>
      <c r="J1543" s="35"/>
      <c r="K1543" s="35"/>
      <c r="L1543" s="35"/>
      <c r="M1543" s="35"/>
      <c r="N1543" s="35"/>
      <c r="O1543" s="35"/>
      <c r="P1543" s="35"/>
      <c r="Q1543" s="35"/>
      <c r="R1543" s="35"/>
      <c r="S1543" s="35"/>
      <c r="T1543" s="35"/>
      <c r="U1543" s="35"/>
      <c r="V1543" s="35"/>
      <c r="W1543" s="35"/>
      <c r="X1543" s="35"/>
      <c r="Y1543" s="35"/>
      <c r="Z1543" s="35"/>
      <c r="AA1543" s="35"/>
      <c r="AB1543" s="35"/>
      <c r="AC1543" s="35"/>
      <c r="AD1543" s="35"/>
      <c r="AE1543" s="35"/>
      <c r="AG1543" s="216" t="s">
        <v>167</v>
      </c>
      <c r="AH1543" s="907" t="s">
        <v>2201</v>
      </c>
      <c r="AI1543" s="906" t="s">
        <v>2202</v>
      </c>
      <c r="AJ1543" s="905">
        <v>1605003</v>
      </c>
      <c r="AK1543" s="451" t="s">
        <v>139</v>
      </c>
      <c r="AL1543" s="451">
        <v>1</v>
      </c>
      <c r="AM1543" s="449" t="s">
        <v>3041</v>
      </c>
      <c r="AN1543" s="450"/>
      <c r="AP1543" s="77"/>
      <c r="AQ1543" s="77"/>
      <c r="AR1543" s="35"/>
      <c r="AS1543" s="35"/>
      <c r="AT1543" s="35"/>
      <c r="AU1543" s="35"/>
      <c r="AV1543" s="35"/>
      <c r="AW1543" s="35"/>
      <c r="AX1543" s="35"/>
      <c r="AY1543" s="35"/>
      <c r="AZ1543" s="35"/>
      <c r="BA1543" s="35"/>
      <c r="BB1543" s="35"/>
      <c r="BC1543" s="35"/>
      <c r="BD1543" s="35"/>
      <c r="BE1543" s="35"/>
      <c r="BF1543" s="35"/>
      <c r="BG1543" s="35"/>
      <c r="BH1543" s="35"/>
      <c r="BI1543" s="35"/>
      <c r="BJ1543" s="35"/>
      <c r="BK1543" s="35"/>
      <c r="BL1543" s="35"/>
      <c r="BM1543" s="35"/>
      <c r="BN1543" s="35"/>
      <c r="BO1543" s="35"/>
      <c r="BP1543" s="35"/>
      <c r="BQ1543" s="35"/>
      <c r="BR1543" s="35"/>
      <c r="BS1543" s="35"/>
      <c r="BT1543" s="35"/>
      <c r="BU1543" s="35"/>
      <c r="BV1543" s="35"/>
    </row>
    <row r="1544" spans="1:74" s="54" customFormat="1" ht="15" customHeight="1" x14ac:dyDescent="0.15">
      <c r="A1544" s="35"/>
      <c r="B1544" s="35"/>
      <c r="C1544" s="35"/>
      <c r="D1544" s="35"/>
      <c r="E1544" s="35"/>
      <c r="F1544" s="35"/>
      <c r="G1544" s="35"/>
      <c r="H1544" s="35"/>
      <c r="I1544" s="35"/>
      <c r="J1544" s="35"/>
      <c r="K1544" s="35"/>
      <c r="L1544" s="35"/>
      <c r="M1544" s="35"/>
      <c r="N1544" s="35"/>
      <c r="O1544" s="35"/>
      <c r="P1544" s="35"/>
      <c r="Q1544" s="35"/>
      <c r="R1544" s="35"/>
      <c r="S1544" s="35"/>
      <c r="T1544" s="35"/>
      <c r="U1544" s="35"/>
      <c r="V1544" s="35"/>
      <c r="W1544" s="35"/>
      <c r="X1544" s="35"/>
      <c r="Y1544" s="35"/>
      <c r="Z1544" s="35"/>
      <c r="AA1544" s="35"/>
      <c r="AB1544" s="35"/>
      <c r="AC1544" s="35"/>
      <c r="AD1544" s="35"/>
      <c r="AE1544" s="35"/>
      <c r="AG1544" s="216" t="s">
        <v>167</v>
      </c>
      <c r="AH1544" s="907" t="s">
        <v>2207</v>
      </c>
      <c r="AI1544" s="906" t="s">
        <v>2208</v>
      </c>
      <c r="AJ1544" s="905">
        <v>1605004</v>
      </c>
      <c r="AK1544" s="451" t="s">
        <v>139</v>
      </c>
      <c r="AL1544" s="451">
        <v>1</v>
      </c>
      <c r="AM1544" s="449" t="s">
        <v>3041</v>
      </c>
      <c r="AN1544" s="450"/>
      <c r="AP1544" s="77"/>
      <c r="AQ1544" s="77"/>
      <c r="AR1544" s="35"/>
      <c r="AS1544" s="35"/>
      <c r="AT1544" s="35"/>
      <c r="AU1544" s="35"/>
      <c r="AV1544" s="35"/>
      <c r="AW1544" s="35"/>
      <c r="AX1544" s="35"/>
      <c r="AY1544" s="35"/>
      <c r="AZ1544" s="35"/>
      <c r="BA1544" s="35"/>
      <c r="BB1544" s="35"/>
      <c r="BC1544" s="35"/>
      <c r="BD1544" s="35"/>
      <c r="BE1544" s="35"/>
      <c r="BF1544" s="35"/>
      <c r="BG1544" s="35"/>
      <c r="BH1544" s="35"/>
      <c r="BI1544" s="35"/>
      <c r="BJ1544" s="35"/>
      <c r="BK1544" s="35"/>
      <c r="BL1544" s="35"/>
      <c r="BM1544" s="35"/>
      <c r="BN1544" s="35"/>
      <c r="BO1544" s="35"/>
      <c r="BP1544" s="35"/>
      <c r="BQ1544" s="35"/>
      <c r="BR1544" s="35"/>
      <c r="BS1544" s="35"/>
      <c r="BT1544" s="35"/>
      <c r="BU1544" s="35"/>
      <c r="BV1544" s="35"/>
    </row>
    <row r="1545" spans="1:74" s="54" customFormat="1" ht="15" customHeight="1" x14ac:dyDescent="0.15">
      <c r="A1545" s="35"/>
      <c r="B1545" s="35"/>
      <c r="C1545" s="35"/>
      <c r="D1545" s="35"/>
      <c r="E1545" s="35"/>
      <c r="F1545" s="35"/>
      <c r="G1545" s="35"/>
      <c r="H1545" s="35"/>
      <c r="I1545" s="35"/>
      <c r="J1545" s="35"/>
      <c r="K1545" s="35"/>
      <c r="L1545" s="35"/>
      <c r="M1545" s="35"/>
      <c r="N1545" s="35"/>
      <c r="O1545" s="35"/>
      <c r="P1545" s="35"/>
      <c r="Q1545" s="35"/>
      <c r="R1545" s="35"/>
      <c r="S1545" s="35"/>
      <c r="T1545" s="35"/>
      <c r="U1545" s="35"/>
      <c r="V1545" s="35"/>
      <c r="W1545" s="35"/>
      <c r="X1545" s="35"/>
      <c r="Y1545" s="35"/>
      <c r="Z1545" s="35"/>
      <c r="AA1545" s="35"/>
      <c r="AB1545" s="35"/>
      <c r="AC1545" s="35"/>
      <c r="AD1545" s="35"/>
      <c r="AE1545" s="35"/>
      <c r="AG1545" s="216" t="s">
        <v>167</v>
      </c>
      <c r="AH1545" s="907" t="s">
        <v>2209</v>
      </c>
      <c r="AI1545" s="906" t="s">
        <v>2210</v>
      </c>
      <c r="AJ1545" s="905">
        <v>1605005</v>
      </c>
      <c r="AK1545" s="451">
        <v>1</v>
      </c>
      <c r="AL1545" s="451" t="s">
        <v>139</v>
      </c>
      <c r="AM1545" s="449" t="s">
        <v>3041</v>
      </c>
      <c r="AN1545" s="450"/>
      <c r="AP1545" s="77"/>
      <c r="AQ1545" s="77"/>
      <c r="AR1545" s="35"/>
      <c r="AS1545" s="35"/>
      <c r="AT1545" s="35"/>
      <c r="AU1545" s="35"/>
      <c r="AV1545" s="35"/>
      <c r="AW1545" s="35"/>
      <c r="AX1545" s="35"/>
      <c r="AY1545" s="35"/>
      <c r="AZ1545" s="35"/>
      <c r="BA1545" s="35"/>
      <c r="BB1545" s="35"/>
      <c r="BC1545" s="35"/>
      <c r="BD1545" s="35"/>
      <c r="BE1545" s="35"/>
      <c r="BF1545" s="35"/>
      <c r="BG1545" s="35"/>
      <c r="BH1545" s="35"/>
      <c r="BI1545" s="35"/>
      <c r="BJ1545" s="35"/>
      <c r="BK1545" s="35"/>
      <c r="BL1545" s="35"/>
      <c r="BM1545" s="35"/>
      <c r="BN1545" s="35"/>
      <c r="BO1545" s="35"/>
      <c r="BP1545" s="35"/>
      <c r="BQ1545" s="35"/>
      <c r="BR1545" s="35"/>
      <c r="BS1545" s="35"/>
      <c r="BT1545" s="35"/>
      <c r="BU1545" s="35"/>
      <c r="BV1545" s="35"/>
    </row>
    <row r="1546" spans="1:74" s="54" customFormat="1" ht="15" customHeight="1" x14ac:dyDescent="0.15">
      <c r="A1546" s="35"/>
      <c r="B1546" s="35"/>
      <c r="C1546" s="35"/>
      <c r="D1546" s="35"/>
      <c r="E1546" s="35"/>
      <c r="F1546" s="35"/>
      <c r="G1546" s="35"/>
      <c r="H1546" s="35"/>
      <c r="I1546" s="35"/>
      <c r="J1546" s="35"/>
      <c r="K1546" s="35"/>
      <c r="L1546" s="35"/>
      <c r="M1546" s="35"/>
      <c r="N1546" s="35"/>
      <c r="O1546" s="35"/>
      <c r="P1546" s="35"/>
      <c r="Q1546" s="35"/>
      <c r="R1546" s="35"/>
      <c r="S1546" s="35"/>
      <c r="T1546" s="35"/>
      <c r="U1546" s="35"/>
      <c r="V1546" s="35"/>
      <c r="W1546" s="35"/>
      <c r="X1546" s="35"/>
      <c r="Y1546" s="35"/>
      <c r="Z1546" s="35"/>
      <c r="AA1546" s="35"/>
      <c r="AB1546" s="35"/>
      <c r="AC1546" s="35"/>
      <c r="AD1546" s="35"/>
      <c r="AE1546" s="35"/>
      <c r="AG1546" s="216" t="s">
        <v>167</v>
      </c>
      <c r="AH1546" s="907" t="s">
        <v>2197</v>
      </c>
      <c r="AI1546" s="906" t="s">
        <v>2198</v>
      </c>
      <c r="AJ1546" s="905">
        <v>1605006</v>
      </c>
      <c r="AK1546" s="451">
        <v>1</v>
      </c>
      <c r="AL1546" s="451" t="s">
        <v>139</v>
      </c>
      <c r="AM1546" s="449" t="s">
        <v>3041</v>
      </c>
      <c r="AN1546" s="450"/>
      <c r="AP1546" s="77"/>
      <c r="AQ1546" s="77"/>
      <c r="AR1546" s="35"/>
      <c r="AS1546" s="35"/>
      <c r="AT1546" s="35"/>
      <c r="AU1546" s="35"/>
      <c r="AV1546" s="35"/>
      <c r="AW1546" s="35"/>
      <c r="AX1546" s="35"/>
      <c r="AY1546" s="35"/>
      <c r="AZ1546" s="35"/>
      <c r="BA1546" s="35"/>
      <c r="BB1546" s="35"/>
      <c r="BC1546" s="35"/>
      <c r="BD1546" s="35"/>
      <c r="BE1546" s="35"/>
      <c r="BF1546" s="35"/>
      <c r="BG1546" s="35"/>
      <c r="BH1546" s="35"/>
      <c r="BI1546" s="35"/>
      <c r="BJ1546" s="35"/>
      <c r="BK1546" s="35"/>
      <c r="BL1546" s="35"/>
      <c r="BM1546" s="35"/>
      <c r="BN1546" s="35"/>
      <c r="BO1546" s="35"/>
      <c r="BP1546" s="35"/>
      <c r="BQ1546" s="35"/>
      <c r="BR1546" s="35"/>
      <c r="BS1546" s="35"/>
      <c r="BT1546" s="35"/>
      <c r="BU1546" s="35"/>
      <c r="BV1546" s="35"/>
    </row>
    <row r="1547" spans="1:74" s="54" customFormat="1" ht="15" customHeight="1" x14ac:dyDescent="0.15">
      <c r="A1547" s="35"/>
      <c r="B1547" s="35"/>
      <c r="C1547" s="35"/>
      <c r="D1547" s="35"/>
      <c r="E1547" s="35"/>
      <c r="F1547" s="35"/>
      <c r="G1547" s="35"/>
      <c r="H1547" s="35"/>
      <c r="I1547" s="35"/>
      <c r="J1547" s="35"/>
      <c r="K1547" s="35"/>
      <c r="L1547" s="35"/>
      <c r="M1547" s="35"/>
      <c r="N1547" s="35"/>
      <c r="O1547" s="35"/>
      <c r="P1547" s="35"/>
      <c r="Q1547" s="35"/>
      <c r="R1547" s="35"/>
      <c r="S1547" s="35"/>
      <c r="T1547" s="35"/>
      <c r="U1547" s="35"/>
      <c r="V1547" s="35"/>
      <c r="W1547" s="35"/>
      <c r="X1547" s="35"/>
      <c r="Y1547" s="35"/>
      <c r="Z1547" s="35"/>
      <c r="AA1547" s="35"/>
      <c r="AB1547" s="35"/>
      <c r="AC1547" s="35"/>
      <c r="AD1547" s="35"/>
      <c r="AE1547" s="35"/>
      <c r="AG1547" s="216" t="s">
        <v>167</v>
      </c>
      <c r="AH1547" s="907" t="s">
        <v>2189</v>
      </c>
      <c r="AI1547" s="906" t="s">
        <v>2190</v>
      </c>
      <c r="AJ1547" s="905">
        <v>1605007</v>
      </c>
      <c r="AK1547" s="451">
        <v>1</v>
      </c>
      <c r="AL1547" s="451" t="s">
        <v>139</v>
      </c>
      <c r="AM1547" s="449" t="s">
        <v>3041</v>
      </c>
      <c r="AN1547" s="450"/>
      <c r="AP1547" s="77"/>
      <c r="AQ1547" s="77"/>
      <c r="AR1547" s="35"/>
      <c r="AS1547" s="35"/>
      <c r="AT1547" s="35"/>
      <c r="AU1547" s="35"/>
      <c r="AV1547" s="35"/>
      <c r="AW1547" s="35"/>
      <c r="AX1547" s="35"/>
      <c r="AY1547" s="35"/>
      <c r="AZ1547" s="35"/>
      <c r="BA1547" s="35"/>
      <c r="BB1547" s="35"/>
      <c r="BC1547" s="35"/>
      <c r="BD1547" s="35"/>
      <c r="BE1547" s="35"/>
      <c r="BF1547" s="35"/>
      <c r="BG1547" s="35"/>
      <c r="BH1547" s="35"/>
      <c r="BI1547" s="35"/>
      <c r="BJ1547" s="35"/>
      <c r="BK1547" s="35"/>
      <c r="BL1547" s="35"/>
      <c r="BM1547" s="35"/>
      <c r="BN1547" s="35"/>
      <c r="BO1547" s="35"/>
      <c r="BP1547" s="35"/>
      <c r="BQ1547" s="35"/>
      <c r="BR1547" s="35"/>
      <c r="BS1547" s="35"/>
      <c r="BT1547" s="35"/>
      <c r="BU1547" s="35"/>
      <c r="BV1547" s="35"/>
    </row>
    <row r="1548" spans="1:74" s="54" customFormat="1" ht="15" customHeight="1" x14ac:dyDescent="0.15">
      <c r="A1548" s="35"/>
      <c r="B1548" s="35"/>
      <c r="C1548" s="35"/>
      <c r="D1548" s="35"/>
      <c r="E1548" s="35"/>
      <c r="F1548" s="35"/>
      <c r="G1548" s="35"/>
      <c r="H1548" s="35"/>
      <c r="I1548" s="35"/>
      <c r="J1548" s="35"/>
      <c r="K1548" s="35"/>
      <c r="L1548" s="35"/>
      <c r="M1548" s="35"/>
      <c r="N1548" s="35"/>
      <c r="O1548" s="35"/>
      <c r="P1548" s="35"/>
      <c r="Q1548" s="35"/>
      <c r="R1548" s="35"/>
      <c r="S1548" s="35"/>
      <c r="T1548" s="35"/>
      <c r="U1548" s="35"/>
      <c r="V1548" s="35"/>
      <c r="W1548" s="35"/>
      <c r="X1548" s="35"/>
      <c r="Y1548" s="35"/>
      <c r="Z1548" s="35"/>
      <c r="AA1548" s="35"/>
      <c r="AB1548" s="35"/>
      <c r="AC1548" s="35"/>
      <c r="AD1548" s="35"/>
      <c r="AE1548" s="35"/>
      <c r="AG1548" s="216" t="s">
        <v>167</v>
      </c>
      <c r="AH1548" s="907" t="s">
        <v>2191</v>
      </c>
      <c r="AI1548" s="906" t="s">
        <v>2192</v>
      </c>
      <c r="AJ1548" s="905">
        <v>1605009</v>
      </c>
      <c r="AK1548" s="451" t="s">
        <v>139</v>
      </c>
      <c r="AL1548" s="451">
        <v>1</v>
      </c>
      <c r="AM1548" s="449" t="s">
        <v>3041</v>
      </c>
      <c r="AN1548" s="450"/>
      <c r="AP1548" s="77"/>
      <c r="AQ1548" s="77"/>
      <c r="AR1548" s="35"/>
      <c r="AS1548" s="35"/>
      <c r="AT1548" s="35"/>
      <c r="AU1548" s="35"/>
      <c r="AV1548" s="35"/>
      <c r="AW1548" s="35"/>
      <c r="AX1548" s="35"/>
      <c r="AY1548" s="35"/>
      <c r="AZ1548" s="35"/>
      <c r="BA1548" s="35"/>
      <c r="BB1548" s="35"/>
      <c r="BC1548" s="35"/>
      <c r="BD1548" s="35"/>
      <c r="BE1548" s="35"/>
      <c r="BF1548" s="35"/>
      <c r="BG1548" s="35"/>
      <c r="BH1548" s="35"/>
      <c r="BI1548" s="35"/>
      <c r="BJ1548" s="35"/>
      <c r="BK1548" s="35"/>
      <c r="BL1548" s="35"/>
      <c r="BM1548" s="35"/>
      <c r="BN1548" s="35"/>
      <c r="BO1548" s="35"/>
      <c r="BP1548" s="35"/>
      <c r="BQ1548" s="35"/>
      <c r="BR1548" s="35"/>
      <c r="BS1548" s="35"/>
      <c r="BT1548" s="35"/>
      <c r="BU1548" s="35"/>
      <c r="BV1548" s="35"/>
    </row>
    <row r="1549" spans="1:74" s="54" customFormat="1" ht="15" customHeight="1" x14ac:dyDescent="0.15">
      <c r="A1549" s="35"/>
      <c r="B1549" s="35"/>
      <c r="C1549" s="35"/>
      <c r="D1549" s="35"/>
      <c r="E1549" s="35"/>
      <c r="F1549" s="35"/>
      <c r="G1549" s="35"/>
      <c r="H1549" s="35"/>
      <c r="I1549" s="35"/>
      <c r="J1549" s="35"/>
      <c r="K1549" s="35"/>
      <c r="L1549" s="35"/>
      <c r="M1549" s="35"/>
      <c r="N1549" s="35"/>
      <c r="O1549" s="35"/>
      <c r="P1549" s="35"/>
      <c r="Q1549" s="35"/>
      <c r="R1549" s="35"/>
      <c r="S1549" s="35"/>
      <c r="T1549" s="35"/>
      <c r="U1549" s="35"/>
      <c r="V1549" s="35"/>
      <c r="W1549" s="35"/>
      <c r="X1549" s="35"/>
      <c r="Y1549" s="35"/>
      <c r="Z1549" s="35"/>
      <c r="AA1549" s="35"/>
      <c r="AB1549" s="35"/>
      <c r="AC1549" s="35"/>
      <c r="AD1549" s="35"/>
      <c r="AE1549" s="35"/>
      <c r="AG1549" s="216" t="s">
        <v>167</v>
      </c>
      <c r="AH1549" s="907" t="s">
        <v>2211</v>
      </c>
      <c r="AI1549" s="906" t="s">
        <v>2212</v>
      </c>
      <c r="AJ1549" s="905">
        <v>1605010</v>
      </c>
      <c r="AK1549" s="451">
        <v>1</v>
      </c>
      <c r="AL1549" s="451" t="s">
        <v>139</v>
      </c>
      <c r="AM1549" s="451" t="s">
        <v>140</v>
      </c>
      <c r="AN1549" s="450"/>
      <c r="AP1549" s="77"/>
      <c r="AQ1549" s="77"/>
      <c r="AR1549" s="35"/>
      <c r="AS1549" s="35"/>
      <c r="AT1549" s="35"/>
      <c r="AU1549" s="35"/>
      <c r="AV1549" s="35"/>
      <c r="AW1549" s="35"/>
      <c r="AX1549" s="35"/>
      <c r="AY1549" s="35"/>
      <c r="AZ1549" s="35"/>
      <c r="BA1549" s="35"/>
      <c r="BB1549" s="35"/>
      <c r="BC1549" s="35"/>
      <c r="BD1549" s="35"/>
      <c r="BE1549" s="35"/>
      <c r="BF1549" s="35"/>
      <c r="BG1549" s="35"/>
      <c r="BH1549" s="35"/>
      <c r="BI1549" s="35"/>
      <c r="BJ1549" s="35"/>
      <c r="BK1549" s="35"/>
      <c r="BL1549" s="35"/>
      <c r="BM1549" s="35"/>
      <c r="BN1549" s="35"/>
      <c r="BO1549" s="35"/>
      <c r="BP1549" s="35"/>
      <c r="BQ1549" s="35"/>
      <c r="BR1549" s="35"/>
      <c r="BS1549" s="35"/>
      <c r="BT1549" s="35"/>
      <c r="BU1549" s="35"/>
      <c r="BV1549" s="35"/>
    </row>
    <row r="1550" spans="1:74" s="54" customFormat="1" ht="15" customHeight="1" x14ac:dyDescent="0.15">
      <c r="A1550" s="35"/>
      <c r="B1550" s="35"/>
      <c r="C1550" s="35"/>
      <c r="D1550" s="35"/>
      <c r="E1550" s="35"/>
      <c r="F1550" s="35"/>
      <c r="G1550" s="35"/>
      <c r="H1550" s="35"/>
      <c r="I1550" s="35"/>
      <c r="J1550" s="35"/>
      <c r="K1550" s="35"/>
      <c r="L1550" s="35"/>
      <c r="M1550" s="35"/>
      <c r="N1550" s="35"/>
      <c r="O1550" s="35"/>
      <c r="P1550" s="35"/>
      <c r="Q1550" s="35"/>
      <c r="R1550" s="35"/>
      <c r="S1550" s="35"/>
      <c r="T1550" s="35"/>
      <c r="U1550" s="35"/>
      <c r="V1550" s="35"/>
      <c r="W1550" s="35"/>
      <c r="X1550" s="35"/>
      <c r="Y1550" s="35"/>
      <c r="Z1550" s="35"/>
      <c r="AA1550" s="35"/>
      <c r="AB1550" s="35"/>
      <c r="AC1550" s="35"/>
      <c r="AD1550" s="35"/>
      <c r="AE1550" s="35"/>
      <c r="AG1550" s="216" t="s">
        <v>167</v>
      </c>
      <c r="AH1550" s="907" t="s">
        <v>2203</v>
      </c>
      <c r="AI1550" s="906" t="s">
        <v>2204</v>
      </c>
      <c r="AJ1550" s="905">
        <v>1605013</v>
      </c>
      <c r="AK1550" s="451">
        <v>1</v>
      </c>
      <c r="AL1550" s="451" t="s">
        <v>139</v>
      </c>
      <c r="AM1550" s="449" t="s">
        <v>3041</v>
      </c>
      <c r="AN1550" s="450"/>
      <c r="AP1550" s="77"/>
      <c r="AQ1550" s="77"/>
      <c r="AR1550" s="35"/>
      <c r="AS1550" s="35"/>
      <c r="AT1550" s="35"/>
      <c r="AU1550" s="35"/>
      <c r="AV1550" s="35"/>
      <c r="AW1550" s="35"/>
      <c r="AX1550" s="35"/>
      <c r="AY1550" s="35"/>
      <c r="AZ1550" s="35"/>
      <c r="BA1550" s="35"/>
      <c r="BB1550" s="35"/>
      <c r="BC1550" s="35"/>
      <c r="BD1550" s="35"/>
      <c r="BE1550" s="35"/>
      <c r="BF1550" s="35"/>
      <c r="BG1550" s="35"/>
      <c r="BH1550" s="35"/>
      <c r="BI1550" s="35"/>
      <c r="BJ1550" s="35"/>
      <c r="BK1550" s="35"/>
      <c r="BL1550" s="35"/>
      <c r="BM1550" s="35"/>
      <c r="BN1550" s="35"/>
      <c r="BO1550" s="35"/>
      <c r="BP1550" s="35"/>
      <c r="BQ1550" s="35"/>
      <c r="BR1550" s="35"/>
      <c r="BS1550" s="35"/>
      <c r="BT1550" s="35"/>
      <c r="BU1550" s="35"/>
      <c r="BV1550" s="35"/>
    </row>
    <row r="1551" spans="1:74" s="54" customFormat="1" ht="15" customHeight="1" x14ac:dyDescent="0.15">
      <c r="A1551" s="35"/>
      <c r="B1551" s="35"/>
      <c r="C1551" s="35"/>
      <c r="D1551" s="35"/>
      <c r="E1551" s="35"/>
      <c r="F1551" s="35"/>
      <c r="G1551" s="35"/>
      <c r="H1551" s="35"/>
      <c r="I1551" s="35"/>
      <c r="J1551" s="35"/>
      <c r="K1551" s="35"/>
      <c r="L1551" s="35"/>
      <c r="M1551" s="35"/>
      <c r="N1551" s="35"/>
      <c r="O1551" s="35"/>
      <c r="P1551" s="35"/>
      <c r="Q1551" s="35"/>
      <c r="R1551" s="35"/>
      <c r="S1551" s="35"/>
      <c r="T1551" s="35"/>
      <c r="U1551" s="35"/>
      <c r="V1551" s="35"/>
      <c r="W1551" s="35"/>
      <c r="X1551" s="35"/>
      <c r="Y1551" s="35"/>
      <c r="Z1551" s="35"/>
      <c r="AA1551" s="35"/>
      <c r="AB1551" s="35"/>
      <c r="AC1551" s="35"/>
      <c r="AD1551" s="35"/>
      <c r="AE1551" s="35"/>
      <c r="AG1551" s="216" t="s">
        <v>167</v>
      </c>
      <c r="AH1551" s="907" t="s">
        <v>2187</v>
      </c>
      <c r="AI1551" s="906" t="s">
        <v>2188</v>
      </c>
      <c r="AJ1551" s="905">
        <v>1605014</v>
      </c>
      <c r="AK1551" s="451" t="s">
        <v>139</v>
      </c>
      <c r="AL1551" s="451">
        <v>1</v>
      </c>
      <c r="AM1551" s="451" t="s">
        <v>140</v>
      </c>
      <c r="AN1551" s="450"/>
      <c r="AP1551" s="77"/>
      <c r="AQ1551" s="77"/>
      <c r="AR1551" s="35"/>
      <c r="AS1551" s="35"/>
      <c r="AT1551" s="35"/>
      <c r="AU1551" s="35"/>
      <c r="AV1551" s="35"/>
      <c r="AW1551" s="35"/>
      <c r="AX1551" s="35"/>
      <c r="AY1551" s="35"/>
      <c r="AZ1551" s="35"/>
      <c r="BA1551" s="35"/>
      <c r="BB1551" s="35"/>
      <c r="BC1551" s="35"/>
      <c r="BD1551" s="35"/>
      <c r="BE1551" s="35"/>
      <c r="BF1551" s="35"/>
      <c r="BG1551" s="35"/>
      <c r="BH1551" s="35"/>
      <c r="BI1551" s="35"/>
      <c r="BJ1551" s="35"/>
      <c r="BK1551" s="35"/>
      <c r="BL1551" s="35"/>
      <c r="BM1551" s="35"/>
      <c r="BN1551" s="35"/>
      <c r="BO1551" s="35"/>
      <c r="BP1551" s="35"/>
      <c r="BQ1551" s="35"/>
      <c r="BR1551" s="35"/>
      <c r="BS1551" s="35"/>
      <c r="BT1551" s="35"/>
      <c r="BU1551" s="35"/>
      <c r="BV1551" s="35"/>
    </row>
    <row r="1552" spans="1:74" s="54" customFormat="1" ht="15" customHeight="1" x14ac:dyDescent="0.15">
      <c r="A1552" s="35"/>
      <c r="B1552" s="35"/>
      <c r="C1552" s="35"/>
      <c r="D1552" s="35"/>
      <c r="E1552" s="35"/>
      <c r="F1552" s="35"/>
      <c r="G1552" s="35"/>
      <c r="H1552" s="35"/>
      <c r="I1552" s="35"/>
      <c r="J1552" s="35"/>
      <c r="K1552" s="35"/>
      <c r="L1552" s="35"/>
      <c r="M1552" s="35"/>
      <c r="N1552" s="35"/>
      <c r="O1552" s="35"/>
      <c r="P1552" s="35"/>
      <c r="Q1552" s="35"/>
      <c r="R1552" s="35"/>
      <c r="S1552" s="35"/>
      <c r="T1552" s="35"/>
      <c r="U1552" s="35"/>
      <c r="V1552" s="35"/>
      <c r="W1552" s="35"/>
      <c r="X1552" s="35"/>
      <c r="Y1552" s="35"/>
      <c r="Z1552" s="35"/>
      <c r="AA1552" s="35"/>
      <c r="AB1552" s="35"/>
      <c r="AC1552" s="35"/>
      <c r="AD1552" s="35"/>
      <c r="AE1552" s="35"/>
      <c r="AG1552" s="216" t="s">
        <v>167</v>
      </c>
      <c r="AH1552" s="907" t="s">
        <v>2213</v>
      </c>
      <c r="AI1552" s="906" t="s">
        <v>2214</v>
      </c>
      <c r="AJ1552" s="905">
        <v>1605015</v>
      </c>
      <c r="AK1552" s="451">
        <v>1</v>
      </c>
      <c r="AL1552" s="451" t="s">
        <v>139</v>
      </c>
      <c r="AM1552" s="449" t="s">
        <v>3041</v>
      </c>
      <c r="AN1552" s="450"/>
      <c r="AP1552" s="77"/>
      <c r="AQ1552" s="77"/>
      <c r="AR1552" s="35"/>
      <c r="AS1552" s="35"/>
      <c r="AT1552" s="35"/>
      <c r="AU1552" s="35"/>
      <c r="AV1552" s="35"/>
      <c r="AW1552" s="35"/>
      <c r="AX1552" s="35"/>
      <c r="AY1552" s="35"/>
      <c r="AZ1552" s="35"/>
      <c r="BA1552" s="35"/>
      <c r="BB1552" s="35"/>
      <c r="BC1552" s="35"/>
      <c r="BD1552" s="35"/>
      <c r="BE1552" s="35"/>
      <c r="BF1552" s="35"/>
      <c r="BG1552" s="35"/>
      <c r="BH1552" s="35"/>
      <c r="BI1552" s="35"/>
      <c r="BJ1552" s="35"/>
      <c r="BK1552" s="35"/>
      <c r="BL1552" s="35"/>
      <c r="BM1552" s="35"/>
      <c r="BN1552" s="35"/>
      <c r="BO1552" s="35"/>
      <c r="BP1552" s="35"/>
      <c r="BQ1552" s="35"/>
      <c r="BR1552" s="35"/>
      <c r="BS1552" s="35"/>
      <c r="BT1552" s="35"/>
      <c r="BU1552" s="35"/>
      <c r="BV1552" s="35"/>
    </row>
    <row r="1553" spans="1:74" s="54" customFormat="1" ht="15" customHeight="1" x14ac:dyDescent="0.15">
      <c r="A1553" s="35"/>
      <c r="B1553" s="35"/>
      <c r="C1553" s="35"/>
      <c r="D1553" s="35"/>
      <c r="E1553" s="35"/>
      <c r="F1553" s="35"/>
      <c r="G1553" s="35"/>
      <c r="H1553" s="35"/>
      <c r="I1553" s="35"/>
      <c r="J1553" s="35"/>
      <c r="K1553" s="35"/>
      <c r="L1553" s="35"/>
      <c r="M1553" s="35"/>
      <c r="N1553" s="35"/>
      <c r="O1553" s="35"/>
      <c r="P1553" s="35"/>
      <c r="Q1553" s="35"/>
      <c r="R1553" s="35"/>
      <c r="S1553" s="35"/>
      <c r="T1553" s="35"/>
      <c r="U1553" s="35"/>
      <c r="V1553" s="35"/>
      <c r="W1553" s="35"/>
      <c r="X1553" s="35"/>
      <c r="Y1553" s="35"/>
      <c r="Z1553" s="35"/>
      <c r="AA1553" s="35"/>
      <c r="AB1553" s="35"/>
      <c r="AC1553" s="35"/>
      <c r="AD1553" s="35"/>
      <c r="AE1553" s="35"/>
      <c r="AG1553" s="216" t="s">
        <v>167</v>
      </c>
      <c r="AH1553" s="907" t="s">
        <v>2193</v>
      </c>
      <c r="AI1553" s="906" t="s">
        <v>2194</v>
      </c>
      <c r="AJ1553" s="905">
        <v>1605018</v>
      </c>
      <c r="AK1553" s="451" t="s">
        <v>139</v>
      </c>
      <c r="AL1553" s="451">
        <v>1</v>
      </c>
      <c r="AM1553" s="451" t="s">
        <v>140</v>
      </c>
      <c r="AN1553" s="450"/>
      <c r="AP1553" s="77"/>
      <c r="AQ1553" s="77"/>
      <c r="AR1553" s="35"/>
      <c r="AS1553" s="35"/>
      <c r="AT1553" s="35"/>
      <c r="AU1553" s="35"/>
      <c r="AV1553" s="35"/>
      <c r="AW1553" s="35"/>
      <c r="AX1553" s="35"/>
      <c r="AY1553" s="35"/>
      <c r="AZ1553" s="35"/>
      <c r="BA1553" s="35"/>
      <c r="BB1553" s="35"/>
      <c r="BC1553" s="35"/>
      <c r="BD1553" s="35"/>
      <c r="BE1553" s="35"/>
      <c r="BF1553" s="35"/>
      <c r="BG1553" s="35"/>
      <c r="BH1553" s="35"/>
      <c r="BI1553" s="35"/>
      <c r="BJ1553" s="35"/>
      <c r="BK1553" s="35"/>
      <c r="BL1553" s="35"/>
      <c r="BM1553" s="35"/>
      <c r="BN1553" s="35"/>
      <c r="BO1553" s="35"/>
      <c r="BP1553" s="35"/>
      <c r="BQ1553" s="35"/>
      <c r="BR1553" s="35"/>
      <c r="BS1553" s="35"/>
      <c r="BT1553" s="35"/>
      <c r="BU1553" s="35"/>
      <c r="BV1553" s="35"/>
    </row>
    <row r="1554" spans="1:74" s="54" customFormat="1" ht="15" customHeight="1" x14ac:dyDescent="0.15">
      <c r="A1554" s="35"/>
      <c r="B1554" s="35"/>
      <c r="C1554" s="35"/>
      <c r="D1554" s="35"/>
      <c r="E1554" s="35"/>
      <c r="F1554" s="35"/>
      <c r="G1554" s="35"/>
      <c r="H1554" s="35"/>
      <c r="I1554" s="35"/>
      <c r="J1554" s="35"/>
      <c r="K1554" s="35"/>
      <c r="L1554" s="35"/>
      <c r="M1554" s="35"/>
      <c r="N1554" s="35"/>
      <c r="O1554" s="35"/>
      <c r="P1554" s="35"/>
      <c r="Q1554" s="35"/>
      <c r="R1554" s="35"/>
      <c r="S1554" s="35"/>
      <c r="T1554" s="35"/>
      <c r="U1554" s="35"/>
      <c r="V1554" s="35"/>
      <c r="W1554" s="35"/>
      <c r="X1554" s="35"/>
      <c r="Y1554" s="35"/>
      <c r="Z1554" s="35"/>
      <c r="AA1554" s="35"/>
      <c r="AB1554" s="35"/>
      <c r="AC1554" s="35"/>
      <c r="AD1554" s="35"/>
      <c r="AE1554" s="35"/>
      <c r="AG1554" s="216" t="s">
        <v>167</v>
      </c>
      <c r="AH1554" s="907" t="s">
        <v>2205</v>
      </c>
      <c r="AI1554" s="906" t="s">
        <v>2206</v>
      </c>
      <c r="AJ1554" s="905">
        <v>1605020</v>
      </c>
      <c r="AK1554" s="451">
        <v>1</v>
      </c>
      <c r="AL1554" s="451" t="s">
        <v>139</v>
      </c>
      <c r="AM1554" s="451" t="s">
        <v>140</v>
      </c>
      <c r="AN1554" s="450"/>
      <c r="AP1554" s="77"/>
      <c r="AQ1554" s="77"/>
      <c r="AR1554" s="35"/>
      <c r="AS1554" s="35"/>
      <c r="AT1554" s="35"/>
      <c r="AU1554" s="35"/>
      <c r="AV1554" s="35"/>
      <c r="AW1554" s="35"/>
      <c r="AX1554" s="35"/>
      <c r="AY1554" s="35"/>
      <c r="AZ1554" s="35"/>
      <c r="BA1554" s="35"/>
      <c r="BB1554" s="35"/>
      <c r="BC1554" s="35"/>
      <c r="BD1554" s="35"/>
      <c r="BE1554" s="35"/>
      <c r="BF1554" s="35"/>
      <c r="BG1554" s="35"/>
      <c r="BH1554" s="35"/>
      <c r="BI1554" s="35"/>
      <c r="BJ1554" s="35"/>
      <c r="BK1554" s="35"/>
      <c r="BL1554" s="35"/>
      <c r="BM1554" s="35"/>
      <c r="BN1554" s="35"/>
      <c r="BO1554" s="35"/>
      <c r="BP1554" s="35"/>
      <c r="BQ1554" s="35"/>
      <c r="BR1554" s="35"/>
      <c r="BS1554" s="35"/>
      <c r="BT1554" s="35"/>
      <c r="BU1554" s="35"/>
      <c r="BV1554" s="35"/>
    </row>
    <row r="1555" spans="1:74" s="54" customFormat="1" ht="15" customHeight="1" x14ac:dyDescent="0.15">
      <c r="A1555" s="35"/>
      <c r="B1555" s="35"/>
      <c r="C1555" s="35"/>
      <c r="D1555" s="35"/>
      <c r="E1555" s="35"/>
      <c r="F1555" s="35"/>
      <c r="G1555" s="35"/>
      <c r="H1555" s="35"/>
      <c r="I1555" s="35"/>
      <c r="J1555" s="35"/>
      <c r="K1555" s="35"/>
      <c r="L1555" s="35"/>
      <c r="M1555" s="35"/>
      <c r="N1555" s="35"/>
      <c r="O1555" s="35"/>
      <c r="P1555" s="35"/>
      <c r="Q1555" s="35"/>
      <c r="R1555" s="35"/>
      <c r="S1555" s="35"/>
      <c r="T1555" s="35"/>
      <c r="U1555" s="35"/>
      <c r="V1555" s="35"/>
      <c r="W1555" s="35"/>
      <c r="X1555" s="35"/>
      <c r="Y1555" s="35"/>
      <c r="Z1555" s="35"/>
      <c r="AA1555" s="35"/>
      <c r="AB1555" s="35"/>
      <c r="AC1555" s="35"/>
      <c r="AD1555" s="35"/>
      <c r="AE1555" s="35"/>
      <c r="AG1555" s="216" t="s">
        <v>168</v>
      </c>
      <c r="AH1555" s="907" t="s">
        <v>662</v>
      </c>
      <c r="AI1555" s="906" t="s">
        <v>2215</v>
      </c>
      <c r="AJ1555" s="905">
        <v>1606001</v>
      </c>
      <c r="AK1555" s="451" t="s">
        <v>139</v>
      </c>
      <c r="AL1555" s="451">
        <v>1</v>
      </c>
      <c r="AM1555" s="449" t="s">
        <v>3041</v>
      </c>
      <c r="AN1555" s="450"/>
      <c r="AP1555" s="77"/>
      <c r="AQ1555" s="77"/>
      <c r="AR1555" s="35"/>
      <c r="AS1555" s="35"/>
      <c r="AT1555" s="35"/>
      <c r="AU1555" s="35"/>
      <c r="AV1555" s="35"/>
      <c r="AW1555" s="35"/>
      <c r="AX1555" s="35"/>
      <c r="AY1555" s="35"/>
      <c r="AZ1555" s="35"/>
      <c r="BA1555" s="35"/>
      <c r="BB1555" s="35"/>
      <c r="BC1555" s="35"/>
      <c r="BD1555" s="35"/>
      <c r="BE1555" s="35"/>
      <c r="BF1555" s="35"/>
      <c r="BG1555" s="35"/>
      <c r="BH1555" s="35"/>
      <c r="BI1555" s="35"/>
      <c r="BJ1555" s="35"/>
      <c r="BK1555" s="35"/>
      <c r="BL1555" s="35"/>
      <c r="BM1555" s="35"/>
      <c r="BN1555" s="35"/>
      <c r="BO1555" s="35"/>
      <c r="BP1555" s="35"/>
      <c r="BQ1555" s="35"/>
      <c r="BR1555" s="35"/>
      <c r="BS1555" s="35"/>
      <c r="BT1555" s="35"/>
      <c r="BU1555" s="35"/>
      <c r="BV1555" s="35"/>
    </row>
    <row r="1556" spans="1:74" s="54" customFormat="1" ht="15" customHeight="1" x14ac:dyDescent="0.15">
      <c r="A1556" s="35"/>
      <c r="B1556" s="35"/>
      <c r="C1556" s="35"/>
      <c r="D1556" s="35"/>
      <c r="E1556" s="35"/>
      <c r="F1556" s="35"/>
      <c r="G1556" s="35"/>
      <c r="H1556" s="35"/>
      <c r="I1556" s="35"/>
      <c r="J1556" s="35"/>
      <c r="K1556" s="35"/>
      <c r="L1556" s="35"/>
      <c r="M1556" s="35"/>
      <c r="N1556" s="35"/>
      <c r="O1556" s="35"/>
      <c r="P1556" s="35"/>
      <c r="Q1556" s="35"/>
      <c r="R1556" s="35"/>
      <c r="S1556" s="35"/>
      <c r="T1556" s="35"/>
      <c r="U1556" s="35"/>
      <c r="V1556" s="35"/>
      <c r="W1556" s="35"/>
      <c r="X1556" s="35"/>
      <c r="Y1556" s="35"/>
      <c r="Z1556" s="35"/>
      <c r="AA1556" s="35"/>
      <c r="AB1556" s="35"/>
      <c r="AC1556" s="35"/>
      <c r="AD1556" s="35"/>
      <c r="AE1556" s="35"/>
      <c r="AG1556" s="216" t="s">
        <v>168</v>
      </c>
      <c r="AH1556" s="907" t="s">
        <v>2228</v>
      </c>
      <c r="AI1556" s="906" t="s">
        <v>2229</v>
      </c>
      <c r="AJ1556" s="905">
        <v>1606002</v>
      </c>
      <c r="AK1556" s="451">
        <v>1</v>
      </c>
      <c r="AL1556" s="451" t="s">
        <v>139</v>
      </c>
      <c r="AM1556" s="449" t="s">
        <v>3041</v>
      </c>
      <c r="AN1556" s="450"/>
      <c r="AP1556" s="77"/>
      <c r="AQ1556" s="77"/>
      <c r="AR1556" s="35"/>
      <c r="AS1556" s="35"/>
      <c r="AT1556" s="35"/>
      <c r="AU1556" s="35"/>
      <c r="AV1556" s="35"/>
      <c r="AW1556" s="35"/>
      <c r="AX1556" s="35"/>
      <c r="AY1556" s="35"/>
      <c r="AZ1556" s="35"/>
      <c r="BA1556" s="35"/>
      <c r="BB1556" s="35"/>
      <c r="BC1556" s="35"/>
      <c r="BD1556" s="35"/>
      <c r="BE1556" s="35"/>
      <c r="BF1556" s="35"/>
      <c r="BG1556" s="35"/>
      <c r="BH1556" s="35"/>
      <c r="BI1556" s="35"/>
      <c r="BJ1556" s="35"/>
      <c r="BK1556" s="35"/>
      <c r="BL1556" s="35"/>
      <c r="BM1556" s="35"/>
      <c r="BN1556" s="35"/>
      <c r="BO1556" s="35"/>
      <c r="BP1556" s="35"/>
      <c r="BQ1556" s="35"/>
      <c r="BR1556" s="35"/>
      <c r="BS1556" s="35"/>
      <c r="BT1556" s="35"/>
      <c r="BU1556" s="35"/>
      <c r="BV1556" s="35"/>
    </row>
    <row r="1557" spans="1:74" s="54" customFormat="1" ht="15" customHeight="1" x14ac:dyDescent="0.15">
      <c r="A1557" s="35"/>
      <c r="B1557" s="35"/>
      <c r="C1557" s="35"/>
      <c r="D1557" s="35"/>
      <c r="E1557" s="35"/>
      <c r="F1557" s="35"/>
      <c r="G1557" s="35"/>
      <c r="H1557" s="35"/>
      <c r="I1557" s="35"/>
      <c r="J1557" s="35"/>
      <c r="K1557" s="35"/>
      <c r="L1557" s="35"/>
      <c r="M1557" s="35"/>
      <c r="N1557" s="35"/>
      <c r="O1557" s="35"/>
      <c r="P1557" s="35"/>
      <c r="Q1557" s="35"/>
      <c r="R1557" s="35"/>
      <c r="S1557" s="35"/>
      <c r="T1557" s="35"/>
      <c r="U1557" s="35"/>
      <c r="V1557" s="35"/>
      <c r="W1557" s="35"/>
      <c r="X1557" s="35"/>
      <c r="Y1557" s="35"/>
      <c r="Z1557" s="35"/>
      <c r="AA1557" s="35"/>
      <c r="AB1557" s="35"/>
      <c r="AC1557" s="35"/>
      <c r="AD1557" s="35"/>
      <c r="AE1557" s="35"/>
      <c r="AG1557" s="216" t="s">
        <v>168</v>
      </c>
      <c r="AH1557" s="907" t="s">
        <v>2220</v>
      </c>
      <c r="AI1557" s="906" t="s">
        <v>2221</v>
      </c>
      <c r="AJ1557" s="905">
        <v>1606003</v>
      </c>
      <c r="AK1557" s="451">
        <v>1</v>
      </c>
      <c r="AL1557" s="451" t="s">
        <v>139</v>
      </c>
      <c r="AM1557" s="449" t="s">
        <v>3041</v>
      </c>
      <c r="AN1557" s="450"/>
      <c r="AP1557" s="77"/>
      <c r="AQ1557" s="77"/>
      <c r="AR1557" s="35"/>
      <c r="AS1557" s="35"/>
      <c r="AT1557" s="35"/>
      <c r="AU1557" s="35"/>
      <c r="AV1557" s="35"/>
      <c r="AW1557" s="35"/>
      <c r="AX1557" s="35"/>
      <c r="AY1557" s="35"/>
      <c r="AZ1557" s="35"/>
      <c r="BA1557" s="35"/>
      <c r="BB1557" s="35"/>
      <c r="BC1557" s="35"/>
      <c r="BD1557" s="35"/>
      <c r="BE1557" s="35"/>
      <c r="BF1557" s="35"/>
      <c r="BG1557" s="35"/>
      <c r="BH1557" s="35"/>
      <c r="BI1557" s="35"/>
      <c r="BJ1557" s="35"/>
      <c r="BK1557" s="35"/>
      <c r="BL1557" s="35"/>
      <c r="BM1557" s="35"/>
      <c r="BN1557" s="35"/>
      <c r="BO1557" s="35"/>
      <c r="BP1557" s="35"/>
      <c r="BQ1557" s="35"/>
      <c r="BR1557" s="35"/>
      <c r="BS1557" s="35"/>
      <c r="BT1557" s="35"/>
      <c r="BU1557" s="35"/>
      <c r="BV1557" s="35"/>
    </row>
    <row r="1558" spans="1:74" s="54" customFormat="1" ht="15" customHeight="1" x14ac:dyDescent="0.15">
      <c r="A1558" s="35"/>
      <c r="B1558" s="35"/>
      <c r="C1558" s="35"/>
      <c r="D1558" s="35"/>
      <c r="E1558" s="35"/>
      <c r="F1558" s="35"/>
      <c r="G1558" s="35"/>
      <c r="H1558" s="35"/>
      <c r="I1558" s="35"/>
      <c r="J1558" s="35"/>
      <c r="K1558" s="35"/>
      <c r="L1558" s="35"/>
      <c r="M1558" s="35"/>
      <c r="N1558" s="35"/>
      <c r="O1558" s="35"/>
      <c r="P1558" s="35"/>
      <c r="Q1558" s="35"/>
      <c r="R1558" s="35"/>
      <c r="S1558" s="35"/>
      <c r="T1558" s="35"/>
      <c r="U1558" s="35"/>
      <c r="V1558" s="35"/>
      <c r="W1558" s="35"/>
      <c r="X1558" s="35"/>
      <c r="Y1558" s="35"/>
      <c r="Z1558" s="35"/>
      <c r="AA1558" s="35"/>
      <c r="AB1558" s="35"/>
      <c r="AC1558" s="35"/>
      <c r="AD1558" s="35"/>
      <c r="AE1558" s="35"/>
      <c r="AG1558" s="216" t="s">
        <v>168</v>
      </c>
      <c r="AH1558" s="907" t="s">
        <v>2216</v>
      </c>
      <c r="AI1558" s="906" t="s">
        <v>2217</v>
      </c>
      <c r="AJ1558" s="905">
        <v>1606004</v>
      </c>
      <c r="AK1558" s="451">
        <v>1</v>
      </c>
      <c r="AL1558" s="451" t="s">
        <v>139</v>
      </c>
      <c r="AM1558" s="451" t="s">
        <v>140</v>
      </c>
      <c r="AN1558" s="450"/>
      <c r="AP1558" s="77"/>
      <c r="AQ1558" s="77"/>
      <c r="AR1558" s="35"/>
      <c r="AS1558" s="35"/>
      <c r="AT1558" s="35"/>
      <c r="AU1558" s="35"/>
      <c r="AV1558" s="35"/>
      <c r="AW1558" s="35"/>
      <c r="AX1558" s="35"/>
      <c r="AY1558" s="35"/>
      <c r="AZ1558" s="35"/>
      <c r="BA1558" s="35"/>
      <c r="BB1558" s="35"/>
      <c r="BC1558" s="35"/>
      <c r="BD1558" s="35"/>
      <c r="BE1558" s="35"/>
      <c r="BF1558" s="35"/>
      <c r="BG1558" s="35"/>
      <c r="BH1558" s="35"/>
      <c r="BI1558" s="35"/>
      <c r="BJ1558" s="35"/>
      <c r="BK1558" s="35"/>
      <c r="BL1558" s="35"/>
      <c r="BM1558" s="35"/>
      <c r="BN1558" s="35"/>
      <c r="BO1558" s="35"/>
      <c r="BP1558" s="35"/>
      <c r="BQ1558" s="35"/>
      <c r="BR1558" s="35"/>
      <c r="BS1558" s="35"/>
      <c r="BT1558" s="35"/>
      <c r="BU1558" s="35"/>
      <c r="BV1558" s="35"/>
    </row>
    <row r="1559" spans="1:74" s="54" customFormat="1" ht="15" customHeight="1" x14ac:dyDescent="0.15">
      <c r="A1559" s="35"/>
      <c r="B1559" s="35"/>
      <c r="C1559" s="35"/>
      <c r="D1559" s="35"/>
      <c r="E1559" s="35"/>
      <c r="F1559" s="35"/>
      <c r="G1559" s="35"/>
      <c r="H1559" s="35"/>
      <c r="I1559" s="35"/>
      <c r="J1559" s="35"/>
      <c r="K1559" s="35"/>
      <c r="L1559" s="35"/>
      <c r="M1559" s="35"/>
      <c r="N1559" s="35"/>
      <c r="O1559" s="35"/>
      <c r="P1559" s="35"/>
      <c r="Q1559" s="35"/>
      <c r="R1559" s="35"/>
      <c r="S1559" s="35"/>
      <c r="T1559" s="35"/>
      <c r="U1559" s="35"/>
      <c r="V1559" s="35"/>
      <c r="W1559" s="35"/>
      <c r="X1559" s="35"/>
      <c r="Y1559" s="35"/>
      <c r="Z1559" s="35"/>
      <c r="AA1559" s="35"/>
      <c r="AB1559" s="35"/>
      <c r="AC1559" s="35"/>
      <c r="AD1559" s="35"/>
      <c r="AE1559" s="35"/>
      <c r="AG1559" s="216" t="s">
        <v>168</v>
      </c>
      <c r="AH1559" s="907" t="s">
        <v>2222</v>
      </c>
      <c r="AI1559" s="906" t="s">
        <v>2223</v>
      </c>
      <c r="AJ1559" s="905">
        <v>1606005</v>
      </c>
      <c r="AK1559" s="451" t="s">
        <v>139</v>
      </c>
      <c r="AL1559" s="451">
        <v>1</v>
      </c>
      <c r="AM1559" s="451" t="s">
        <v>140</v>
      </c>
      <c r="AN1559" s="450"/>
      <c r="AP1559" s="77"/>
      <c r="AQ1559" s="77"/>
      <c r="AR1559" s="35"/>
      <c r="AS1559" s="35"/>
      <c r="AT1559" s="35"/>
      <c r="AU1559" s="35"/>
      <c r="AV1559" s="35"/>
      <c r="AW1559" s="35"/>
      <c r="AX1559" s="35"/>
      <c r="AY1559" s="35"/>
      <c r="AZ1559" s="35"/>
      <c r="BA1559" s="35"/>
      <c r="BB1559" s="35"/>
      <c r="BC1559" s="35"/>
      <c r="BD1559" s="35"/>
      <c r="BE1559" s="35"/>
      <c r="BF1559" s="35"/>
      <c r="BG1559" s="35"/>
      <c r="BH1559" s="35"/>
      <c r="BI1559" s="35"/>
      <c r="BJ1559" s="35"/>
      <c r="BK1559" s="35"/>
      <c r="BL1559" s="35"/>
      <c r="BM1559" s="35"/>
      <c r="BN1559" s="35"/>
      <c r="BO1559" s="35"/>
      <c r="BP1559" s="35"/>
      <c r="BQ1559" s="35"/>
      <c r="BR1559" s="35"/>
      <c r="BS1559" s="35"/>
      <c r="BT1559" s="35"/>
      <c r="BU1559" s="35"/>
      <c r="BV1559" s="35"/>
    </row>
    <row r="1560" spans="1:74" s="54" customFormat="1" ht="15" customHeight="1" x14ac:dyDescent="0.15">
      <c r="A1560" s="35"/>
      <c r="B1560" s="35"/>
      <c r="C1560" s="35"/>
      <c r="D1560" s="35"/>
      <c r="E1560" s="35"/>
      <c r="F1560" s="35"/>
      <c r="G1560" s="35"/>
      <c r="H1560" s="35"/>
      <c r="I1560" s="35"/>
      <c r="J1560" s="35"/>
      <c r="K1560" s="35"/>
      <c r="L1560" s="35"/>
      <c r="M1560" s="35"/>
      <c r="N1560" s="35"/>
      <c r="O1560" s="35"/>
      <c r="P1560" s="35"/>
      <c r="Q1560" s="35"/>
      <c r="R1560" s="35"/>
      <c r="S1560" s="35"/>
      <c r="T1560" s="35"/>
      <c r="U1560" s="35"/>
      <c r="V1560" s="35"/>
      <c r="W1560" s="35"/>
      <c r="X1560" s="35"/>
      <c r="Y1560" s="35"/>
      <c r="Z1560" s="35"/>
      <c r="AA1560" s="35"/>
      <c r="AB1560" s="35"/>
      <c r="AC1560" s="35"/>
      <c r="AD1560" s="35"/>
      <c r="AE1560" s="35"/>
      <c r="AG1560" s="216" t="s">
        <v>168</v>
      </c>
      <c r="AH1560" s="907" t="s">
        <v>2218</v>
      </c>
      <c r="AI1560" s="906" t="s">
        <v>2219</v>
      </c>
      <c r="AJ1560" s="905">
        <v>1606006</v>
      </c>
      <c r="AK1560" s="451">
        <v>1</v>
      </c>
      <c r="AL1560" s="451" t="s">
        <v>139</v>
      </c>
      <c r="AM1560" s="451" t="s">
        <v>140</v>
      </c>
      <c r="AN1560" s="450"/>
      <c r="AP1560" s="77"/>
      <c r="AQ1560" s="77"/>
      <c r="AR1560" s="35"/>
      <c r="AS1560" s="35"/>
      <c r="AT1560" s="35"/>
      <c r="AU1560" s="35"/>
      <c r="AV1560" s="35"/>
      <c r="AW1560" s="35"/>
      <c r="AX1560" s="35"/>
      <c r="AY1560" s="35"/>
      <c r="AZ1560" s="35"/>
      <c r="BA1560" s="35"/>
      <c r="BB1560" s="35"/>
      <c r="BC1560" s="35"/>
      <c r="BD1560" s="35"/>
      <c r="BE1560" s="35"/>
      <c r="BF1560" s="35"/>
      <c r="BG1560" s="35"/>
      <c r="BH1560" s="35"/>
      <c r="BI1560" s="35"/>
      <c r="BJ1560" s="35"/>
      <c r="BK1560" s="35"/>
      <c r="BL1560" s="35"/>
      <c r="BM1560" s="35"/>
      <c r="BN1560" s="35"/>
      <c r="BO1560" s="35"/>
      <c r="BP1560" s="35"/>
      <c r="BQ1560" s="35"/>
      <c r="BR1560" s="35"/>
      <c r="BS1560" s="35"/>
      <c r="BT1560" s="35"/>
      <c r="BU1560" s="35"/>
      <c r="BV1560" s="35"/>
    </row>
    <row r="1561" spans="1:74" s="54" customFormat="1" ht="15" customHeight="1" x14ac:dyDescent="0.15">
      <c r="A1561" s="35"/>
      <c r="B1561" s="35"/>
      <c r="C1561" s="35"/>
      <c r="D1561" s="35"/>
      <c r="E1561" s="35"/>
      <c r="F1561" s="35"/>
      <c r="G1561" s="35"/>
      <c r="H1561" s="35"/>
      <c r="I1561" s="35"/>
      <c r="J1561" s="35"/>
      <c r="K1561" s="35"/>
      <c r="L1561" s="35"/>
      <c r="M1561" s="35"/>
      <c r="N1561" s="35"/>
      <c r="O1561" s="35"/>
      <c r="P1561" s="35"/>
      <c r="Q1561" s="35"/>
      <c r="R1561" s="35"/>
      <c r="S1561" s="35"/>
      <c r="T1561" s="35"/>
      <c r="U1561" s="35"/>
      <c r="V1561" s="35"/>
      <c r="W1561" s="35"/>
      <c r="X1561" s="35"/>
      <c r="Y1561" s="35"/>
      <c r="Z1561" s="35"/>
      <c r="AA1561" s="35"/>
      <c r="AB1561" s="35"/>
      <c r="AC1561" s="35"/>
      <c r="AD1561" s="35"/>
      <c r="AE1561" s="35"/>
      <c r="AG1561" s="216" t="s">
        <v>168</v>
      </c>
      <c r="AH1561" s="907" t="s">
        <v>3079</v>
      </c>
      <c r="AI1561" s="906" t="s">
        <v>3080</v>
      </c>
      <c r="AJ1561" s="905">
        <v>1606007</v>
      </c>
      <c r="AK1561" s="451" t="s">
        <v>139</v>
      </c>
      <c r="AL1561" s="451">
        <v>1</v>
      </c>
      <c r="AM1561" s="449" t="s">
        <v>3041</v>
      </c>
      <c r="AN1561" s="450"/>
      <c r="AP1561" s="77"/>
      <c r="AQ1561" s="77"/>
      <c r="AR1561" s="35"/>
      <c r="AS1561" s="35"/>
      <c r="AT1561" s="35"/>
      <c r="AU1561" s="35"/>
      <c r="AV1561" s="35"/>
      <c r="AW1561" s="35"/>
      <c r="AX1561" s="35"/>
      <c r="AY1561" s="35"/>
      <c r="AZ1561" s="35"/>
      <c r="BA1561" s="35"/>
      <c r="BB1561" s="35"/>
      <c r="BC1561" s="35"/>
      <c r="BD1561" s="35"/>
      <c r="BE1561" s="35"/>
      <c r="BF1561" s="35"/>
      <c r="BG1561" s="35"/>
      <c r="BH1561" s="35"/>
      <c r="BI1561" s="35"/>
      <c r="BJ1561" s="35"/>
      <c r="BK1561" s="35"/>
      <c r="BL1561" s="35"/>
      <c r="BM1561" s="35"/>
      <c r="BN1561" s="35"/>
      <c r="BO1561" s="35"/>
      <c r="BP1561" s="35"/>
      <c r="BQ1561" s="35"/>
      <c r="BR1561" s="35"/>
      <c r="BS1561" s="35"/>
      <c r="BT1561" s="35"/>
      <c r="BU1561" s="35"/>
      <c r="BV1561" s="35"/>
    </row>
    <row r="1562" spans="1:74" s="54" customFormat="1" ht="15" customHeight="1" x14ac:dyDescent="0.15">
      <c r="A1562" s="35"/>
      <c r="B1562" s="35"/>
      <c r="C1562" s="35"/>
      <c r="D1562" s="35"/>
      <c r="E1562" s="35"/>
      <c r="F1562" s="35"/>
      <c r="G1562" s="35"/>
      <c r="H1562" s="35"/>
      <c r="I1562" s="35"/>
      <c r="J1562" s="35"/>
      <c r="K1562" s="35"/>
      <c r="L1562" s="35"/>
      <c r="M1562" s="35"/>
      <c r="N1562" s="35"/>
      <c r="O1562" s="35"/>
      <c r="P1562" s="35"/>
      <c r="Q1562" s="35"/>
      <c r="R1562" s="35"/>
      <c r="S1562" s="35"/>
      <c r="T1562" s="35"/>
      <c r="U1562" s="35"/>
      <c r="V1562" s="35"/>
      <c r="W1562" s="35"/>
      <c r="X1562" s="35"/>
      <c r="Y1562" s="35"/>
      <c r="Z1562" s="35"/>
      <c r="AA1562" s="35"/>
      <c r="AB1562" s="35"/>
      <c r="AC1562" s="35"/>
      <c r="AD1562" s="35"/>
      <c r="AE1562" s="35"/>
      <c r="AG1562" s="216" t="s">
        <v>168</v>
      </c>
      <c r="AH1562" s="907" t="s">
        <v>2224</v>
      </c>
      <c r="AI1562" s="906" t="s">
        <v>2225</v>
      </c>
      <c r="AJ1562" s="905">
        <v>1606008</v>
      </c>
      <c r="AK1562" s="451" t="s">
        <v>139</v>
      </c>
      <c r="AL1562" s="451">
        <v>1</v>
      </c>
      <c r="AM1562" s="451" t="s">
        <v>140</v>
      </c>
      <c r="AN1562" s="450"/>
      <c r="AP1562" s="77"/>
      <c r="AQ1562" s="77"/>
      <c r="AR1562" s="35"/>
      <c r="AS1562" s="35"/>
      <c r="AT1562" s="35"/>
      <c r="AU1562" s="35"/>
      <c r="AV1562" s="35"/>
      <c r="AW1562" s="35"/>
      <c r="AX1562" s="35"/>
      <c r="AY1562" s="35"/>
      <c r="AZ1562" s="35"/>
      <c r="BA1562" s="35"/>
      <c r="BB1562" s="35"/>
      <c r="BC1562" s="35"/>
      <c r="BD1562" s="35"/>
      <c r="BE1562" s="35"/>
      <c r="BF1562" s="35"/>
      <c r="BG1562" s="35"/>
      <c r="BH1562" s="35"/>
      <c r="BI1562" s="35"/>
      <c r="BJ1562" s="35"/>
      <c r="BK1562" s="35"/>
      <c r="BL1562" s="35"/>
      <c r="BM1562" s="35"/>
      <c r="BN1562" s="35"/>
      <c r="BO1562" s="35"/>
      <c r="BP1562" s="35"/>
      <c r="BQ1562" s="35"/>
      <c r="BR1562" s="35"/>
      <c r="BS1562" s="35"/>
      <c r="BT1562" s="35"/>
      <c r="BU1562" s="35"/>
      <c r="BV1562" s="35"/>
    </row>
    <row r="1563" spans="1:74" s="54" customFormat="1" ht="15" customHeight="1" x14ac:dyDescent="0.15">
      <c r="A1563" s="35"/>
      <c r="B1563" s="35"/>
      <c r="C1563" s="35"/>
      <c r="D1563" s="35"/>
      <c r="E1563" s="35"/>
      <c r="F1563" s="35"/>
      <c r="G1563" s="35"/>
      <c r="H1563" s="35"/>
      <c r="I1563" s="35"/>
      <c r="J1563" s="35"/>
      <c r="K1563" s="35"/>
      <c r="L1563" s="35"/>
      <c r="M1563" s="35"/>
      <c r="N1563" s="35"/>
      <c r="O1563" s="35"/>
      <c r="P1563" s="35"/>
      <c r="Q1563" s="35"/>
      <c r="R1563" s="35"/>
      <c r="S1563" s="35"/>
      <c r="T1563" s="35"/>
      <c r="U1563" s="35"/>
      <c r="V1563" s="35"/>
      <c r="W1563" s="35"/>
      <c r="X1563" s="35"/>
      <c r="Y1563" s="35"/>
      <c r="Z1563" s="35"/>
      <c r="AA1563" s="35"/>
      <c r="AB1563" s="35"/>
      <c r="AC1563" s="35"/>
      <c r="AD1563" s="35"/>
      <c r="AE1563" s="35"/>
      <c r="AG1563" s="216" t="s">
        <v>168</v>
      </c>
      <c r="AH1563" s="907" t="s">
        <v>2226</v>
      </c>
      <c r="AI1563" s="906" t="s">
        <v>2227</v>
      </c>
      <c r="AJ1563" s="905">
        <v>1606010</v>
      </c>
      <c r="AK1563" s="451" t="s">
        <v>139</v>
      </c>
      <c r="AL1563" s="451">
        <v>1</v>
      </c>
      <c r="AM1563" s="449" t="s">
        <v>3041</v>
      </c>
      <c r="AN1563" s="450"/>
      <c r="AP1563" s="77"/>
      <c r="AQ1563" s="77"/>
      <c r="AR1563" s="35"/>
      <c r="AS1563" s="35"/>
      <c r="AT1563" s="35"/>
      <c r="AU1563" s="35"/>
      <c r="AV1563" s="35"/>
      <c r="AW1563" s="35"/>
      <c r="AX1563" s="35"/>
      <c r="AY1563" s="35"/>
      <c r="AZ1563" s="35"/>
      <c r="BA1563" s="35"/>
      <c r="BB1563" s="35"/>
      <c r="BC1563" s="35"/>
      <c r="BD1563" s="35"/>
      <c r="BE1563" s="35"/>
      <c r="BF1563" s="35"/>
      <c r="BG1563" s="35"/>
      <c r="BH1563" s="35"/>
      <c r="BI1563" s="35"/>
      <c r="BJ1563" s="35"/>
      <c r="BK1563" s="35"/>
      <c r="BL1563" s="35"/>
      <c r="BM1563" s="35"/>
      <c r="BN1563" s="35"/>
      <c r="BO1563" s="35"/>
      <c r="BP1563" s="35"/>
      <c r="BQ1563" s="35"/>
      <c r="BR1563" s="35"/>
      <c r="BS1563" s="35"/>
      <c r="BT1563" s="35"/>
      <c r="BU1563" s="35"/>
      <c r="BV1563" s="35"/>
    </row>
    <row r="1564" spans="1:74" s="54" customFormat="1" ht="15" customHeight="1" x14ac:dyDescent="0.15">
      <c r="A1564" s="35"/>
      <c r="B1564" s="35"/>
      <c r="C1564" s="35"/>
      <c r="D1564" s="35"/>
      <c r="E1564" s="35"/>
      <c r="F1564" s="35"/>
      <c r="G1564" s="35"/>
      <c r="H1564" s="35"/>
      <c r="I1564" s="35"/>
      <c r="J1564" s="35"/>
      <c r="K1564" s="35"/>
      <c r="L1564" s="35"/>
      <c r="M1564" s="35"/>
      <c r="N1564" s="35"/>
      <c r="O1564" s="35"/>
      <c r="P1564" s="35"/>
      <c r="Q1564" s="35"/>
      <c r="R1564" s="35"/>
      <c r="S1564" s="35"/>
      <c r="T1564" s="35"/>
      <c r="U1564" s="35"/>
      <c r="V1564" s="35"/>
      <c r="W1564" s="35"/>
      <c r="X1564" s="35"/>
      <c r="Y1564" s="35"/>
      <c r="Z1564" s="35"/>
      <c r="AA1564" s="35"/>
      <c r="AB1564" s="35"/>
      <c r="AC1564" s="35"/>
      <c r="AD1564" s="35"/>
      <c r="AE1564" s="35"/>
      <c r="AG1564" s="216" t="s">
        <v>169</v>
      </c>
      <c r="AH1564" s="907" t="s">
        <v>2234</v>
      </c>
      <c r="AI1564" s="906" t="s">
        <v>2235</v>
      </c>
      <c r="AJ1564" s="905">
        <v>1701001</v>
      </c>
      <c r="AK1564" s="451" t="s">
        <v>139</v>
      </c>
      <c r="AL1564" s="451">
        <v>1</v>
      </c>
      <c r="AM1564" s="449" t="s">
        <v>3041</v>
      </c>
      <c r="AN1564" s="450"/>
      <c r="AP1564" s="77"/>
      <c r="AQ1564" s="77"/>
      <c r="AR1564" s="35"/>
      <c r="AS1564" s="35"/>
      <c r="AT1564" s="35"/>
      <c r="AU1564" s="35"/>
      <c r="AV1564" s="35"/>
      <c r="AW1564" s="35"/>
      <c r="AX1564" s="35"/>
      <c r="AY1564" s="35"/>
      <c r="AZ1564" s="35"/>
      <c r="BA1564" s="35"/>
      <c r="BB1564" s="35"/>
      <c r="BC1564" s="35"/>
      <c r="BD1564" s="35"/>
      <c r="BE1564" s="35"/>
      <c r="BF1564" s="35"/>
      <c r="BG1564" s="35"/>
      <c r="BH1564" s="35"/>
      <c r="BI1564" s="35"/>
      <c r="BJ1564" s="35"/>
      <c r="BK1564" s="35"/>
      <c r="BL1564" s="35"/>
      <c r="BM1564" s="35"/>
      <c r="BN1564" s="35"/>
      <c r="BO1564" s="35"/>
      <c r="BP1564" s="35"/>
      <c r="BQ1564" s="35"/>
      <c r="BR1564" s="35"/>
      <c r="BS1564" s="35"/>
      <c r="BT1564" s="35"/>
      <c r="BU1564" s="35"/>
      <c r="BV1564" s="35"/>
    </row>
    <row r="1565" spans="1:74" s="54" customFormat="1" ht="15" customHeight="1" x14ac:dyDescent="0.15">
      <c r="A1565" s="35"/>
      <c r="B1565" s="35"/>
      <c r="C1565" s="35"/>
      <c r="D1565" s="35"/>
      <c r="E1565" s="35"/>
      <c r="F1565" s="35"/>
      <c r="G1565" s="35"/>
      <c r="H1565" s="35"/>
      <c r="I1565" s="35"/>
      <c r="J1565" s="35"/>
      <c r="K1565" s="35"/>
      <c r="L1565" s="35"/>
      <c r="M1565" s="35"/>
      <c r="N1565" s="35"/>
      <c r="O1565" s="35"/>
      <c r="P1565" s="35"/>
      <c r="Q1565" s="35"/>
      <c r="R1565" s="35"/>
      <c r="S1565" s="35"/>
      <c r="T1565" s="35"/>
      <c r="U1565" s="35"/>
      <c r="V1565" s="35"/>
      <c r="W1565" s="35"/>
      <c r="X1565" s="35"/>
      <c r="Y1565" s="35"/>
      <c r="Z1565" s="35"/>
      <c r="AA1565" s="35"/>
      <c r="AB1565" s="35"/>
      <c r="AC1565" s="35"/>
      <c r="AD1565" s="35"/>
      <c r="AE1565" s="35"/>
      <c r="AG1565" s="216" t="s">
        <v>169</v>
      </c>
      <c r="AH1565" s="907" t="s">
        <v>2236</v>
      </c>
      <c r="AI1565" s="906" t="s">
        <v>2237</v>
      </c>
      <c r="AJ1565" s="905">
        <v>1701002</v>
      </c>
      <c r="AK1565" s="451" t="s">
        <v>139</v>
      </c>
      <c r="AL1565" s="451">
        <v>1</v>
      </c>
      <c r="AM1565" s="449" t="s">
        <v>3041</v>
      </c>
      <c r="AN1565" s="450"/>
      <c r="AP1565" s="77"/>
      <c r="AQ1565" s="77"/>
      <c r="AR1565" s="35"/>
      <c r="AS1565" s="35"/>
      <c r="AT1565" s="35"/>
      <c r="AU1565" s="35"/>
      <c r="AV1565" s="35"/>
      <c r="AW1565" s="35"/>
      <c r="AX1565" s="35"/>
      <c r="AY1565" s="35"/>
      <c r="AZ1565" s="35"/>
      <c r="BA1565" s="35"/>
      <c r="BB1565" s="35"/>
      <c r="BC1565" s="35"/>
      <c r="BD1565" s="35"/>
      <c r="BE1565" s="35"/>
      <c r="BF1565" s="35"/>
      <c r="BG1565" s="35"/>
      <c r="BH1565" s="35"/>
      <c r="BI1565" s="35"/>
      <c r="BJ1565" s="35"/>
      <c r="BK1565" s="35"/>
      <c r="BL1565" s="35"/>
      <c r="BM1565" s="35"/>
      <c r="BN1565" s="35"/>
      <c r="BO1565" s="35"/>
      <c r="BP1565" s="35"/>
      <c r="BQ1565" s="35"/>
      <c r="BR1565" s="35"/>
      <c r="BS1565" s="35"/>
      <c r="BT1565" s="35"/>
      <c r="BU1565" s="35"/>
      <c r="BV1565" s="35"/>
    </row>
    <row r="1566" spans="1:74" s="54" customFormat="1" ht="15" customHeight="1" x14ac:dyDescent="0.15">
      <c r="A1566" s="35"/>
      <c r="B1566" s="35"/>
      <c r="C1566" s="35"/>
      <c r="D1566" s="35"/>
      <c r="E1566" s="35"/>
      <c r="F1566" s="35"/>
      <c r="G1566" s="35"/>
      <c r="H1566" s="35"/>
      <c r="I1566" s="35"/>
      <c r="J1566" s="35"/>
      <c r="K1566" s="35"/>
      <c r="L1566" s="35"/>
      <c r="M1566" s="35"/>
      <c r="N1566" s="35"/>
      <c r="O1566" s="35"/>
      <c r="P1566" s="35"/>
      <c r="Q1566" s="35"/>
      <c r="R1566" s="35"/>
      <c r="S1566" s="35"/>
      <c r="T1566" s="35"/>
      <c r="U1566" s="35"/>
      <c r="V1566" s="35"/>
      <c r="W1566" s="35"/>
      <c r="X1566" s="35"/>
      <c r="Y1566" s="35"/>
      <c r="Z1566" s="35"/>
      <c r="AA1566" s="35"/>
      <c r="AB1566" s="35"/>
      <c r="AC1566" s="35"/>
      <c r="AD1566" s="35"/>
      <c r="AE1566" s="35"/>
      <c r="AG1566" s="216" t="s">
        <v>169</v>
      </c>
      <c r="AH1566" s="907" t="s">
        <v>2240</v>
      </c>
      <c r="AI1566" s="906" t="s">
        <v>2241</v>
      </c>
      <c r="AJ1566" s="905">
        <v>1701003</v>
      </c>
      <c r="AK1566" s="451" t="s">
        <v>139</v>
      </c>
      <c r="AL1566" s="451">
        <v>1</v>
      </c>
      <c r="AM1566" s="449" t="s">
        <v>3041</v>
      </c>
      <c r="AN1566" s="450"/>
      <c r="AP1566" s="77"/>
      <c r="AQ1566" s="77"/>
      <c r="AR1566" s="35"/>
      <c r="AS1566" s="35"/>
      <c r="AT1566" s="35"/>
      <c r="AU1566" s="35"/>
      <c r="AV1566" s="35"/>
      <c r="AW1566" s="35"/>
      <c r="AX1566" s="35"/>
      <c r="AY1566" s="35"/>
      <c r="AZ1566" s="35"/>
      <c r="BA1566" s="35"/>
      <c r="BB1566" s="35"/>
      <c r="BC1566" s="35"/>
      <c r="BD1566" s="35"/>
      <c r="BE1566" s="35"/>
      <c r="BF1566" s="35"/>
      <c r="BG1566" s="35"/>
      <c r="BH1566" s="35"/>
      <c r="BI1566" s="35"/>
      <c r="BJ1566" s="35"/>
      <c r="BK1566" s="35"/>
      <c r="BL1566" s="35"/>
      <c r="BM1566" s="35"/>
      <c r="BN1566" s="35"/>
      <c r="BO1566" s="35"/>
      <c r="BP1566" s="35"/>
      <c r="BQ1566" s="35"/>
      <c r="BR1566" s="35"/>
      <c r="BS1566" s="35"/>
      <c r="BT1566" s="35"/>
      <c r="BU1566" s="35"/>
      <c r="BV1566" s="35"/>
    </row>
    <row r="1567" spans="1:74" s="54" customFormat="1" ht="15" customHeight="1" x14ac:dyDescent="0.15">
      <c r="A1567" s="35"/>
      <c r="B1567" s="35"/>
      <c r="C1567" s="35"/>
      <c r="D1567" s="35"/>
      <c r="E1567" s="35"/>
      <c r="F1567" s="35"/>
      <c r="G1567" s="35"/>
      <c r="H1567" s="35"/>
      <c r="I1567" s="35"/>
      <c r="J1567" s="35"/>
      <c r="K1567" s="35"/>
      <c r="L1567" s="35"/>
      <c r="M1567" s="35"/>
      <c r="N1567" s="35"/>
      <c r="O1567" s="35"/>
      <c r="P1567" s="35"/>
      <c r="Q1567" s="35"/>
      <c r="R1567" s="35"/>
      <c r="S1567" s="35"/>
      <c r="T1567" s="35"/>
      <c r="U1567" s="35"/>
      <c r="V1567" s="35"/>
      <c r="W1567" s="35"/>
      <c r="X1567" s="35"/>
      <c r="Y1567" s="35"/>
      <c r="Z1567" s="35"/>
      <c r="AA1567" s="35"/>
      <c r="AB1567" s="35"/>
      <c r="AC1567" s="35"/>
      <c r="AD1567" s="35"/>
      <c r="AE1567" s="35"/>
      <c r="AG1567" s="216" t="s">
        <v>169</v>
      </c>
      <c r="AH1567" s="907" t="s">
        <v>2242</v>
      </c>
      <c r="AI1567" s="906" t="s">
        <v>2243</v>
      </c>
      <c r="AJ1567" s="905">
        <v>1701004</v>
      </c>
      <c r="AK1567" s="451" t="s">
        <v>139</v>
      </c>
      <c r="AL1567" s="451">
        <v>1</v>
      </c>
      <c r="AM1567" s="449" t="s">
        <v>3041</v>
      </c>
      <c r="AN1567" s="450"/>
      <c r="AP1567" s="77"/>
      <c r="AQ1567" s="77"/>
      <c r="AR1567" s="35"/>
      <c r="AS1567" s="35"/>
      <c r="AT1567" s="35"/>
      <c r="AU1567" s="35"/>
      <c r="AV1567" s="35"/>
      <c r="AW1567" s="35"/>
      <c r="AX1567" s="35"/>
      <c r="AY1567" s="35"/>
      <c r="AZ1567" s="35"/>
      <c r="BA1567" s="35"/>
      <c r="BB1567" s="35"/>
      <c r="BC1567" s="35"/>
      <c r="BD1567" s="35"/>
      <c r="BE1567" s="35"/>
      <c r="BF1567" s="35"/>
      <c r="BG1567" s="35"/>
      <c r="BH1567" s="35"/>
      <c r="BI1567" s="35"/>
      <c r="BJ1567" s="35"/>
      <c r="BK1567" s="35"/>
      <c r="BL1567" s="35"/>
      <c r="BM1567" s="35"/>
      <c r="BN1567" s="35"/>
      <c r="BO1567" s="35"/>
      <c r="BP1567" s="35"/>
      <c r="BQ1567" s="35"/>
      <c r="BR1567" s="35"/>
      <c r="BS1567" s="35"/>
      <c r="BT1567" s="35"/>
      <c r="BU1567" s="35"/>
      <c r="BV1567" s="35"/>
    </row>
    <row r="1568" spans="1:74" s="54" customFormat="1" ht="15" customHeight="1" x14ac:dyDescent="0.15">
      <c r="A1568" s="35"/>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35"/>
      <c r="AD1568" s="35"/>
      <c r="AE1568" s="35"/>
      <c r="AG1568" s="216" t="s">
        <v>169</v>
      </c>
      <c r="AH1568" s="907" t="s">
        <v>2230</v>
      </c>
      <c r="AI1568" s="906" t="s">
        <v>2231</v>
      </c>
      <c r="AJ1568" s="905">
        <v>1701005</v>
      </c>
      <c r="AK1568" s="451" t="s">
        <v>139</v>
      </c>
      <c r="AL1568" s="451">
        <v>1</v>
      </c>
      <c r="AM1568" s="449" t="s">
        <v>3041</v>
      </c>
      <c r="AN1568" s="450"/>
      <c r="AP1568" s="77"/>
      <c r="AQ1568" s="77"/>
      <c r="AR1568" s="35"/>
      <c r="AS1568" s="35"/>
      <c r="AT1568" s="35"/>
      <c r="AU1568" s="35"/>
      <c r="AV1568" s="35"/>
      <c r="AW1568" s="35"/>
      <c r="AX1568" s="35"/>
      <c r="AY1568" s="35"/>
      <c r="AZ1568" s="35"/>
      <c r="BA1568" s="35"/>
      <c r="BB1568" s="35"/>
      <c r="BC1568" s="35"/>
      <c r="BD1568" s="35"/>
      <c r="BE1568" s="35"/>
      <c r="BF1568" s="35"/>
      <c r="BG1568" s="35"/>
      <c r="BH1568" s="35"/>
      <c r="BI1568" s="35"/>
      <c r="BJ1568" s="35"/>
      <c r="BK1568" s="35"/>
      <c r="BL1568" s="35"/>
      <c r="BM1568" s="35"/>
      <c r="BN1568" s="35"/>
      <c r="BO1568" s="35"/>
      <c r="BP1568" s="35"/>
      <c r="BQ1568" s="35"/>
      <c r="BR1568" s="35"/>
      <c r="BS1568" s="35"/>
      <c r="BT1568" s="35"/>
      <c r="BU1568" s="35"/>
      <c r="BV1568" s="35"/>
    </row>
    <row r="1569" spans="1:74" s="54" customFormat="1" ht="15" customHeight="1" x14ac:dyDescent="0.15">
      <c r="A1569" s="35"/>
      <c r="B1569" s="35"/>
      <c r="C1569" s="35"/>
      <c r="D1569" s="35"/>
      <c r="E1569" s="35"/>
      <c r="F1569" s="35"/>
      <c r="G1569" s="35"/>
      <c r="H1569" s="35"/>
      <c r="I1569" s="35"/>
      <c r="J1569" s="35"/>
      <c r="K1569" s="35"/>
      <c r="L1569" s="35"/>
      <c r="M1569" s="35"/>
      <c r="N1569" s="35"/>
      <c r="O1569" s="35"/>
      <c r="P1569" s="35"/>
      <c r="Q1569" s="35"/>
      <c r="R1569" s="35"/>
      <c r="S1569" s="35"/>
      <c r="T1569" s="35"/>
      <c r="U1569" s="35"/>
      <c r="V1569" s="35"/>
      <c r="W1569" s="35"/>
      <c r="X1569" s="35"/>
      <c r="Y1569" s="35"/>
      <c r="Z1569" s="35"/>
      <c r="AA1569" s="35"/>
      <c r="AB1569" s="35"/>
      <c r="AC1569" s="35"/>
      <c r="AD1569" s="35"/>
      <c r="AE1569" s="35"/>
      <c r="AG1569" s="216" t="s">
        <v>169</v>
      </c>
      <c r="AH1569" s="907" t="s">
        <v>2244</v>
      </c>
      <c r="AI1569" s="906" t="s">
        <v>2245</v>
      </c>
      <c r="AJ1569" s="905">
        <v>1701006</v>
      </c>
      <c r="AK1569" s="451" t="s">
        <v>139</v>
      </c>
      <c r="AL1569" s="451">
        <v>1</v>
      </c>
      <c r="AM1569" s="451" t="s">
        <v>140</v>
      </c>
      <c r="AN1569" s="450"/>
      <c r="AP1569" s="77"/>
      <c r="AQ1569" s="77"/>
      <c r="AR1569" s="35"/>
      <c r="AS1569" s="35"/>
      <c r="AT1569" s="35"/>
      <c r="AU1569" s="35"/>
      <c r="AV1569" s="35"/>
      <c r="AW1569" s="35"/>
      <c r="AX1569" s="35"/>
      <c r="AY1569" s="35"/>
      <c r="AZ1569" s="35"/>
      <c r="BA1569" s="35"/>
      <c r="BB1569" s="35"/>
      <c r="BC1569" s="35"/>
      <c r="BD1569" s="35"/>
      <c r="BE1569" s="35"/>
      <c r="BF1569" s="35"/>
      <c r="BG1569" s="35"/>
      <c r="BH1569" s="35"/>
      <c r="BI1569" s="35"/>
      <c r="BJ1569" s="35"/>
      <c r="BK1569" s="35"/>
      <c r="BL1569" s="35"/>
      <c r="BM1569" s="35"/>
      <c r="BN1569" s="35"/>
      <c r="BO1569" s="35"/>
      <c r="BP1569" s="35"/>
      <c r="BQ1569" s="35"/>
      <c r="BR1569" s="35"/>
      <c r="BS1569" s="35"/>
      <c r="BT1569" s="35"/>
      <c r="BU1569" s="35"/>
      <c r="BV1569" s="35"/>
    </row>
    <row r="1570" spans="1:74" s="54" customFormat="1" ht="15" customHeight="1" x14ac:dyDescent="0.15">
      <c r="A1570" s="35"/>
      <c r="B1570" s="35"/>
      <c r="C1570" s="35"/>
      <c r="D1570" s="35"/>
      <c r="E1570" s="35"/>
      <c r="F1570" s="35"/>
      <c r="G1570" s="35"/>
      <c r="H1570" s="35"/>
      <c r="I1570" s="35"/>
      <c r="J1570" s="35"/>
      <c r="K1570" s="35"/>
      <c r="L1570" s="35"/>
      <c r="M1570" s="35"/>
      <c r="N1570" s="35"/>
      <c r="O1570" s="35"/>
      <c r="P1570" s="35"/>
      <c r="Q1570" s="35"/>
      <c r="R1570" s="35"/>
      <c r="S1570" s="35"/>
      <c r="T1570" s="35"/>
      <c r="U1570" s="35"/>
      <c r="V1570" s="35"/>
      <c r="W1570" s="35"/>
      <c r="X1570" s="35"/>
      <c r="Y1570" s="35"/>
      <c r="Z1570" s="35"/>
      <c r="AA1570" s="35"/>
      <c r="AB1570" s="35"/>
      <c r="AC1570" s="35"/>
      <c r="AD1570" s="35"/>
      <c r="AE1570" s="35"/>
      <c r="AG1570" s="216" t="s">
        <v>169</v>
      </c>
      <c r="AH1570" s="907" t="s">
        <v>2238</v>
      </c>
      <c r="AI1570" s="906" t="s">
        <v>2239</v>
      </c>
      <c r="AJ1570" s="905">
        <v>1701007</v>
      </c>
      <c r="AK1570" s="451" t="s">
        <v>139</v>
      </c>
      <c r="AL1570" s="451">
        <v>1</v>
      </c>
      <c r="AM1570" s="449" t="s">
        <v>3041</v>
      </c>
      <c r="AN1570" s="450"/>
      <c r="AP1570" s="77"/>
      <c r="AQ1570" s="77"/>
      <c r="AR1570" s="35"/>
      <c r="AS1570" s="35"/>
      <c r="AT1570" s="35"/>
      <c r="AU1570" s="35"/>
      <c r="AV1570" s="35"/>
      <c r="AW1570" s="35"/>
      <c r="AX1570" s="35"/>
      <c r="AY1570" s="35"/>
      <c r="AZ1570" s="35"/>
      <c r="BA1570" s="35"/>
      <c r="BB1570" s="35"/>
      <c r="BC1570" s="35"/>
      <c r="BD1570" s="35"/>
      <c r="BE1570" s="35"/>
      <c r="BF1570" s="35"/>
      <c r="BG1570" s="35"/>
      <c r="BH1570" s="35"/>
      <c r="BI1570" s="35"/>
      <c r="BJ1570" s="35"/>
      <c r="BK1570" s="35"/>
      <c r="BL1570" s="35"/>
      <c r="BM1570" s="35"/>
      <c r="BN1570" s="35"/>
      <c r="BO1570" s="35"/>
      <c r="BP1570" s="35"/>
      <c r="BQ1570" s="35"/>
      <c r="BR1570" s="35"/>
      <c r="BS1570" s="35"/>
      <c r="BT1570" s="35"/>
      <c r="BU1570" s="35"/>
      <c r="BV1570" s="35"/>
    </row>
    <row r="1571" spans="1:74" s="54" customFormat="1" ht="15" customHeight="1" x14ac:dyDescent="0.15">
      <c r="A1571" s="35"/>
      <c r="B1571" s="35"/>
      <c r="C1571" s="35"/>
      <c r="D1571" s="35"/>
      <c r="E1571" s="35"/>
      <c r="F1571" s="35"/>
      <c r="G1571" s="35"/>
      <c r="H1571" s="35"/>
      <c r="I1571" s="35"/>
      <c r="J1571" s="35"/>
      <c r="K1571" s="35"/>
      <c r="L1571" s="35"/>
      <c r="M1571" s="35"/>
      <c r="N1571" s="35"/>
      <c r="O1571" s="35"/>
      <c r="P1571" s="35"/>
      <c r="Q1571" s="35"/>
      <c r="R1571" s="35"/>
      <c r="S1571" s="35"/>
      <c r="T1571" s="35"/>
      <c r="U1571" s="35"/>
      <c r="V1571" s="35"/>
      <c r="W1571" s="35"/>
      <c r="X1571" s="35"/>
      <c r="Y1571" s="35"/>
      <c r="Z1571" s="35"/>
      <c r="AA1571" s="35"/>
      <c r="AB1571" s="35"/>
      <c r="AC1571" s="35"/>
      <c r="AD1571" s="35"/>
      <c r="AE1571" s="35"/>
      <c r="AG1571" s="216" t="s">
        <v>169</v>
      </c>
      <c r="AH1571" s="907" t="s">
        <v>2232</v>
      </c>
      <c r="AI1571" s="906" t="s">
        <v>2233</v>
      </c>
      <c r="AJ1571" s="905">
        <v>1701008</v>
      </c>
      <c r="AK1571" s="451" t="s">
        <v>139</v>
      </c>
      <c r="AL1571" s="451">
        <v>1</v>
      </c>
      <c r="AM1571" s="449" t="s">
        <v>3041</v>
      </c>
      <c r="AN1571" s="450"/>
      <c r="AP1571" s="77"/>
      <c r="AQ1571" s="77"/>
      <c r="AR1571" s="35"/>
      <c r="AS1571" s="35"/>
      <c r="AT1571" s="35"/>
      <c r="AU1571" s="35"/>
      <c r="AV1571" s="35"/>
      <c r="AW1571" s="35"/>
      <c r="AX1571" s="35"/>
      <c r="AY1571" s="35"/>
      <c r="AZ1571" s="35"/>
      <c r="BA1571" s="35"/>
      <c r="BB1571" s="35"/>
      <c r="BC1571" s="35"/>
      <c r="BD1571" s="35"/>
      <c r="BE1571" s="35"/>
      <c r="BF1571" s="35"/>
      <c r="BG1571" s="35"/>
      <c r="BH1571" s="35"/>
      <c r="BI1571" s="35"/>
      <c r="BJ1571" s="35"/>
      <c r="BK1571" s="35"/>
      <c r="BL1571" s="35"/>
      <c r="BM1571" s="35"/>
      <c r="BN1571" s="35"/>
      <c r="BO1571" s="35"/>
      <c r="BP1571" s="35"/>
      <c r="BQ1571" s="35"/>
      <c r="BR1571" s="35"/>
      <c r="BS1571" s="35"/>
      <c r="BT1571" s="35"/>
      <c r="BU1571" s="35"/>
      <c r="BV1571" s="35"/>
    </row>
    <row r="1572" spans="1:74" s="54" customFormat="1" ht="15" customHeight="1" x14ac:dyDescent="0.15">
      <c r="A1572" s="35"/>
      <c r="B1572" s="35"/>
      <c r="C1572" s="35"/>
      <c r="D1572" s="35"/>
      <c r="E1572" s="35"/>
      <c r="F1572" s="35"/>
      <c r="G1572" s="35"/>
      <c r="H1572" s="35"/>
      <c r="I1572" s="35"/>
      <c r="J1572" s="35"/>
      <c r="K1572" s="35"/>
      <c r="L1572" s="35"/>
      <c r="M1572" s="35"/>
      <c r="N1572" s="35"/>
      <c r="O1572" s="35"/>
      <c r="P1572" s="35"/>
      <c r="Q1572" s="35"/>
      <c r="R1572" s="35"/>
      <c r="S1572" s="35"/>
      <c r="T1572" s="35"/>
      <c r="U1572" s="35"/>
      <c r="V1572" s="35"/>
      <c r="W1572" s="35"/>
      <c r="X1572" s="35"/>
      <c r="Y1572" s="35"/>
      <c r="Z1572" s="35"/>
      <c r="AA1572" s="35"/>
      <c r="AB1572" s="35"/>
      <c r="AC1572" s="35"/>
      <c r="AD1572" s="35"/>
      <c r="AE1572" s="35"/>
      <c r="AG1572" s="216" t="s">
        <v>170</v>
      </c>
      <c r="AH1572" s="907" t="s">
        <v>2256</v>
      </c>
      <c r="AI1572" s="906" t="s">
        <v>2257</v>
      </c>
      <c r="AJ1572" s="905">
        <v>1702001</v>
      </c>
      <c r="AK1572" s="451" t="s">
        <v>139</v>
      </c>
      <c r="AL1572" s="451">
        <v>1</v>
      </c>
      <c r="AM1572" s="449" t="s">
        <v>3041</v>
      </c>
      <c r="AN1572" s="450"/>
      <c r="AP1572" s="77"/>
      <c r="AQ1572" s="77"/>
      <c r="AR1572" s="35"/>
      <c r="AS1572" s="35"/>
      <c r="AT1572" s="35"/>
      <c r="AU1572" s="35"/>
      <c r="AV1572" s="35"/>
      <c r="AW1572" s="35"/>
      <c r="AX1572" s="35"/>
      <c r="AY1572" s="35"/>
      <c r="AZ1572" s="35"/>
      <c r="BA1572" s="35"/>
      <c r="BB1572" s="35"/>
      <c r="BC1572" s="35"/>
      <c r="BD1572" s="35"/>
      <c r="BE1572" s="35"/>
      <c r="BF1572" s="35"/>
      <c r="BG1572" s="35"/>
      <c r="BH1572" s="35"/>
      <c r="BI1572" s="35"/>
      <c r="BJ1572" s="35"/>
      <c r="BK1572" s="35"/>
      <c r="BL1572" s="35"/>
      <c r="BM1572" s="35"/>
      <c r="BN1572" s="35"/>
      <c r="BO1572" s="35"/>
      <c r="BP1572" s="35"/>
      <c r="BQ1572" s="35"/>
      <c r="BR1572" s="35"/>
      <c r="BS1572" s="35"/>
      <c r="BT1572" s="35"/>
      <c r="BU1572" s="35"/>
      <c r="BV1572" s="35"/>
    </row>
    <row r="1573" spans="1:74" s="54" customFormat="1" ht="15" customHeight="1" x14ac:dyDescent="0.15">
      <c r="A1573" s="35"/>
      <c r="B1573" s="35"/>
      <c r="C1573" s="35"/>
      <c r="D1573" s="35"/>
      <c r="E1573" s="35"/>
      <c r="F1573" s="35"/>
      <c r="G1573" s="35"/>
      <c r="H1573" s="35"/>
      <c r="I1573" s="35"/>
      <c r="J1573" s="35"/>
      <c r="K1573" s="35"/>
      <c r="L1573" s="35"/>
      <c r="M1573" s="35"/>
      <c r="N1573" s="35"/>
      <c r="O1573" s="35"/>
      <c r="P1573" s="35"/>
      <c r="Q1573" s="35"/>
      <c r="R1573" s="35"/>
      <c r="S1573" s="35"/>
      <c r="T1573" s="35"/>
      <c r="U1573" s="35"/>
      <c r="V1573" s="35"/>
      <c r="W1573" s="35"/>
      <c r="X1573" s="35"/>
      <c r="Y1573" s="35"/>
      <c r="Z1573" s="35"/>
      <c r="AA1573" s="35"/>
      <c r="AB1573" s="35"/>
      <c r="AC1573" s="35"/>
      <c r="AD1573" s="35"/>
      <c r="AE1573" s="35"/>
      <c r="AG1573" s="216" t="s">
        <v>170</v>
      </c>
      <c r="AH1573" s="907" t="s">
        <v>2252</v>
      </c>
      <c r="AI1573" s="906" t="s">
        <v>2253</v>
      </c>
      <c r="AJ1573" s="905">
        <v>1702002</v>
      </c>
      <c r="AK1573" s="451" t="s">
        <v>139</v>
      </c>
      <c r="AL1573" s="451">
        <v>1</v>
      </c>
      <c r="AM1573" s="449" t="s">
        <v>3041</v>
      </c>
      <c r="AN1573" s="450"/>
      <c r="AP1573" s="77"/>
      <c r="AQ1573" s="77"/>
      <c r="AR1573" s="35"/>
      <c r="AS1573" s="35"/>
      <c r="AT1573" s="35"/>
      <c r="AU1573" s="35"/>
      <c r="AV1573" s="35"/>
      <c r="AW1573" s="35"/>
      <c r="AX1573" s="35"/>
      <c r="AY1573" s="35"/>
      <c r="AZ1573" s="35"/>
      <c r="BA1573" s="35"/>
      <c r="BB1573" s="35"/>
      <c r="BC1573" s="35"/>
      <c r="BD1573" s="35"/>
      <c r="BE1573" s="35"/>
      <c r="BF1573" s="35"/>
      <c r="BG1573" s="35"/>
      <c r="BH1573" s="35"/>
      <c r="BI1573" s="35"/>
      <c r="BJ1573" s="35"/>
      <c r="BK1573" s="35"/>
      <c r="BL1573" s="35"/>
      <c r="BM1573" s="35"/>
      <c r="BN1573" s="35"/>
      <c r="BO1573" s="35"/>
      <c r="BP1573" s="35"/>
      <c r="BQ1573" s="35"/>
      <c r="BR1573" s="35"/>
      <c r="BS1573" s="35"/>
      <c r="BT1573" s="35"/>
      <c r="BU1573" s="35"/>
      <c r="BV1573" s="35"/>
    </row>
    <row r="1574" spans="1:74" s="54" customFormat="1" ht="15" customHeight="1" x14ac:dyDescent="0.15">
      <c r="A1574" s="35"/>
      <c r="B1574" s="35"/>
      <c r="C1574" s="35"/>
      <c r="D1574" s="35"/>
      <c r="E1574" s="35"/>
      <c r="F1574" s="35"/>
      <c r="G1574" s="35"/>
      <c r="H1574" s="35"/>
      <c r="I1574" s="35"/>
      <c r="J1574" s="35"/>
      <c r="K1574" s="35"/>
      <c r="L1574" s="35"/>
      <c r="M1574" s="35"/>
      <c r="N1574" s="35"/>
      <c r="O1574" s="35"/>
      <c r="P1574" s="35"/>
      <c r="Q1574" s="35"/>
      <c r="R1574" s="35"/>
      <c r="S1574" s="35"/>
      <c r="T1574" s="35"/>
      <c r="U1574" s="35"/>
      <c r="V1574" s="35"/>
      <c r="W1574" s="35"/>
      <c r="X1574" s="35"/>
      <c r="Y1574" s="35"/>
      <c r="Z1574" s="35"/>
      <c r="AA1574" s="35"/>
      <c r="AB1574" s="35"/>
      <c r="AC1574" s="35"/>
      <c r="AD1574" s="35"/>
      <c r="AE1574" s="35"/>
      <c r="AG1574" s="216" t="s">
        <v>170</v>
      </c>
      <c r="AH1574" s="907" t="s">
        <v>2246</v>
      </c>
      <c r="AI1574" s="906" t="s">
        <v>2247</v>
      </c>
      <c r="AJ1574" s="905">
        <v>1702003</v>
      </c>
      <c r="AK1574" s="451" t="s">
        <v>139</v>
      </c>
      <c r="AL1574" s="451">
        <v>1</v>
      </c>
      <c r="AM1574" s="451" t="s">
        <v>140</v>
      </c>
      <c r="AN1574" s="450"/>
      <c r="AP1574" s="77"/>
      <c r="AQ1574" s="77"/>
      <c r="AR1574" s="35"/>
      <c r="AS1574" s="35"/>
      <c r="AT1574" s="35"/>
      <c r="AU1574" s="35"/>
      <c r="AV1574" s="35"/>
      <c r="AW1574" s="35"/>
      <c r="AX1574" s="35"/>
      <c r="AY1574" s="35"/>
      <c r="AZ1574" s="35"/>
      <c r="BA1574" s="35"/>
      <c r="BB1574" s="35"/>
      <c r="BC1574" s="35"/>
      <c r="BD1574" s="35"/>
      <c r="BE1574" s="35"/>
      <c r="BF1574" s="35"/>
      <c r="BG1574" s="35"/>
      <c r="BH1574" s="35"/>
      <c r="BI1574" s="35"/>
      <c r="BJ1574" s="35"/>
      <c r="BK1574" s="35"/>
      <c r="BL1574" s="35"/>
      <c r="BM1574" s="35"/>
      <c r="BN1574" s="35"/>
      <c r="BO1574" s="35"/>
      <c r="BP1574" s="35"/>
      <c r="BQ1574" s="35"/>
      <c r="BR1574" s="35"/>
      <c r="BS1574" s="35"/>
      <c r="BT1574" s="35"/>
      <c r="BU1574" s="35"/>
      <c r="BV1574" s="35"/>
    </row>
    <row r="1575" spans="1:74" s="54" customFormat="1" ht="15" customHeight="1" x14ac:dyDescent="0.15">
      <c r="A1575" s="35"/>
      <c r="B1575" s="35"/>
      <c r="C1575" s="35"/>
      <c r="D1575" s="35"/>
      <c r="E1575" s="35"/>
      <c r="F1575" s="35"/>
      <c r="G1575" s="35"/>
      <c r="H1575" s="35"/>
      <c r="I1575" s="35"/>
      <c r="J1575" s="35"/>
      <c r="K1575" s="35"/>
      <c r="L1575" s="35"/>
      <c r="M1575" s="35"/>
      <c r="N1575" s="35"/>
      <c r="O1575" s="35"/>
      <c r="P1575" s="35"/>
      <c r="Q1575" s="35"/>
      <c r="R1575" s="35"/>
      <c r="S1575" s="35"/>
      <c r="T1575" s="35"/>
      <c r="U1575" s="35"/>
      <c r="V1575" s="35"/>
      <c r="W1575" s="35"/>
      <c r="X1575" s="35"/>
      <c r="Y1575" s="35"/>
      <c r="Z1575" s="35"/>
      <c r="AA1575" s="35"/>
      <c r="AB1575" s="35"/>
      <c r="AC1575" s="35"/>
      <c r="AD1575" s="35"/>
      <c r="AE1575" s="35"/>
      <c r="AG1575" s="216" t="s">
        <v>170</v>
      </c>
      <c r="AH1575" s="907" t="s">
        <v>2248</v>
      </c>
      <c r="AI1575" s="906" t="s">
        <v>2249</v>
      </c>
      <c r="AJ1575" s="905">
        <v>1702004</v>
      </c>
      <c r="AK1575" s="451" t="s">
        <v>139</v>
      </c>
      <c r="AL1575" s="451">
        <v>1</v>
      </c>
      <c r="AM1575" s="449" t="s">
        <v>3041</v>
      </c>
      <c r="AN1575" s="450"/>
      <c r="AP1575" s="77"/>
      <c r="AQ1575" s="77"/>
      <c r="AR1575" s="35"/>
      <c r="AS1575" s="35"/>
      <c r="AT1575" s="35"/>
      <c r="AU1575" s="35"/>
      <c r="AV1575" s="35"/>
      <c r="AW1575" s="35"/>
      <c r="AX1575" s="35"/>
      <c r="AY1575" s="35"/>
      <c r="AZ1575" s="35"/>
      <c r="BA1575" s="35"/>
      <c r="BB1575" s="35"/>
      <c r="BC1575" s="35"/>
      <c r="BD1575" s="35"/>
      <c r="BE1575" s="35"/>
      <c r="BF1575" s="35"/>
      <c r="BG1575" s="35"/>
      <c r="BH1575" s="35"/>
      <c r="BI1575" s="35"/>
      <c r="BJ1575" s="35"/>
      <c r="BK1575" s="35"/>
      <c r="BL1575" s="35"/>
      <c r="BM1575" s="35"/>
      <c r="BN1575" s="35"/>
      <c r="BO1575" s="35"/>
      <c r="BP1575" s="35"/>
      <c r="BQ1575" s="35"/>
      <c r="BR1575" s="35"/>
      <c r="BS1575" s="35"/>
      <c r="BT1575" s="35"/>
      <c r="BU1575" s="35"/>
      <c r="BV1575" s="35"/>
    </row>
    <row r="1576" spans="1:74" s="54" customFormat="1" ht="15" customHeight="1" x14ac:dyDescent="0.15">
      <c r="A1576" s="35"/>
      <c r="B1576" s="35"/>
      <c r="C1576" s="35"/>
      <c r="D1576" s="35"/>
      <c r="E1576" s="35"/>
      <c r="F1576" s="35"/>
      <c r="G1576" s="35"/>
      <c r="H1576" s="35"/>
      <c r="I1576" s="35"/>
      <c r="J1576" s="35"/>
      <c r="K1576" s="35"/>
      <c r="L1576" s="35"/>
      <c r="M1576" s="35"/>
      <c r="N1576" s="35"/>
      <c r="O1576" s="35"/>
      <c r="P1576" s="35"/>
      <c r="Q1576" s="35"/>
      <c r="R1576" s="35"/>
      <c r="S1576" s="35"/>
      <c r="T1576" s="35"/>
      <c r="U1576" s="35"/>
      <c r="V1576" s="35"/>
      <c r="W1576" s="35"/>
      <c r="X1576" s="35"/>
      <c r="Y1576" s="35"/>
      <c r="Z1576" s="35"/>
      <c r="AA1576" s="35"/>
      <c r="AB1576" s="35"/>
      <c r="AC1576" s="35"/>
      <c r="AD1576" s="35"/>
      <c r="AE1576" s="35"/>
      <c r="AG1576" s="216" t="s">
        <v>170</v>
      </c>
      <c r="AH1576" s="907" t="s">
        <v>2258</v>
      </c>
      <c r="AI1576" s="906" t="s">
        <v>2259</v>
      </c>
      <c r="AJ1576" s="905">
        <v>1702005</v>
      </c>
      <c r="AK1576" s="451" t="s">
        <v>139</v>
      </c>
      <c r="AL1576" s="451">
        <v>1</v>
      </c>
      <c r="AM1576" s="449" t="s">
        <v>3041</v>
      </c>
      <c r="AN1576" s="450"/>
      <c r="AP1576" s="77"/>
      <c r="AQ1576" s="77"/>
      <c r="AR1576" s="35"/>
      <c r="AS1576" s="35"/>
      <c r="AT1576" s="35"/>
      <c r="AU1576" s="35"/>
      <c r="AV1576" s="35"/>
      <c r="AW1576" s="35"/>
      <c r="AX1576" s="35"/>
      <c r="AY1576" s="35"/>
      <c r="AZ1576" s="35"/>
      <c r="BA1576" s="35"/>
      <c r="BB1576" s="35"/>
      <c r="BC1576" s="35"/>
      <c r="BD1576" s="35"/>
      <c r="BE1576" s="35"/>
      <c r="BF1576" s="35"/>
      <c r="BG1576" s="35"/>
      <c r="BH1576" s="35"/>
      <c r="BI1576" s="35"/>
      <c r="BJ1576" s="35"/>
      <c r="BK1576" s="35"/>
      <c r="BL1576" s="35"/>
      <c r="BM1576" s="35"/>
      <c r="BN1576" s="35"/>
      <c r="BO1576" s="35"/>
      <c r="BP1576" s="35"/>
      <c r="BQ1576" s="35"/>
      <c r="BR1576" s="35"/>
      <c r="BS1576" s="35"/>
      <c r="BT1576" s="35"/>
      <c r="BU1576" s="35"/>
      <c r="BV1576" s="35"/>
    </row>
    <row r="1577" spans="1:74" s="54" customFormat="1" ht="15" customHeight="1" x14ac:dyDescent="0.15">
      <c r="A1577" s="35"/>
      <c r="B1577" s="35"/>
      <c r="C1577" s="35"/>
      <c r="D1577" s="35"/>
      <c r="E1577" s="35"/>
      <c r="F1577" s="35"/>
      <c r="G1577" s="35"/>
      <c r="H1577" s="35"/>
      <c r="I1577" s="35"/>
      <c r="J1577" s="35"/>
      <c r="K1577" s="35"/>
      <c r="L1577" s="35"/>
      <c r="M1577" s="35"/>
      <c r="N1577" s="35"/>
      <c r="O1577" s="35"/>
      <c r="P1577" s="35"/>
      <c r="Q1577" s="35"/>
      <c r="R1577" s="35"/>
      <c r="S1577" s="35"/>
      <c r="T1577" s="35"/>
      <c r="U1577" s="35"/>
      <c r="V1577" s="35"/>
      <c r="W1577" s="35"/>
      <c r="X1577" s="35"/>
      <c r="Y1577" s="35"/>
      <c r="Z1577" s="35"/>
      <c r="AA1577" s="35"/>
      <c r="AB1577" s="35"/>
      <c r="AC1577" s="35"/>
      <c r="AD1577" s="35"/>
      <c r="AE1577" s="35"/>
      <c r="AG1577" s="216" t="s">
        <v>170</v>
      </c>
      <c r="AH1577" s="907" t="s">
        <v>2250</v>
      </c>
      <c r="AI1577" s="906" t="s">
        <v>2251</v>
      </c>
      <c r="AJ1577" s="905">
        <v>1702007</v>
      </c>
      <c r="AK1577" s="451" t="s">
        <v>139</v>
      </c>
      <c r="AL1577" s="451">
        <v>1</v>
      </c>
      <c r="AM1577" s="449" t="s">
        <v>3041</v>
      </c>
      <c r="AN1577" s="450"/>
      <c r="AP1577" s="77"/>
      <c r="AQ1577" s="77"/>
      <c r="AR1577" s="35"/>
      <c r="AS1577" s="35"/>
      <c r="AT1577" s="35"/>
      <c r="AU1577" s="35"/>
      <c r="AV1577" s="35"/>
      <c r="AW1577" s="35"/>
      <c r="AX1577" s="35"/>
      <c r="AY1577" s="35"/>
      <c r="AZ1577" s="35"/>
      <c r="BA1577" s="35"/>
      <c r="BB1577" s="35"/>
      <c r="BC1577" s="35"/>
      <c r="BD1577" s="35"/>
      <c r="BE1577" s="35"/>
      <c r="BF1577" s="35"/>
      <c r="BG1577" s="35"/>
      <c r="BH1577" s="35"/>
      <c r="BI1577" s="35"/>
      <c r="BJ1577" s="35"/>
      <c r="BK1577" s="35"/>
      <c r="BL1577" s="35"/>
      <c r="BM1577" s="35"/>
      <c r="BN1577" s="35"/>
      <c r="BO1577" s="35"/>
      <c r="BP1577" s="35"/>
      <c r="BQ1577" s="35"/>
      <c r="BR1577" s="35"/>
      <c r="BS1577" s="35"/>
      <c r="BT1577" s="35"/>
      <c r="BU1577" s="35"/>
      <c r="BV1577" s="35"/>
    </row>
    <row r="1578" spans="1:74" s="54" customFormat="1" ht="15" customHeight="1" x14ac:dyDescent="0.15">
      <c r="A1578" s="35"/>
      <c r="B1578" s="35"/>
      <c r="C1578" s="35"/>
      <c r="D1578" s="35"/>
      <c r="E1578" s="35"/>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35"/>
      <c r="AB1578" s="35"/>
      <c r="AC1578" s="35"/>
      <c r="AD1578" s="35"/>
      <c r="AE1578" s="35"/>
      <c r="AG1578" s="216" t="s">
        <v>170</v>
      </c>
      <c r="AH1578" s="907" t="s">
        <v>2262</v>
      </c>
      <c r="AI1578" s="906" t="s">
        <v>2263</v>
      </c>
      <c r="AJ1578" s="905">
        <v>1702008</v>
      </c>
      <c r="AK1578" s="451" t="s">
        <v>139</v>
      </c>
      <c r="AL1578" s="451">
        <v>1</v>
      </c>
      <c r="AM1578" s="449" t="s">
        <v>3041</v>
      </c>
      <c r="AN1578" s="450"/>
      <c r="AP1578" s="77"/>
      <c r="AQ1578" s="77"/>
      <c r="AR1578" s="35"/>
      <c r="AS1578" s="35"/>
      <c r="AT1578" s="35"/>
      <c r="AU1578" s="35"/>
      <c r="AV1578" s="35"/>
      <c r="AW1578" s="35"/>
      <c r="AX1578" s="35"/>
      <c r="AY1578" s="35"/>
      <c r="AZ1578" s="35"/>
      <c r="BA1578" s="35"/>
      <c r="BB1578" s="35"/>
      <c r="BC1578" s="35"/>
      <c r="BD1578" s="35"/>
      <c r="BE1578" s="35"/>
      <c r="BF1578" s="35"/>
      <c r="BG1578" s="35"/>
      <c r="BH1578" s="35"/>
      <c r="BI1578" s="35"/>
      <c r="BJ1578" s="35"/>
      <c r="BK1578" s="35"/>
      <c r="BL1578" s="35"/>
      <c r="BM1578" s="35"/>
      <c r="BN1578" s="35"/>
      <c r="BO1578" s="35"/>
      <c r="BP1578" s="35"/>
      <c r="BQ1578" s="35"/>
      <c r="BR1578" s="35"/>
      <c r="BS1578" s="35"/>
      <c r="BT1578" s="35"/>
      <c r="BU1578" s="35"/>
      <c r="BV1578" s="35"/>
    </row>
    <row r="1579" spans="1:74" s="54" customFormat="1" ht="15" customHeight="1" x14ac:dyDescent="0.15">
      <c r="A1579" s="35"/>
      <c r="B1579" s="35"/>
      <c r="C1579" s="35"/>
      <c r="D1579" s="35"/>
      <c r="E1579" s="35"/>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35"/>
      <c r="AB1579" s="35"/>
      <c r="AC1579" s="35"/>
      <c r="AD1579" s="35"/>
      <c r="AE1579" s="35"/>
      <c r="AG1579" s="216" t="s">
        <v>170</v>
      </c>
      <c r="AH1579" s="907" t="s">
        <v>2260</v>
      </c>
      <c r="AI1579" s="906" t="s">
        <v>2261</v>
      </c>
      <c r="AJ1579" s="905">
        <v>1702009</v>
      </c>
      <c r="AK1579" s="451" t="s">
        <v>139</v>
      </c>
      <c r="AL1579" s="451">
        <v>1</v>
      </c>
      <c r="AM1579" s="449" t="s">
        <v>3041</v>
      </c>
      <c r="AN1579" s="450"/>
      <c r="AP1579" s="77"/>
      <c r="AQ1579" s="77"/>
      <c r="AR1579" s="35"/>
      <c r="AS1579" s="35"/>
      <c r="AT1579" s="35"/>
      <c r="AU1579" s="35"/>
      <c r="AV1579" s="35"/>
      <c r="AW1579" s="35"/>
      <c r="AX1579" s="35"/>
      <c r="AY1579" s="35"/>
      <c r="AZ1579" s="35"/>
      <c r="BA1579" s="35"/>
      <c r="BB1579" s="35"/>
      <c r="BC1579" s="35"/>
      <c r="BD1579" s="35"/>
      <c r="BE1579" s="35"/>
      <c r="BF1579" s="35"/>
      <c r="BG1579" s="35"/>
      <c r="BH1579" s="35"/>
      <c r="BI1579" s="35"/>
      <c r="BJ1579" s="35"/>
      <c r="BK1579" s="35"/>
      <c r="BL1579" s="35"/>
      <c r="BM1579" s="35"/>
      <c r="BN1579" s="35"/>
      <c r="BO1579" s="35"/>
      <c r="BP1579" s="35"/>
      <c r="BQ1579" s="35"/>
      <c r="BR1579" s="35"/>
      <c r="BS1579" s="35"/>
      <c r="BT1579" s="35"/>
      <c r="BU1579" s="35"/>
      <c r="BV1579" s="35"/>
    </row>
    <row r="1580" spans="1:74" s="54" customFormat="1" ht="15" customHeight="1" x14ac:dyDescent="0.15">
      <c r="A1580" s="35"/>
      <c r="B1580" s="35"/>
      <c r="C1580" s="35"/>
      <c r="D1580" s="35"/>
      <c r="E1580" s="35"/>
      <c r="F1580" s="35"/>
      <c r="G1580" s="35"/>
      <c r="H1580" s="35"/>
      <c r="I1580" s="35"/>
      <c r="J1580" s="35"/>
      <c r="K1580" s="35"/>
      <c r="L1580" s="35"/>
      <c r="M1580" s="35"/>
      <c r="N1580" s="35"/>
      <c r="O1580" s="35"/>
      <c r="P1580" s="35"/>
      <c r="Q1580" s="35"/>
      <c r="R1580" s="35"/>
      <c r="S1580" s="35"/>
      <c r="T1580" s="35"/>
      <c r="U1580" s="35"/>
      <c r="V1580" s="35"/>
      <c r="W1580" s="35"/>
      <c r="X1580" s="35"/>
      <c r="Y1580" s="35"/>
      <c r="Z1580" s="35"/>
      <c r="AA1580" s="35"/>
      <c r="AB1580" s="35"/>
      <c r="AC1580" s="35"/>
      <c r="AD1580" s="35"/>
      <c r="AE1580" s="35"/>
      <c r="AG1580" s="216" t="s">
        <v>170</v>
      </c>
      <c r="AH1580" s="907" t="s">
        <v>2264</v>
      </c>
      <c r="AI1580" s="906" t="s">
        <v>2265</v>
      </c>
      <c r="AJ1580" s="905">
        <v>1702010</v>
      </c>
      <c r="AK1580" s="451" t="s">
        <v>139</v>
      </c>
      <c r="AL1580" s="451">
        <v>1</v>
      </c>
      <c r="AM1580" s="449" t="s">
        <v>3041</v>
      </c>
      <c r="AN1580" s="450"/>
      <c r="AP1580" s="77"/>
      <c r="AQ1580" s="77"/>
      <c r="AR1580" s="35"/>
      <c r="AS1580" s="35"/>
      <c r="AT1580" s="35"/>
      <c r="AU1580" s="35"/>
      <c r="AV1580" s="35"/>
      <c r="AW1580" s="35"/>
      <c r="AX1580" s="35"/>
      <c r="AY1580" s="35"/>
      <c r="AZ1580" s="35"/>
      <c r="BA1580" s="35"/>
      <c r="BB1580" s="35"/>
      <c r="BC1580" s="35"/>
      <c r="BD1580" s="35"/>
      <c r="BE1580" s="35"/>
      <c r="BF1580" s="35"/>
      <c r="BG1580" s="35"/>
      <c r="BH1580" s="35"/>
      <c r="BI1580" s="35"/>
      <c r="BJ1580" s="35"/>
      <c r="BK1580" s="35"/>
      <c r="BL1580" s="35"/>
      <c r="BM1580" s="35"/>
      <c r="BN1580" s="35"/>
      <c r="BO1580" s="35"/>
      <c r="BP1580" s="35"/>
      <c r="BQ1580" s="35"/>
      <c r="BR1580" s="35"/>
      <c r="BS1580" s="35"/>
      <c r="BT1580" s="35"/>
      <c r="BU1580" s="35"/>
      <c r="BV1580" s="35"/>
    </row>
    <row r="1581" spans="1:74" s="54" customFormat="1" ht="15" customHeight="1" x14ac:dyDescent="0.15">
      <c r="A1581" s="35"/>
      <c r="B1581" s="35"/>
      <c r="C1581" s="35"/>
      <c r="D1581" s="35"/>
      <c r="E1581" s="35"/>
      <c r="F1581" s="35"/>
      <c r="G1581" s="35"/>
      <c r="H1581" s="35"/>
      <c r="I1581" s="35"/>
      <c r="J1581" s="35"/>
      <c r="K1581" s="35"/>
      <c r="L1581" s="35"/>
      <c r="M1581" s="35"/>
      <c r="N1581" s="35"/>
      <c r="O1581" s="35"/>
      <c r="P1581" s="35"/>
      <c r="Q1581" s="35"/>
      <c r="R1581" s="35"/>
      <c r="S1581" s="35"/>
      <c r="T1581" s="35"/>
      <c r="U1581" s="35"/>
      <c r="V1581" s="35"/>
      <c r="W1581" s="35"/>
      <c r="X1581" s="35"/>
      <c r="Y1581" s="35"/>
      <c r="Z1581" s="35"/>
      <c r="AA1581" s="35"/>
      <c r="AB1581" s="35"/>
      <c r="AC1581" s="35"/>
      <c r="AD1581" s="35"/>
      <c r="AE1581" s="35"/>
      <c r="AG1581" s="216" t="s">
        <v>170</v>
      </c>
      <c r="AH1581" s="907" t="s">
        <v>2254</v>
      </c>
      <c r="AI1581" s="906" t="s">
        <v>2255</v>
      </c>
      <c r="AJ1581" s="905">
        <v>1702011</v>
      </c>
      <c r="AK1581" s="451" t="s">
        <v>139</v>
      </c>
      <c r="AL1581" s="451">
        <v>1</v>
      </c>
      <c r="AM1581" s="449" t="s">
        <v>3041</v>
      </c>
      <c r="AN1581" s="450"/>
      <c r="AP1581" s="77"/>
      <c r="AQ1581" s="77"/>
      <c r="AR1581" s="35"/>
      <c r="AS1581" s="35"/>
      <c r="AT1581" s="35"/>
      <c r="AU1581" s="35"/>
      <c r="AV1581" s="35"/>
      <c r="AW1581" s="35"/>
      <c r="AX1581" s="35"/>
      <c r="AY1581" s="35"/>
      <c r="AZ1581" s="35"/>
      <c r="BA1581" s="35"/>
      <c r="BB1581" s="35"/>
      <c r="BC1581" s="35"/>
      <c r="BD1581" s="35"/>
      <c r="BE1581" s="35"/>
      <c r="BF1581" s="35"/>
      <c r="BG1581" s="35"/>
      <c r="BH1581" s="35"/>
      <c r="BI1581" s="35"/>
      <c r="BJ1581" s="35"/>
      <c r="BK1581" s="35"/>
      <c r="BL1581" s="35"/>
      <c r="BM1581" s="35"/>
      <c r="BN1581" s="35"/>
      <c r="BO1581" s="35"/>
      <c r="BP1581" s="35"/>
      <c r="BQ1581" s="35"/>
      <c r="BR1581" s="35"/>
      <c r="BS1581" s="35"/>
      <c r="BT1581" s="35"/>
      <c r="BU1581" s="35"/>
      <c r="BV1581" s="35"/>
    </row>
    <row r="1582" spans="1:74" s="54" customFormat="1" ht="15" customHeight="1" x14ac:dyDescent="0.15">
      <c r="A1582" s="35"/>
      <c r="B1582" s="35"/>
      <c r="C1582" s="35"/>
      <c r="D1582" s="35"/>
      <c r="E1582" s="35"/>
      <c r="F1582" s="35"/>
      <c r="G1582" s="35"/>
      <c r="H1582" s="35"/>
      <c r="I1582" s="35"/>
      <c r="J1582" s="35"/>
      <c r="K1582" s="35"/>
      <c r="L1582" s="35"/>
      <c r="M1582" s="35"/>
      <c r="N1582" s="35"/>
      <c r="O1582" s="35"/>
      <c r="P1582" s="35"/>
      <c r="Q1582" s="35"/>
      <c r="R1582" s="35"/>
      <c r="S1582" s="35"/>
      <c r="T1582" s="35"/>
      <c r="U1582" s="35"/>
      <c r="V1582" s="35"/>
      <c r="W1582" s="35"/>
      <c r="X1582" s="35"/>
      <c r="Y1582" s="35"/>
      <c r="Z1582" s="35"/>
      <c r="AA1582" s="35"/>
      <c r="AB1582" s="35"/>
      <c r="AC1582" s="35"/>
      <c r="AD1582" s="35"/>
      <c r="AE1582" s="35"/>
      <c r="AG1582" s="216" t="s">
        <v>171</v>
      </c>
      <c r="AH1582" s="907" t="s">
        <v>2286</v>
      </c>
      <c r="AI1582" s="906" t="s">
        <v>2287</v>
      </c>
      <c r="AJ1582" s="905">
        <v>1703001</v>
      </c>
      <c r="AK1582" s="451" t="s">
        <v>139</v>
      </c>
      <c r="AL1582" s="451">
        <v>1</v>
      </c>
      <c r="AM1582" s="449" t="s">
        <v>3041</v>
      </c>
      <c r="AN1582" s="450"/>
      <c r="AP1582" s="77"/>
      <c r="AQ1582" s="77"/>
      <c r="AR1582" s="35"/>
      <c r="AS1582" s="35"/>
      <c r="AT1582" s="35"/>
      <c r="AU1582" s="35"/>
      <c r="AV1582" s="35"/>
      <c r="AW1582" s="35"/>
      <c r="AX1582" s="35"/>
      <c r="AY1582" s="35"/>
      <c r="AZ1582" s="35"/>
      <c r="BA1582" s="35"/>
      <c r="BB1582" s="35"/>
      <c r="BC1582" s="35"/>
      <c r="BD1582" s="35"/>
      <c r="BE1582" s="35"/>
      <c r="BF1582" s="35"/>
      <c r="BG1582" s="35"/>
      <c r="BH1582" s="35"/>
      <c r="BI1582" s="35"/>
      <c r="BJ1582" s="35"/>
      <c r="BK1582" s="35"/>
      <c r="BL1582" s="35"/>
      <c r="BM1582" s="35"/>
      <c r="BN1582" s="35"/>
      <c r="BO1582" s="35"/>
      <c r="BP1582" s="35"/>
      <c r="BQ1582" s="35"/>
      <c r="BR1582" s="35"/>
      <c r="BS1582" s="35"/>
      <c r="BT1582" s="35"/>
      <c r="BU1582" s="35"/>
      <c r="BV1582" s="35"/>
    </row>
    <row r="1583" spans="1:74" s="54" customFormat="1" ht="15" customHeight="1" x14ac:dyDescent="0.15">
      <c r="A1583" s="35"/>
      <c r="B1583" s="35"/>
      <c r="C1583" s="35"/>
      <c r="D1583" s="35"/>
      <c r="E1583" s="35"/>
      <c r="F1583" s="35"/>
      <c r="G1583" s="35"/>
      <c r="H1583" s="35"/>
      <c r="I1583" s="35"/>
      <c r="J1583" s="35"/>
      <c r="K1583" s="35"/>
      <c r="L1583" s="35"/>
      <c r="M1583" s="35"/>
      <c r="N1583" s="35"/>
      <c r="O1583" s="35"/>
      <c r="P1583" s="35"/>
      <c r="Q1583" s="35"/>
      <c r="R1583" s="35"/>
      <c r="S1583" s="35"/>
      <c r="T1583" s="35"/>
      <c r="U1583" s="35"/>
      <c r="V1583" s="35"/>
      <c r="W1583" s="35"/>
      <c r="X1583" s="35"/>
      <c r="Y1583" s="35"/>
      <c r="Z1583" s="35"/>
      <c r="AA1583" s="35"/>
      <c r="AB1583" s="35"/>
      <c r="AC1583" s="35"/>
      <c r="AD1583" s="35"/>
      <c r="AE1583" s="35"/>
      <c r="AG1583" s="216" t="s">
        <v>171</v>
      </c>
      <c r="AH1583" s="907" t="s">
        <v>2276</v>
      </c>
      <c r="AI1583" s="906" t="s">
        <v>2277</v>
      </c>
      <c r="AJ1583" s="905">
        <v>1703002</v>
      </c>
      <c r="AK1583" s="451">
        <v>1</v>
      </c>
      <c r="AL1583" s="451" t="s">
        <v>139</v>
      </c>
      <c r="AM1583" s="449" t="s">
        <v>3041</v>
      </c>
      <c r="AN1583" s="450"/>
      <c r="AP1583" s="77"/>
      <c r="AQ1583" s="77"/>
      <c r="AR1583" s="35"/>
      <c r="AS1583" s="35"/>
      <c r="AT1583" s="35"/>
      <c r="AU1583" s="35"/>
      <c r="AV1583" s="35"/>
      <c r="AW1583" s="35"/>
      <c r="AX1583" s="35"/>
      <c r="AY1583" s="35"/>
      <c r="AZ1583" s="35"/>
      <c r="BA1583" s="35"/>
      <c r="BB1583" s="35"/>
      <c r="BC1583" s="35"/>
      <c r="BD1583" s="35"/>
      <c r="BE1583" s="35"/>
      <c r="BF1583" s="35"/>
      <c r="BG1583" s="35"/>
      <c r="BH1583" s="35"/>
      <c r="BI1583" s="35"/>
      <c r="BJ1583" s="35"/>
      <c r="BK1583" s="35"/>
      <c r="BL1583" s="35"/>
      <c r="BM1583" s="35"/>
      <c r="BN1583" s="35"/>
      <c r="BO1583" s="35"/>
      <c r="BP1583" s="35"/>
      <c r="BQ1583" s="35"/>
      <c r="BR1583" s="35"/>
      <c r="BS1583" s="35"/>
      <c r="BT1583" s="35"/>
      <c r="BU1583" s="35"/>
      <c r="BV1583" s="35"/>
    </row>
    <row r="1584" spans="1:74" s="54" customFormat="1" ht="15" customHeight="1" x14ac:dyDescent="0.15">
      <c r="A1584" s="35"/>
      <c r="B1584" s="35"/>
      <c r="C1584" s="35"/>
      <c r="D1584" s="35"/>
      <c r="E1584" s="35"/>
      <c r="F1584" s="35"/>
      <c r="G1584" s="35"/>
      <c r="H1584" s="35"/>
      <c r="I1584" s="35"/>
      <c r="J1584" s="35"/>
      <c r="K1584" s="35"/>
      <c r="L1584" s="35"/>
      <c r="M1584" s="35"/>
      <c r="N1584" s="35"/>
      <c r="O1584" s="35"/>
      <c r="P1584" s="35"/>
      <c r="Q1584" s="35"/>
      <c r="R1584" s="35"/>
      <c r="S1584" s="35"/>
      <c r="T1584" s="35"/>
      <c r="U1584" s="35"/>
      <c r="V1584" s="35"/>
      <c r="W1584" s="35"/>
      <c r="X1584" s="35"/>
      <c r="Y1584" s="35"/>
      <c r="Z1584" s="35"/>
      <c r="AA1584" s="35"/>
      <c r="AB1584" s="35"/>
      <c r="AC1584" s="35"/>
      <c r="AD1584" s="35"/>
      <c r="AE1584" s="35"/>
      <c r="AG1584" s="216" t="s">
        <v>171</v>
      </c>
      <c r="AH1584" s="907" t="s">
        <v>2300</v>
      </c>
      <c r="AI1584" s="906" t="s">
        <v>2301</v>
      </c>
      <c r="AJ1584" s="905">
        <v>1703003</v>
      </c>
      <c r="AK1584" s="451">
        <v>1</v>
      </c>
      <c r="AL1584" s="451" t="s">
        <v>139</v>
      </c>
      <c r="AM1584" s="449" t="s">
        <v>3041</v>
      </c>
      <c r="AN1584" s="450"/>
      <c r="AP1584" s="77"/>
      <c r="AQ1584" s="77"/>
      <c r="AR1584" s="35"/>
      <c r="AS1584" s="35"/>
      <c r="AT1584" s="35"/>
      <c r="AU1584" s="35"/>
      <c r="AV1584" s="35"/>
      <c r="AW1584" s="35"/>
      <c r="AX1584" s="35"/>
      <c r="AY1584" s="35"/>
      <c r="AZ1584" s="35"/>
      <c r="BA1584" s="35"/>
      <c r="BB1584" s="35"/>
      <c r="BC1584" s="35"/>
      <c r="BD1584" s="35"/>
      <c r="BE1584" s="35"/>
      <c r="BF1584" s="35"/>
      <c r="BG1584" s="35"/>
      <c r="BH1584" s="35"/>
      <c r="BI1584" s="35"/>
      <c r="BJ1584" s="35"/>
      <c r="BK1584" s="35"/>
      <c r="BL1584" s="35"/>
      <c r="BM1584" s="35"/>
      <c r="BN1584" s="35"/>
      <c r="BO1584" s="35"/>
      <c r="BP1584" s="35"/>
      <c r="BQ1584" s="35"/>
      <c r="BR1584" s="35"/>
      <c r="BS1584" s="35"/>
      <c r="BT1584" s="35"/>
      <c r="BU1584" s="35"/>
      <c r="BV1584" s="35"/>
    </row>
    <row r="1585" spans="1:74" s="54" customFormat="1" ht="15" customHeight="1" x14ac:dyDescent="0.15">
      <c r="A1585" s="35"/>
      <c r="B1585" s="35"/>
      <c r="C1585" s="35"/>
      <c r="D1585" s="35"/>
      <c r="E1585" s="35"/>
      <c r="F1585" s="35"/>
      <c r="G1585" s="35"/>
      <c r="H1585" s="35"/>
      <c r="I1585" s="35"/>
      <c r="J1585" s="35"/>
      <c r="K1585" s="35"/>
      <c r="L1585" s="35"/>
      <c r="M1585" s="35"/>
      <c r="N1585" s="35"/>
      <c r="O1585" s="35"/>
      <c r="P1585" s="35"/>
      <c r="Q1585" s="35"/>
      <c r="R1585" s="35"/>
      <c r="S1585" s="35"/>
      <c r="T1585" s="35"/>
      <c r="U1585" s="35"/>
      <c r="V1585" s="35"/>
      <c r="W1585" s="35"/>
      <c r="X1585" s="35"/>
      <c r="Y1585" s="35"/>
      <c r="Z1585" s="35"/>
      <c r="AA1585" s="35"/>
      <c r="AB1585" s="35"/>
      <c r="AC1585" s="35"/>
      <c r="AD1585" s="35"/>
      <c r="AE1585" s="35"/>
      <c r="AG1585" s="216" t="s">
        <v>171</v>
      </c>
      <c r="AH1585" s="907" t="s">
        <v>2304</v>
      </c>
      <c r="AI1585" s="906" t="s">
        <v>2305</v>
      </c>
      <c r="AJ1585" s="905">
        <v>1703004</v>
      </c>
      <c r="AK1585" s="451">
        <v>1</v>
      </c>
      <c r="AL1585" s="451" t="s">
        <v>139</v>
      </c>
      <c r="AM1585" s="449" t="s">
        <v>3041</v>
      </c>
      <c r="AN1585" s="450"/>
      <c r="AP1585" s="77"/>
      <c r="AQ1585" s="77"/>
      <c r="AR1585" s="35"/>
      <c r="AS1585" s="35"/>
      <c r="AT1585" s="35"/>
      <c r="AU1585" s="35"/>
      <c r="AV1585" s="35"/>
      <c r="AW1585" s="35"/>
      <c r="AX1585" s="35"/>
      <c r="AY1585" s="35"/>
      <c r="AZ1585" s="35"/>
      <c r="BA1585" s="35"/>
      <c r="BB1585" s="35"/>
      <c r="BC1585" s="35"/>
      <c r="BD1585" s="35"/>
      <c r="BE1585" s="35"/>
      <c r="BF1585" s="35"/>
      <c r="BG1585" s="35"/>
      <c r="BH1585" s="35"/>
      <c r="BI1585" s="35"/>
      <c r="BJ1585" s="35"/>
      <c r="BK1585" s="35"/>
      <c r="BL1585" s="35"/>
      <c r="BM1585" s="35"/>
      <c r="BN1585" s="35"/>
      <c r="BO1585" s="35"/>
      <c r="BP1585" s="35"/>
      <c r="BQ1585" s="35"/>
      <c r="BR1585" s="35"/>
      <c r="BS1585" s="35"/>
      <c r="BT1585" s="35"/>
      <c r="BU1585" s="35"/>
      <c r="BV1585" s="35"/>
    </row>
    <row r="1586" spans="1:74" s="54" customFormat="1" ht="15" customHeight="1" x14ac:dyDescent="0.15">
      <c r="A1586" s="35"/>
      <c r="B1586" s="35"/>
      <c r="C1586" s="35"/>
      <c r="D1586" s="35"/>
      <c r="E1586" s="35"/>
      <c r="F1586" s="35"/>
      <c r="G1586" s="35"/>
      <c r="H1586" s="35"/>
      <c r="I1586" s="35"/>
      <c r="J1586" s="35"/>
      <c r="K1586" s="35"/>
      <c r="L1586" s="35"/>
      <c r="M1586" s="35"/>
      <c r="N1586" s="35"/>
      <c r="O1586" s="35"/>
      <c r="P1586" s="35"/>
      <c r="Q1586" s="35"/>
      <c r="R1586" s="35"/>
      <c r="S1586" s="35"/>
      <c r="T1586" s="35"/>
      <c r="U1586" s="35"/>
      <c r="V1586" s="35"/>
      <c r="W1586" s="35"/>
      <c r="X1586" s="35"/>
      <c r="Y1586" s="35"/>
      <c r="Z1586" s="35"/>
      <c r="AA1586" s="35"/>
      <c r="AB1586" s="35"/>
      <c r="AC1586" s="35"/>
      <c r="AD1586" s="35"/>
      <c r="AE1586" s="35"/>
      <c r="AG1586" s="216" t="s">
        <v>171</v>
      </c>
      <c r="AH1586" s="907" t="s">
        <v>2302</v>
      </c>
      <c r="AI1586" s="906" t="s">
        <v>2303</v>
      </c>
      <c r="AJ1586" s="905">
        <v>1703005</v>
      </c>
      <c r="AK1586" s="451">
        <v>1</v>
      </c>
      <c r="AL1586" s="451" t="s">
        <v>139</v>
      </c>
      <c r="AM1586" s="449" t="s">
        <v>3041</v>
      </c>
      <c r="AN1586" s="450"/>
      <c r="AP1586" s="77"/>
      <c r="AQ1586" s="77"/>
      <c r="AR1586" s="35"/>
      <c r="AS1586" s="35"/>
      <c r="AT1586" s="35"/>
      <c r="AU1586" s="35"/>
      <c r="AV1586" s="35"/>
      <c r="AW1586" s="35"/>
      <c r="AX1586" s="35"/>
      <c r="AY1586" s="35"/>
      <c r="AZ1586" s="35"/>
      <c r="BA1586" s="35"/>
      <c r="BB1586" s="35"/>
      <c r="BC1586" s="35"/>
      <c r="BD1586" s="35"/>
      <c r="BE1586" s="35"/>
      <c r="BF1586" s="35"/>
      <c r="BG1586" s="35"/>
      <c r="BH1586" s="35"/>
      <c r="BI1586" s="35"/>
      <c r="BJ1586" s="35"/>
      <c r="BK1586" s="35"/>
      <c r="BL1586" s="35"/>
      <c r="BM1586" s="35"/>
      <c r="BN1586" s="35"/>
      <c r="BO1586" s="35"/>
      <c r="BP1586" s="35"/>
      <c r="BQ1586" s="35"/>
      <c r="BR1586" s="35"/>
      <c r="BS1586" s="35"/>
      <c r="BT1586" s="35"/>
      <c r="BU1586" s="35"/>
      <c r="BV1586" s="35"/>
    </row>
    <row r="1587" spans="1:74" s="54" customFormat="1" ht="15" customHeight="1" x14ac:dyDescent="0.15">
      <c r="A1587" s="35"/>
      <c r="B1587" s="35"/>
      <c r="C1587" s="35"/>
      <c r="D1587" s="35"/>
      <c r="E1587" s="35"/>
      <c r="F1587" s="35"/>
      <c r="G1587" s="35"/>
      <c r="H1587" s="35"/>
      <c r="I1587" s="35"/>
      <c r="J1587" s="35"/>
      <c r="K1587" s="35"/>
      <c r="L1587" s="35"/>
      <c r="M1587" s="35"/>
      <c r="N1587" s="35"/>
      <c r="O1587" s="35"/>
      <c r="P1587" s="35"/>
      <c r="Q1587" s="35"/>
      <c r="R1587" s="35"/>
      <c r="S1587" s="35"/>
      <c r="T1587" s="35"/>
      <c r="U1587" s="35"/>
      <c r="V1587" s="35"/>
      <c r="W1587" s="35"/>
      <c r="X1587" s="35"/>
      <c r="Y1587" s="35"/>
      <c r="Z1587" s="35"/>
      <c r="AA1587" s="35"/>
      <c r="AB1587" s="35"/>
      <c r="AC1587" s="35"/>
      <c r="AD1587" s="35"/>
      <c r="AE1587" s="35"/>
      <c r="AG1587" s="216" t="s">
        <v>171</v>
      </c>
      <c r="AH1587" s="907" t="s">
        <v>2310</v>
      </c>
      <c r="AI1587" s="906" t="s">
        <v>2311</v>
      </c>
      <c r="AJ1587" s="905">
        <v>1703006</v>
      </c>
      <c r="AK1587" s="451" t="s">
        <v>139</v>
      </c>
      <c r="AL1587" s="451">
        <v>1</v>
      </c>
      <c r="AM1587" s="449" t="s">
        <v>3041</v>
      </c>
      <c r="AN1587" s="450"/>
      <c r="AP1587" s="77"/>
      <c r="AQ1587" s="77"/>
      <c r="AR1587" s="35"/>
      <c r="AS1587" s="35"/>
      <c r="AT1587" s="35"/>
      <c r="AU1587" s="35"/>
      <c r="AV1587" s="35"/>
      <c r="AW1587" s="35"/>
      <c r="AX1587" s="35"/>
      <c r="AY1587" s="35"/>
      <c r="AZ1587" s="35"/>
      <c r="BA1587" s="35"/>
      <c r="BB1587" s="35"/>
      <c r="BC1587" s="35"/>
      <c r="BD1587" s="35"/>
      <c r="BE1587" s="35"/>
      <c r="BF1587" s="35"/>
      <c r="BG1587" s="35"/>
      <c r="BH1587" s="35"/>
      <c r="BI1587" s="35"/>
      <c r="BJ1587" s="35"/>
      <c r="BK1587" s="35"/>
      <c r="BL1587" s="35"/>
      <c r="BM1587" s="35"/>
      <c r="BN1587" s="35"/>
      <c r="BO1587" s="35"/>
      <c r="BP1587" s="35"/>
      <c r="BQ1587" s="35"/>
      <c r="BR1587" s="35"/>
      <c r="BS1587" s="35"/>
      <c r="BT1587" s="35"/>
      <c r="BU1587" s="35"/>
      <c r="BV1587" s="35"/>
    </row>
    <row r="1588" spans="1:74" s="54" customFormat="1" ht="15" customHeight="1" x14ac:dyDescent="0.15">
      <c r="A1588" s="35"/>
      <c r="B1588" s="35"/>
      <c r="C1588" s="35"/>
      <c r="D1588" s="35"/>
      <c r="E1588" s="35"/>
      <c r="F1588" s="35"/>
      <c r="G1588" s="35"/>
      <c r="H1588" s="35"/>
      <c r="I1588" s="35"/>
      <c r="J1588" s="35"/>
      <c r="K1588" s="35"/>
      <c r="L1588" s="35"/>
      <c r="M1588" s="35"/>
      <c r="N1588" s="35"/>
      <c r="O1588" s="35"/>
      <c r="P1588" s="35"/>
      <c r="Q1588" s="35"/>
      <c r="R1588" s="35"/>
      <c r="S1588" s="35"/>
      <c r="T1588" s="35"/>
      <c r="U1588" s="35"/>
      <c r="V1588" s="35"/>
      <c r="W1588" s="35"/>
      <c r="X1588" s="35"/>
      <c r="Y1588" s="35"/>
      <c r="Z1588" s="35"/>
      <c r="AA1588" s="35"/>
      <c r="AB1588" s="35"/>
      <c r="AC1588" s="35"/>
      <c r="AD1588" s="35"/>
      <c r="AE1588" s="35"/>
      <c r="AG1588" s="216" t="s">
        <v>171</v>
      </c>
      <c r="AH1588" s="907" t="s">
        <v>2306</v>
      </c>
      <c r="AI1588" s="906" t="s">
        <v>2307</v>
      </c>
      <c r="AJ1588" s="905">
        <v>1703007</v>
      </c>
      <c r="AK1588" s="451">
        <v>1</v>
      </c>
      <c r="AL1588" s="451" t="s">
        <v>139</v>
      </c>
      <c r="AM1588" s="451" t="s">
        <v>140</v>
      </c>
      <c r="AN1588" s="450"/>
      <c r="AP1588" s="77"/>
      <c r="AQ1588" s="77"/>
      <c r="AR1588" s="35"/>
      <c r="AS1588" s="35"/>
      <c r="AT1588" s="35"/>
      <c r="AU1588" s="35"/>
      <c r="AV1588" s="35"/>
      <c r="AW1588" s="35"/>
      <c r="AX1588" s="35"/>
      <c r="AY1588" s="35"/>
      <c r="AZ1588" s="35"/>
      <c r="BA1588" s="35"/>
      <c r="BB1588" s="35"/>
      <c r="BC1588" s="35"/>
      <c r="BD1588" s="35"/>
      <c r="BE1588" s="35"/>
      <c r="BF1588" s="35"/>
      <c r="BG1588" s="35"/>
      <c r="BH1588" s="35"/>
      <c r="BI1588" s="35"/>
      <c r="BJ1588" s="35"/>
      <c r="BK1588" s="35"/>
      <c r="BL1588" s="35"/>
      <c r="BM1588" s="35"/>
      <c r="BN1588" s="35"/>
      <c r="BO1588" s="35"/>
      <c r="BP1588" s="35"/>
      <c r="BQ1588" s="35"/>
      <c r="BR1588" s="35"/>
      <c r="BS1588" s="35"/>
      <c r="BT1588" s="35"/>
      <c r="BU1588" s="35"/>
      <c r="BV1588" s="35"/>
    </row>
    <row r="1589" spans="1:74" s="54" customFormat="1" ht="15" customHeight="1" x14ac:dyDescent="0.15">
      <c r="A1589" s="35"/>
      <c r="B1589" s="35"/>
      <c r="C1589" s="35"/>
      <c r="D1589" s="35"/>
      <c r="E1589" s="35"/>
      <c r="F1589" s="35"/>
      <c r="G1589" s="35"/>
      <c r="H1589" s="35"/>
      <c r="I1589" s="35"/>
      <c r="J1589" s="35"/>
      <c r="K1589" s="35"/>
      <c r="L1589" s="35"/>
      <c r="M1589" s="35"/>
      <c r="N1589" s="35"/>
      <c r="O1589" s="35"/>
      <c r="P1589" s="35"/>
      <c r="Q1589" s="35"/>
      <c r="R1589" s="35"/>
      <c r="S1589" s="35"/>
      <c r="T1589" s="35"/>
      <c r="U1589" s="35"/>
      <c r="V1589" s="35"/>
      <c r="W1589" s="35"/>
      <c r="X1589" s="35"/>
      <c r="Y1589" s="35"/>
      <c r="Z1589" s="35"/>
      <c r="AA1589" s="35"/>
      <c r="AB1589" s="35"/>
      <c r="AC1589" s="35"/>
      <c r="AD1589" s="35"/>
      <c r="AE1589" s="35"/>
      <c r="AG1589" s="216" t="s">
        <v>171</v>
      </c>
      <c r="AH1589" s="907" t="s">
        <v>2290</v>
      </c>
      <c r="AI1589" s="906" t="s">
        <v>2291</v>
      </c>
      <c r="AJ1589" s="905">
        <v>1703008</v>
      </c>
      <c r="AK1589" s="451" t="s">
        <v>139</v>
      </c>
      <c r="AL1589" s="451">
        <v>1</v>
      </c>
      <c r="AM1589" s="449" t="s">
        <v>3041</v>
      </c>
      <c r="AN1589" s="450"/>
      <c r="AP1589" s="77"/>
      <c r="AQ1589" s="77"/>
      <c r="AR1589" s="35"/>
      <c r="AS1589" s="35"/>
      <c r="AT1589" s="35"/>
      <c r="AU1589" s="35"/>
      <c r="AV1589" s="35"/>
      <c r="AW1589" s="35"/>
      <c r="AX1589" s="35"/>
      <c r="AY1589" s="35"/>
      <c r="AZ1589" s="35"/>
      <c r="BA1589" s="35"/>
      <c r="BB1589" s="35"/>
      <c r="BC1589" s="35"/>
      <c r="BD1589" s="35"/>
      <c r="BE1589" s="35"/>
      <c r="BF1589" s="35"/>
      <c r="BG1589" s="35"/>
      <c r="BH1589" s="35"/>
      <c r="BI1589" s="35"/>
      <c r="BJ1589" s="35"/>
      <c r="BK1589" s="35"/>
      <c r="BL1589" s="35"/>
      <c r="BM1589" s="35"/>
      <c r="BN1589" s="35"/>
      <c r="BO1589" s="35"/>
      <c r="BP1589" s="35"/>
      <c r="BQ1589" s="35"/>
      <c r="BR1589" s="35"/>
      <c r="BS1589" s="35"/>
      <c r="BT1589" s="35"/>
      <c r="BU1589" s="35"/>
      <c r="BV1589" s="35"/>
    </row>
    <row r="1590" spans="1:74" s="54" customFormat="1" ht="15" customHeight="1" x14ac:dyDescent="0.15">
      <c r="A1590" s="35"/>
      <c r="B1590" s="35"/>
      <c r="C1590" s="35"/>
      <c r="D1590" s="35"/>
      <c r="E1590" s="35"/>
      <c r="F1590" s="35"/>
      <c r="G1590" s="35"/>
      <c r="H1590" s="35"/>
      <c r="I1590" s="35"/>
      <c r="J1590" s="35"/>
      <c r="K1590" s="35"/>
      <c r="L1590" s="35"/>
      <c r="M1590" s="35"/>
      <c r="N1590" s="35"/>
      <c r="O1590" s="35"/>
      <c r="P1590" s="35"/>
      <c r="Q1590" s="35"/>
      <c r="R1590" s="35"/>
      <c r="S1590" s="35"/>
      <c r="T1590" s="35"/>
      <c r="U1590" s="35"/>
      <c r="V1590" s="35"/>
      <c r="W1590" s="35"/>
      <c r="X1590" s="35"/>
      <c r="Y1590" s="35"/>
      <c r="Z1590" s="35"/>
      <c r="AA1590" s="35"/>
      <c r="AB1590" s="35"/>
      <c r="AC1590" s="35"/>
      <c r="AD1590" s="35"/>
      <c r="AE1590" s="35"/>
      <c r="AG1590" s="216" t="s">
        <v>171</v>
      </c>
      <c r="AH1590" s="907" t="s">
        <v>2280</v>
      </c>
      <c r="AI1590" s="906" t="s">
        <v>2281</v>
      </c>
      <c r="AJ1590" s="905">
        <v>1703009</v>
      </c>
      <c r="AK1590" s="451">
        <v>1</v>
      </c>
      <c r="AL1590" s="451" t="s">
        <v>139</v>
      </c>
      <c r="AM1590" s="449" t="s">
        <v>3041</v>
      </c>
      <c r="AN1590" s="450"/>
      <c r="AP1590" s="77"/>
      <c r="AQ1590" s="77"/>
      <c r="AR1590" s="35"/>
      <c r="AS1590" s="35"/>
      <c r="AT1590" s="35"/>
      <c r="AU1590" s="35"/>
      <c r="AV1590" s="35"/>
      <c r="AW1590" s="35"/>
      <c r="AX1590" s="35"/>
      <c r="AY1590" s="35"/>
      <c r="AZ1590" s="35"/>
      <c r="BA1590" s="35"/>
      <c r="BB1590" s="35"/>
      <c r="BC1590" s="35"/>
      <c r="BD1590" s="35"/>
      <c r="BE1590" s="35"/>
      <c r="BF1590" s="35"/>
      <c r="BG1590" s="35"/>
      <c r="BH1590" s="35"/>
      <c r="BI1590" s="35"/>
      <c r="BJ1590" s="35"/>
      <c r="BK1590" s="35"/>
      <c r="BL1590" s="35"/>
      <c r="BM1590" s="35"/>
      <c r="BN1590" s="35"/>
      <c r="BO1590" s="35"/>
      <c r="BP1590" s="35"/>
      <c r="BQ1590" s="35"/>
      <c r="BR1590" s="35"/>
      <c r="BS1590" s="35"/>
      <c r="BT1590" s="35"/>
      <c r="BU1590" s="35"/>
      <c r="BV1590" s="35"/>
    </row>
    <row r="1591" spans="1:74" s="54" customFormat="1" ht="15" customHeight="1" x14ac:dyDescent="0.15">
      <c r="A1591" s="35"/>
      <c r="B1591" s="35"/>
      <c r="C1591" s="35"/>
      <c r="D1591" s="35"/>
      <c r="E1591" s="35"/>
      <c r="F1591" s="35"/>
      <c r="G1591" s="35"/>
      <c r="H1591" s="35"/>
      <c r="I1591" s="35"/>
      <c r="J1591" s="35"/>
      <c r="K1591" s="35"/>
      <c r="L1591" s="35"/>
      <c r="M1591" s="35"/>
      <c r="N1591" s="35"/>
      <c r="O1591" s="35"/>
      <c r="P1591" s="35"/>
      <c r="Q1591" s="35"/>
      <c r="R1591" s="35"/>
      <c r="S1591" s="35"/>
      <c r="T1591" s="35"/>
      <c r="U1591" s="35"/>
      <c r="V1591" s="35"/>
      <c r="W1591" s="35"/>
      <c r="X1591" s="35"/>
      <c r="Y1591" s="35"/>
      <c r="Z1591" s="35"/>
      <c r="AA1591" s="35"/>
      <c r="AB1591" s="35"/>
      <c r="AC1591" s="35"/>
      <c r="AD1591" s="35"/>
      <c r="AE1591" s="35"/>
      <c r="AG1591" s="216" t="s">
        <v>171</v>
      </c>
      <c r="AH1591" s="907" t="s">
        <v>2292</v>
      </c>
      <c r="AI1591" s="906" t="s">
        <v>2293</v>
      </c>
      <c r="AJ1591" s="905">
        <v>1703010</v>
      </c>
      <c r="AK1591" s="451" t="s">
        <v>139</v>
      </c>
      <c r="AL1591" s="451">
        <v>1</v>
      </c>
      <c r="AM1591" s="449" t="s">
        <v>3041</v>
      </c>
      <c r="AN1591" s="450"/>
      <c r="AP1591" s="77"/>
      <c r="AQ1591" s="77"/>
      <c r="AR1591" s="35"/>
      <c r="AS1591" s="35"/>
      <c r="AT1591" s="35"/>
      <c r="AU1591" s="35"/>
      <c r="AV1591" s="35"/>
      <c r="AW1591" s="35"/>
      <c r="AX1591" s="35"/>
      <c r="AY1591" s="35"/>
      <c r="AZ1591" s="35"/>
      <c r="BA1591" s="35"/>
      <c r="BB1591" s="35"/>
      <c r="BC1591" s="35"/>
      <c r="BD1591" s="35"/>
      <c r="BE1591" s="35"/>
      <c r="BF1591" s="35"/>
      <c r="BG1591" s="35"/>
      <c r="BH1591" s="35"/>
      <c r="BI1591" s="35"/>
      <c r="BJ1591" s="35"/>
      <c r="BK1591" s="35"/>
      <c r="BL1591" s="35"/>
      <c r="BM1591" s="35"/>
      <c r="BN1591" s="35"/>
      <c r="BO1591" s="35"/>
      <c r="BP1591" s="35"/>
      <c r="BQ1591" s="35"/>
      <c r="BR1591" s="35"/>
      <c r="BS1591" s="35"/>
      <c r="BT1591" s="35"/>
      <c r="BU1591" s="35"/>
      <c r="BV1591" s="35"/>
    </row>
    <row r="1592" spans="1:74" s="54" customFormat="1" ht="15" customHeight="1" x14ac:dyDescent="0.15">
      <c r="A1592" s="35"/>
      <c r="B1592" s="35"/>
      <c r="C1592" s="35"/>
      <c r="D1592" s="35"/>
      <c r="E1592" s="35"/>
      <c r="F1592" s="35"/>
      <c r="G1592" s="35"/>
      <c r="H1592" s="35"/>
      <c r="I1592" s="35"/>
      <c r="J1592" s="35"/>
      <c r="K1592" s="35"/>
      <c r="L1592" s="35"/>
      <c r="M1592" s="35"/>
      <c r="N1592" s="35"/>
      <c r="O1592" s="35"/>
      <c r="P1592" s="35"/>
      <c r="Q1592" s="35"/>
      <c r="R1592" s="35"/>
      <c r="S1592" s="35"/>
      <c r="T1592" s="35"/>
      <c r="U1592" s="35"/>
      <c r="V1592" s="35"/>
      <c r="W1592" s="35"/>
      <c r="X1592" s="35"/>
      <c r="Y1592" s="35"/>
      <c r="Z1592" s="35"/>
      <c r="AA1592" s="35"/>
      <c r="AB1592" s="35"/>
      <c r="AC1592" s="35"/>
      <c r="AD1592" s="35"/>
      <c r="AE1592" s="35"/>
      <c r="AG1592" s="216" t="s">
        <v>171</v>
      </c>
      <c r="AH1592" s="907" t="s">
        <v>2268</v>
      </c>
      <c r="AI1592" s="906" t="s">
        <v>2269</v>
      </c>
      <c r="AJ1592" s="905">
        <v>1703011</v>
      </c>
      <c r="AK1592" s="451" t="s">
        <v>139</v>
      </c>
      <c r="AL1592" s="451">
        <v>1</v>
      </c>
      <c r="AM1592" s="449" t="s">
        <v>3041</v>
      </c>
      <c r="AN1592" s="450"/>
      <c r="AP1592" s="77"/>
      <c r="AQ1592" s="77"/>
      <c r="AR1592" s="35"/>
      <c r="AS1592" s="35"/>
      <c r="AT1592" s="35"/>
      <c r="AU1592" s="35"/>
      <c r="AV1592" s="35"/>
      <c r="AW1592" s="35"/>
      <c r="AX1592" s="35"/>
      <c r="AY1592" s="35"/>
      <c r="AZ1592" s="35"/>
      <c r="BA1592" s="35"/>
      <c r="BB1592" s="35"/>
      <c r="BC1592" s="35"/>
      <c r="BD1592" s="35"/>
      <c r="BE1592" s="35"/>
      <c r="BF1592" s="35"/>
      <c r="BG1592" s="35"/>
      <c r="BH1592" s="35"/>
      <c r="BI1592" s="35"/>
      <c r="BJ1592" s="35"/>
      <c r="BK1592" s="35"/>
      <c r="BL1592" s="35"/>
      <c r="BM1592" s="35"/>
      <c r="BN1592" s="35"/>
      <c r="BO1592" s="35"/>
      <c r="BP1592" s="35"/>
      <c r="BQ1592" s="35"/>
      <c r="BR1592" s="35"/>
      <c r="BS1592" s="35"/>
      <c r="BT1592" s="35"/>
      <c r="BU1592" s="35"/>
      <c r="BV1592" s="35"/>
    </row>
    <row r="1593" spans="1:74" s="54" customFormat="1" ht="15" customHeight="1" x14ac:dyDescent="0.15">
      <c r="A1593" s="35"/>
      <c r="B1593" s="35"/>
      <c r="C1593" s="35"/>
      <c r="D1593" s="35"/>
      <c r="E1593" s="35"/>
      <c r="F1593" s="35"/>
      <c r="G1593" s="35"/>
      <c r="H1593" s="35"/>
      <c r="I1593" s="35"/>
      <c r="J1593" s="35"/>
      <c r="K1593" s="35"/>
      <c r="L1593" s="35"/>
      <c r="M1593" s="35"/>
      <c r="N1593" s="35"/>
      <c r="O1593" s="35"/>
      <c r="P1593" s="35"/>
      <c r="Q1593" s="35"/>
      <c r="R1593" s="35"/>
      <c r="S1593" s="35"/>
      <c r="T1593" s="35"/>
      <c r="U1593" s="35"/>
      <c r="V1593" s="35"/>
      <c r="W1593" s="35"/>
      <c r="X1593" s="35"/>
      <c r="Y1593" s="35"/>
      <c r="Z1593" s="35"/>
      <c r="AA1593" s="35"/>
      <c r="AB1593" s="35"/>
      <c r="AC1593" s="35"/>
      <c r="AD1593" s="35"/>
      <c r="AE1593" s="35"/>
      <c r="AG1593" s="216" t="s">
        <v>171</v>
      </c>
      <c r="AH1593" s="907" t="s">
        <v>2274</v>
      </c>
      <c r="AI1593" s="906" t="s">
        <v>2275</v>
      </c>
      <c r="AJ1593" s="905">
        <v>1703012</v>
      </c>
      <c r="AK1593" s="451" t="s">
        <v>139</v>
      </c>
      <c r="AL1593" s="451">
        <v>1</v>
      </c>
      <c r="AM1593" s="449" t="s">
        <v>3041</v>
      </c>
      <c r="AN1593" s="450"/>
      <c r="AP1593" s="77"/>
      <c r="AQ1593" s="77"/>
      <c r="AR1593" s="35"/>
      <c r="AS1593" s="35"/>
      <c r="AT1593" s="35"/>
      <c r="AU1593" s="35"/>
      <c r="AV1593" s="35"/>
      <c r="AW1593" s="35"/>
      <c r="AX1593" s="35"/>
      <c r="AY1593" s="35"/>
      <c r="AZ1593" s="35"/>
      <c r="BA1593" s="35"/>
      <c r="BB1593" s="35"/>
      <c r="BC1593" s="35"/>
      <c r="BD1593" s="35"/>
      <c r="BE1593" s="35"/>
      <c r="BF1593" s="35"/>
      <c r="BG1593" s="35"/>
      <c r="BH1593" s="35"/>
      <c r="BI1593" s="35"/>
      <c r="BJ1593" s="35"/>
      <c r="BK1593" s="35"/>
      <c r="BL1593" s="35"/>
      <c r="BM1593" s="35"/>
      <c r="BN1593" s="35"/>
      <c r="BO1593" s="35"/>
      <c r="BP1593" s="35"/>
      <c r="BQ1593" s="35"/>
      <c r="BR1593" s="35"/>
      <c r="BS1593" s="35"/>
      <c r="BT1593" s="35"/>
      <c r="BU1593" s="35"/>
      <c r="BV1593" s="35"/>
    </row>
    <row r="1594" spans="1:74" s="54" customFormat="1" ht="15" customHeight="1" x14ac:dyDescent="0.15">
      <c r="A1594" s="35"/>
      <c r="B1594" s="35"/>
      <c r="C1594" s="35"/>
      <c r="D1594" s="35"/>
      <c r="E1594" s="35"/>
      <c r="F1594" s="35"/>
      <c r="G1594" s="35"/>
      <c r="H1594" s="35"/>
      <c r="I1594" s="35"/>
      <c r="J1594" s="35"/>
      <c r="K1594" s="35"/>
      <c r="L1594" s="35"/>
      <c r="M1594" s="35"/>
      <c r="N1594" s="35"/>
      <c r="O1594" s="35"/>
      <c r="P1594" s="35"/>
      <c r="Q1594" s="35"/>
      <c r="R1594" s="35"/>
      <c r="S1594" s="35"/>
      <c r="T1594" s="35"/>
      <c r="U1594" s="35"/>
      <c r="V1594" s="35"/>
      <c r="W1594" s="35"/>
      <c r="X1594" s="35"/>
      <c r="Y1594" s="35"/>
      <c r="Z1594" s="35"/>
      <c r="AA1594" s="35"/>
      <c r="AB1594" s="35"/>
      <c r="AC1594" s="35"/>
      <c r="AD1594" s="35"/>
      <c r="AE1594" s="35"/>
      <c r="AG1594" s="216" t="s">
        <v>171</v>
      </c>
      <c r="AH1594" s="907" t="s">
        <v>2296</v>
      </c>
      <c r="AI1594" s="906" t="s">
        <v>2297</v>
      </c>
      <c r="AJ1594" s="905">
        <v>1703013</v>
      </c>
      <c r="AK1594" s="451" t="s">
        <v>139</v>
      </c>
      <c r="AL1594" s="451">
        <v>1</v>
      </c>
      <c r="AM1594" s="449" t="s">
        <v>3041</v>
      </c>
      <c r="AN1594" s="450"/>
      <c r="AP1594" s="77"/>
      <c r="AQ1594" s="77"/>
      <c r="AR1594" s="35"/>
      <c r="AS1594" s="35"/>
      <c r="AT1594" s="35"/>
      <c r="AU1594" s="35"/>
      <c r="AV1594" s="35"/>
      <c r="AW1594" s="35"/>
      <c r="AX1594" s="35"/>
      <c r="AY1594" s="35"/>
      <c r="AZ1594" s="35"/>
      <c r="BA1594" s="35"/>
      <c r="BB1594" s="35"/>
      <c r="BC1594" s="35"/>
      <c r="BD1594" s="35"/>
      <c r="BE1594" s="35"/>
      <c r="BF1594" s="35"/>
      <c r="BG1594" s="35"/>
      <c r="BH1594" s="35"/>
      <c r="BI1594" s="35"/>
      <c r="BJ1594" s="35"/>
      <c r="BK1594" s="35"/>
      <c r="BL1594" s="35"/>
      <c r="BM1594" s="35"/>
      <c r="BN1594" s="35"/>
      <c r="BO1594" s="35"/>
      <c r="BP1594" s="35"/>
      <c r="BQ1594" s="35"/>
      <c r="BR1594" s="35"/>
      <c r="BS1594" s="35"/>
      <c r="BT1594" s="35"/>
      <c r="BU1594" s="35"/>
      <c r="BV1594" s="35"/>
    </row>
    <row r="1595" spans="1:74" s="54" customFormat="1" ht="15" customHeight="1" x14ac:dyDescent="0.15">
      <c r="A1595" s="35"/>
      <c r="B1595" s="35"/>
      <c r="C1595" s="35"/>
      <c r="D1595" s="35"/>
      <c r="E1595" s="35"/>
      <c r="F1595" s="35"/>
      <c r="G1595" s="35"/>
      <c r="H1595" s="35"/>
      <c r="I1595" s="35"/>
      <c r="J1595" s="35"/>
      <c r="K1595" s="35"/>
      <c r="L1595" s="35"/>
      <c r="M1595" s="35"/>
      <c r="N1595" s="35"/>
      <c r="O1595" s="35"/>
      <c r="P1595" s="35"/>
      <c r="Q1595" s="35"/>
      <c r="R1595" s="35"/>
      <c r="S1595" s="35"/>
      <c r="T1595" s="35"/>
      <c r="U1595" s="35"/>
      <c r="V1595" s="35"/>
      <c r="W1595" s="35"/>
      <c r="X1595" s="35"/>
      <c r="Y1595" s="35"/>
      <c r="Z1595" s="35"/>
      <c r="AA1595" s="35"/>
      <c r="AB1595" s="35"/>
      <c r="AC1595" s="35"/>
      <c r="AD1595" s="35"/>
      <c r="AE1595" s="35"/>
      <c r="AG1595" s="216" t="s">
        <v>171</v>
      </c>
      <c r="AH1595" s="907" t="s">
        <v>2282</v>
      </c>
      <c r="AI1595" s="906" t="s">
        <v>2283</v>
      </c>
      <c r="AJ1595" s="905">
        <v>1703014</v>
      </c>
      <c r="AK1595" s="451" t="s">
        <v>139</v>
      </c>
      <c r="AL1595" s="451">
        <v>1</v>
      </c>
      <c r="AM1595" s="449" t="s">
        <v>3041</v>
      </c>
      <c r="AN1595" s="450"/>
      <c r="AP1595" s="77"/>
      <c r="AQ1595" s="77"/>
      <c r="AR1595" s="35"/>
      <c r="AS1595" s="35"/>
      <c r="AT1595" s="35"/>
      <c r="AU1595" s="35"/>
      <c r="AV1595" s="35"/>
      <c r="AW1595" s="35"/>
      <c r="AX1595" s="35"/>
      <c r="AY1595" s="35"/>
      <c r="AZ1595" s="35"/>
      <c r="BA1595" s="35"/>
      <c r="BB1595" s="35"/>
      <c r="BC1595" s="35"/>
      <c r="BD1595" s="35"/>
      <c r="BE1595" s="35"/>
      <c r="BF1595" s="35"/>
      <c r="BG1595" s="35"/>
      <c r="BH1595" s="35"/>
      <c r="BI1595" s="35"/>
      <c r="BJ1595" s="35"/>
      <c r="BK1595" s="35"/>
      <c r="BL1595" s="35"/>
      <c r="BM1595" s="35"/>
      <c r="BN1595" s="35"/>
      <c r="BO1595" s="35"/>
      <c r="BP1595" s="35"/>
      <c r="BQ1595" s="35"/>
      <c r="BR1595" s="35"/>
      <c r="BS1595" s="35"/>
      <c r="BT1595" s="35"/>
      <c r="BU1595" s="35"/>
      <c r="BV1595" s="35"/>
    </row>
    <row r="1596" spans="1:74" s="54" customFormat="1" ht="15" customHeight="1" x14ac:dyDescent="0.15">
      <c r="A1596" s="35"/>
      <c r="B1596" s="35"/>
      <c r="C1596" s="35"/>
      <c r="D1596" s="35"/>
      <c r="E1596" s="35"/>
      <c r="F1596" s="35"/>
      <c r="G1596" s="35"/>
      <c r="H1596" s="35"/>
      <c r="I1596" s="35"/>
      <c r="J1596" s="35"/>
      <c r="K1596" s="35"/>
      <c r="L1596" s="35"/>
      <c r="M1596" s="35"/>
      <c r="N1596" s="35"/>
      <c r="O1596" s="35"/>
      <c r="P1596" s="35"/>
      <c r="Q1596" s="35"/>
      <c r="R1596" s="35"/>
      <c r="S1596" s="35"/>
      <c r="T1596" s="35"/>
      <c r="U1596" s="35"/>
      <c r="V1596" s="35"/>
      <c r="W1596" s="35"/>
      <c r="X1596" s="35"/>
      <c r="Y1596" s="35"/>
      <c r="Z1596" s="35"/>
      <c r="AA1596" s="35"/>
      <c r="AB1596" s="35"/>
      <c r="AC1596" s="35"/>
      <c r="AD1596" s="35"/>
      <c r="AE1596" s="35"/>
      <c r="AG1596" s="216" t="s">
        <v>171</v>
      </c>
      <c r="AH1596" s="907" t="s">
        <v>2294</v>
      </c>
      <c r="AI1596" s="906" t="s">
        <v>2295</v>
      </c>
      <c r="AJ1596" s="905">
        <v>1703015</v>
      </c>
      <c r="AK1596" s="451" t="s">
        <v>139</v>
      </c>
      <c r="AL1596" s="451">
        <v>1</v>
      </c>
      <c r="AM1596" s="449" t="s">
        <v>3041</v>
      </c>
      <c r="AN1596" s="450"/>
      <c r="AP1596" s="77"/>
      <c r="AQ1596" s="77"/>
      <c r="AR1596" s="35"/>
      <c r="AS1596" s="35"/>
      <c r="AT1596" s="35"/>
      <c r="AU1596" s="35"/>
      <c r="AV1596" s="35"/>
      <c r="AW1596" s="35"/>
      <c r="AX1596" s="35"/>
      <c r="AY1596" s="35"/>
      <c r="AZ1596" s="35"/>
      <c r="BA1596" s="35"/>
      <c r="BB1596" s="35"/>
      <c r="BC1596" s="35"/>
      <c r="BD1596" s="35"/>
      <c r="BE1596" s="35"/>
      <c r="BF1596" s="35"/>
      <c r="BG1596" s="35"/>
      <c r="BH1596" s="35"/>
      <c r="BI1596" s="35"/>
      <c r="BJ1596" s="35"/>
      <c r="BK1596" s="35"/>
      <c r="BL1596" s="35"/>
      <c r="BM1596" s="35"/>
      <c r="BN1596" s="35"/>
      <c r="BO1596" s="35"/>
      <c r="BP1596" s="35"/>
      <c r="BQ1596" s="35"/>
      <c r="BR1596" s="35"/>
      <c r="BS1596" s="35"/>
      <c r="BT1596" s="35"/>
      <c r="BU1596" s="35"/>
      <c r="BV1596" s="35"/>
    </row>
    <row r="1597" spans="1:74" s="54" customFormat="1" ht="15" customHeight="1" x14ac:dyDescent="0.15">
      <c r="A1597" s="35"/>
      <c r="B1597" s="35"/>
      <c r="C1597" s="35"/>
      <c r="D1597" s="35"/>
      <c r="E1597" s="35"/>
      <c r="F1597" s="35"/>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35"/>
      <c r="AC1597" s="35"/>
      <c r="AD1597" s="35"/>
      <c r="AE1597" s="35"/>
      <c r="AG1597" s="216" t="s">
        <v>171</v>
      </c>
      <c r="AH1597" s="907" t="s">
        <v>2308</v>
      </c>
      <c r="AI1597" s="906" t="s">
        <v>2309</v>
      </c>
      <c r="AJ1597" s="905">
        <v>1703016</v>
      </c>
      <c r="AK1597" s="451" t="s">
        <v>139</v>
      </c>
      <c r="AL1597" s="451">
        <v>1</v>
      </c>
      <c r="AM1597" s="449" t="s">
        <v>3041</v>
      </c>
      <c r="AN1597" s="450"/>
      <c r="AP1597" s="77"/>
      <c r="AQ1597" s="77"/>
      <c r="AR1597" s="35"/>
      <c r="AS1597" s="35"/>
      <c r="AT1597" s="35"/>
      <c r="AU1597" s="35"/>
      <c r="AV1597" s="35"/>
      <c r="AW1597" s="35"/>
      <c r="AX1597" s="35"/>
      <c r="AY1597" s="35"/>
      <c r="AZ1597" s="35"/>
      <c r="BA1597" s="35"/>
      <c r="BB1597" s="35"/>
      <c r="BC1597" s="35"/>
      <c r="BD1597" s="35"/>
      <c r="BE1597" s="35"/>
      <c r="BF1597" s="35"/>
      <c r="BG1597" s="35"/>
      <c r="BH1597" s="35"/>
      <c r="BI1597" s="35"/>
      <c r="BJ1597" s="35"/>
      <c r="BK1597" s="35"/>
      <c r="BL1597" s="35"/>
      <c r="BM1597" s="35"/>
      <c r="BN1597" s="35"/>
      <c r="BO1597" s="35"/>
      <c r="BP1597" s="35"/>
      <c r="BQ1597" s="35"/>
      <c r="BR1597" s="35"/>
      <c r="BS1597" s="35"/>
      <c r="BT1597" s="35"/>
      <c r="BU1597" s="35"/>
      <c r="BV1597" s="35"/>
    </row>
    <row r="1598" spans="1:74" s="54" customFormat="1" ht="15" customHeight="1" x14ac:dyDescent="0.15">
      <c r="A1598" s="35"/>
      <c r="B1598" s="35"/>
      <c r="C1598" s="35"/>
      <c r="D1598" s="35"/>
      <c r="E1598" s="35"/>
      <c r="F1598" s="35"/>
      <c r="G1598" s="35"/>
      <c r="H1598" s="35"/>
      <c r="I1598" s="35"/>
      <c r="J1598" s="35"/>
      <c r="K1598" s="35"/>
      <c r="L1598" s="35"/>
      <c r="M1598" s="35"/>
      <c r="N1598" s="35"/>
      <c r="O1598" s="35"/>
      <c r="P1598" s="35"/>
      <c r="Q1598" s="35"/>
      <c r="R1598" s="35"/>
      <c r="S1598" s="35"/>
      <c r="T1598" s="35"/>
      <c r="U1598" s="35"/>
      <c r="V1598" s="35"/>
      <c r="W1598" s="35"/>
      <c r="X1598" s="35"/>
      <c r="Y1598" s="35"/>
      <c r="Z1598" s="35"/>
      <c r="AA1598" s="35"/>
      <c r="AB1598" s="35"/>
      <c r="AC1598" s="35"/>
      <c r="AD1598" s="35"/>
      <c r="AE1598" s="35"/>
      <c r="AG1598" s="216" t="s">
        <v>171</v>
      </c>
      <c r="AH1598" s="907" t="s">
        <v>2272</v>
      </c>
      <c r="AI1598" s="906" t="s">
        <v>2273</v>
      </c>
      <c r="AJ1598" s="905">
        <v>1703017</v>
      </c>
      <c r="AK1598" s="451">
        <v>1</v>
      </c>
      <c r="AL1598" s="451" t="s">
        <v>139</v>
      </c>
      <c r="AM1598" s="449" t="s">
        <v>3041</v>
      </c>
      <c r="AN1598" s="450"/>
      <c r="AP1598" s="77"/>
      <c r="AQ1598" s="77"/>
      <c r="AR1598" s="35"/>
      <c r="AS1598" s="35"/>
      <c r="AT1598" s="35"/>
      <c r="AU1598" s="35"/>
      <c r="AV1598" s="35"/>
      <c r="AW1598" s="35"/>
      <c r="AX1598" s="35"/>
      <c r="AY1598" s="35"/>
      <c r="AZ1598" s="35"/>
      <c r="BA1598" s="35"/>
      <c r="BB1598" s="35"/>
      <c r="BC1598" s="35"/>
      <c r="BD1598" s="35"/>
      <c r="BE1598" s="35"/>
      <c r="BF1598" s="35"/>
      <c r="BG1598" s="35"/>
      <c r="BH1598" s="35"/>
      <c r="BI1598" s="35"/>
      <c r="BJ1598" s="35"/>
      <c r="BK1598" s="35"/>
      <c r="BL1598" s="35"/>
      <c r="BM1598" s="35"/>
      <c r="BN1598" s="35"/>
      <c r="BO1598" s="35"/>
      <c r="BP1598" s="35"/>
      <c r="BQ1598" s="35"/>
      <c r="BR1598" s="35"/>
      <c r="BS1598" s="35"/>
      <c r="BT1598" s="35"/>
      <c r="BU1598" s="35"/>
      <c r="BV1598" s="35"/>
    </row>
    <row r="1599" spans="1:74" s="54" customFormat="1" ht="15" customHeight="1" x14ac:dyDescent="0.15">
      <c r="A1599" s="35"/>
      <c r="B1599" s="35"/>
      <c r="C1599" s="35"/>
      <c r="D1599" s="35"/>
      <c r="E1599" s="35"/>
      <c r="F1599" s="35"/>
      <c r="G1599" s="35"/>
      <c r="H1599" s="35"/>
      <c r="I1599" s="35"/>
      <c r="J1599" s="35"/>
      <c r="K1599" s="35"/>
      <c r="L1599" s="35"/>
      <c r="M1599" s="35"/>
      <c r="N1599" s="35"/>
      <c r="O1599" s="35"/>
      <c r="P1599" s="35"/>
      <c r="Q1599" s="35"/>
      <c r="R1599" s="35"/>
      <c r="S1599" s="35"/>
      <c r="T1599" s="35"/>
      <c r="U1599" s="35"/>
      <c r="V1599" s="35"/>
      <c r="W1599" s="35"/>
      <c r="X1599" s="35"/>
      <c r="Y1599" s="35"/>
      <c r="Z1599" s="35"/>
      <c r="AA1599" s="35"/>
      <c r="AB1599" s="35"/>
      <c r="AC1599" s="35"/>
      <c r="AD1599" s="35"/>
      <c r="AE1599" s="35"/>
      <c r="AG1599" s="216" t="s">
        <v>171</v>
      </c>
      <c r="AH1599" s="907" t="s">
        <v>2298</v>
      </c>
      <c r="AI1599" s="906" t="s">
        <v>2299</v>
      </c>
      <c r="AJ1599" s="905">
        <v>1703018</v>
      </c>
      <c r="AK1599" s="451">
        <v>1</v>
      </c>
      <c r="AL1599" s="451" t="s">
        <v>139</v>
      </c>
      <c r="AM1599" s="449" t="s">
        <v>3041</v>
      </c>
      <c r="AN1599" s="450"/>
      <c r="AP1599" s="77"/>
      <c r="AQ1599" s="77"/>
      <c r="AR1599" s="35"/>
      <c r="AS1599" s="35"/>
      <c r="AT1599" s="35"/>
      <c r="AU1599" s="35"/>
      <c r="AV1599" s="35"/>
      <c r="AW1599" s="35"/>
      <c r="AX1599" s="35"/>
      <c r="AY1599" s="35"/>
      <c r="AZ1599" s="35"/>
      <c r="BA1599" s="35"/>
      <c r="BB1599" s="35"/>
      <c r="BC1599" s="35"/>
      <c r="BD1599" s="35"/>
      <c r="BE1599" s="35"/>
      <c r="BF1599" s="35"/>
      <c r="BG1599" s="35"/>
      <c r="BH1599" s="35"/>
      <c r="BI1599" s="35"/>
      <c r="BJ1599" s="35"/>
      <c r="BK1599" s="35"/>
      <c r="BL1599" s="35"/>
      <c r="BM1599" s="35"/>
      <c r="BN1599" s="35"/>
      <c r="BO1599" s="35"/>
      <c r="BP1599" s="35"/>
      <c r="BQ1599" s="35"/>
      <c r="BR1599" s="35"/>
      <c r="BS1599" s="35"/>
      <c r="BT1599" s="35"/>
      <c r="BU1599" s="35"/>
      <c r="BV1599" s="35"/>
    </row>
    <row r="1600" spans="1:74" s="54" customFormat="1" ht="15" customHeight="1" x14ac:dyDescent="0.15">
      <c r="A1600" s="35"/>
      <c r="B1600" s="35"/>
      <c r="C1600" s="35"/>
      <c r="D1600" s="35"/>
      <c r="E1600" s="35"/>
      <c r="F1600" s="35"/>
      <c r="G1600" s="35"/>
      <c r="H1600" s="35"/>
      <c r="I1600" s="35"/>
      <c r="J1600" s="35"/>
      <c r="K1600" s="35"/>
      <c r="L1600" s="35"/>
      <c r="M1600" s="35"/>
      <c r="N1600" s="35"/>
      <c r="O1600" s="35"/>
      <c r="P1600" s="35"/>
      <c r="Q1600" s="35"/>
      <c r="R1600" s="35"/>
      <c r="S1600" s="35"/>
      <c r="T1600" s="35"/>
      <c r="U1600" s="35"/>
      <c r="V1600" s="35"/>
      <c r="W1600" s="35"/>
      <c r="X1600" s="35"/>
      <c r="Y1600" s="35"/>
      <c r="Z1600" s="35"/>
      <c r="AA1600" s="35"/>
      <c r="AB1600" s="35"/>
      <c r="AC1600" s="35"/>
      <c r="AD1600" s="35"/>
      <c r="AE1600" s="35"/>
      <c r="AG1600" s="216" t="s">
        <v>171</v>
      </c>
      <c r="AH1600" s="907" t="s">
        <v>2284</v>
      </c>
      <c r="AI1600" s="906" t="s">
        <v>2285</v>
      </c>
      <c r="AJ1600" s="905">
        <v>1703020</v>
      </c>
      <c r="AK1600" s="451">
        <v>1</v>
      </c>
      <c r="AL1600" s="451" t="s">
        <v>139</v>
      </c>
      <c r="AM1600" s="449" t="s">
        <v>3041</v>
      </c>
      <c r="AN1600" s="450"/>
      <c r="AP1600" s="77"/>
      <c r="AQ1600" s="77"/>
      <c r="AR1600" s="35"/>
      <c r="AS1600" s="35"/>
      <c r="AT1600" s="35"/>
      <c r="AU1600" s="35"/>
      <c r="AV1600" s="35"/>
      <c r="AW1600" s="35"/>
      <c r="AX1600" s="35"/>
      <c r="AY1600" s="35"/>
      <c r="AZ1600" s="35"/>
      <c r="BA1600" s="35"/>
      <c r="BB1600" s="35"/>
      <c r="BC1600" s="35"/>
      <c r="BD1600" s="35"/>
      <c r="BE1600" s="35"/>
      <c r="BF1600" s="35"/>
      <c r="BG1600" s="35"/>
      <c r="BH1600" s="35"/>
      <c r="BI1600" s="35"/>
      <c r="BJ1600" s="35"/>
      <c r="BK1600" s="35"/>
      <c r="BL1600" s="35"/>
      <c r="BM1600" s="35"/>
      <c r="BN1600" s="35"/>
      <c r="BO1600" s="35"/>
      <c r="BP1600" s="35"/>
      <c r="BQ1600" s="35"/>
      <c r="BR1600" s="35"/>
      <c r="BS1600" s="35"/>
      <c r="BT1600" s="35"/>
      <c r="BU1600" s="35"/>
      <c r="BV1600" s="35"/>
    </row>
    <row r="1601" spans="1:74" s="54" customFormat="1" ht="15" customHeight="1" x14ac:dyDescent="0.15">
      <c r="A1601" s="35"/>
      <c r="B1601" s="35"/>
      <c r="C1601" s="35"/>
      <c r="D1601" s="35"/>
      <c r="E1601" s="35"/>
      <c r="F1601" s="35"/>
      <c r="G1601" s="35"/>
      <c r="H1601" s="35"/>
      <c r="I1601" s="35"/>
      <c r="J1601" s="35"/>
      <c r="K1601" s="35"/>
      <c r="L1601" s="35"/>
      <c r="M1601" s="35"/>
      <c r="N1601" s="35"/>
      <c r="O1601" s="35"/>
      <c r="P1601" s="35"/>
      <c r="Q1601" s="35"/>
      <c r="R1601" s="35"/>
      <c r="S1601" s="35"/>
      <c r="T1601" s="35"/>
      <c r="U1601" s="35"/>
      <c r="V1601" s="35"/>
      <c r="W1601" s="35"/>
      <c r="X1601" s="35"/>
      <c r="Y1601" s="35"/>
      <c r="Z1601" s="35"/>
      <c r="AA1601" s="35"/>
      <c r="AB1601" s="35"/>
      <c r="AC1601" s="35"/>
      <c r="AD1601" s="35"/>
      <c r="AE1601" s="35"/>
      <c r="AG1601" s="216" t="s">
        <v>171</v>
      </c>
      <c r="AH1601" s="907" t="s">
        <v>2270</v>
      </c>
      <c r="AI1601" s="906" t="s">
        <v>2271</v>
      </c>
      <c r="AJ1601" s="905">
        <v>1703021</v>
      </c>
      <c r="AK1601" s="451" t="s">
        <v>139</v>
      </c>
      <c r="AL1601" s="451">
        <v>1</v>
      </c>
      <c r="AM1601" s="449" t="s">
        <v>3041</v>
      </c>
      <c r="AN1601" s="450"/>
      <c r="AP1601" s="77"/>
      <c r="AQ1601" s="77"/>
      <c r="AR1601" s="35"/>
      <c r="AS1601" s="35"/>
      <c r="AT1601" s="35"/>
      <c r="AU1601" s="35"/>
      <c r="AV1601" s="35"/>
      <c r="AW1601" s="35"/>
      <c r="AX1601" s="35"/>
      <c r="AY1601" s="35"/>
      <c r="AZ1601" s="35"/>
      <c r="BA1601" s="35"/>
      <c r="BB1601" s="35"/>
      <c r="BC1601" s="35"/>
      <c r="BD1601" s="35"/>
      <c r="BE1601" s="35"/>
      <c r="BF1601" s="35"/>
      <c r="BG1601" s="35"/>
      <c r="BH1601" s="35"/>
      <c r="BI1601" s="35"/>
      <c r="BJ1601" s="35"/>
      <c r="BK1601" s="35"/>
      <c r="BL1601" s="35"/>
      <c r="BM1601" s="35"/>
      <c r="BN1601" s="35"/>
      <c r="BO1601" s="35"/>
      <c r="BP1601" s="35"/>
      <c r="BQ1601" s="35"/>
      <c r="BR1601" s="35"/>
      <c r="BS1601" s="35"/>
      <c r="BT1601" s="35"/>
      <c r="BU1601" s="35"/>
      <c r="BV1601" s="35"/>
    </row>
    <row r="1602" spans="1:74" s="54" customFormat="1" ht="15" customHeight="1" x14ac:dyDescent="0.15">
      <c r="A1602" s="35"/>
      <c r="B1602" s="35"/>
      <c r="C1602" s="35"/>
      <c r="D1602" s="35"/>
      <c r="E1602" s="35"/>
      <c r="F1602" s="35"/>
      <c r="G1602" s="35"/>
      <c r="H1602" s="35"/>
      <c r="I1602" s="35"/>
      <c r="J1602" s="35"/>
      <c r="K1602" s="35"/>
      <c r="L1602" s="35"/>
      <c r="M1602" s="35"/>
      <c r="N1602" s="35"/>
      <c r="O1602" s="35"/>
      <c r="P1602" s="35"/>
      <c r="Q1602" s="35"/>
      <c r="R1602" s="35"/>
      <c r="S1602" s="35"/>
      <c r="T1602" s="35"/>
      <c r="U1602" s="35"/>
      <c r="V1602" s="35"/>
      <c r="W1602" s="35"/>
      <c r="X1602" s="35"/>
      <c r="Y1602" s="35"/>
      <c r="Z1602" s="35"/>
      <c r="AA1602" s="35"/>
      <c r="AB1602" s="35"/>
      <c r="AC1602" s="35"/>
      <c r="AD1602" s="35"/>
      <c r="AE1602" s="35"/>
      <c r="AG1602" s="216" t="s">
        <v>171</v>
      </c>
      <c r="AH1602" s="907" t="s">
        <v>2278</v>
      </c>
      <c r="AI1602" s="906" t="s">
        <v>2279</v>
      </c>
      <c r="AJ1602" s="905">
        <v>1703022</v>
      </c>
      <c r="AK1602" s="451" t="s">
        <v>139</v>
      </c>
      <c r="AL1602" s="451">
        <v>1</v>
      </c>
      <c r="AM1602" s="451" t="s">
        <v>140</v>
      </c>
      <c r="AN1602" s="450"/>
      <c r="AP1602" s="77"/>
      <c r="AQ1602" s="77"/>
      <c r="AR1602" s="35"/>
      <c r="AS1602" s="35"/>
      <c r="AT1602" s="35"/>
      <c r="AU1602" s="35"/>
      <c r="AV1602" s="35"/>
      <c r="AW1602" s="35"/>
      <c r="AX1602" s="35"/>
      <c r="AY1602" s="35"/>
      <c r="AZ1602" s="35"/>
      <c r="BA1602" s="35"/>
      <c r="BB1602" s="35"/>
      <c r="BC1602" s="35"/>
      <c r="BD1602" s="35"/>
      <c r="BE1602" s="35"/>
      <c r="BF1602" s="35"/>
      <c r="BG1602" s="35"/>
      <c r="BH1602" s="35"/>
      <c r="BI1602" s="35"/>
      <c r="BJ1602" s="35"/>
      <c r="BK1602" s="35"/>
      <c r="BL1602" s="35"/>
      <c r="BM1602" s="35"/>
      <c r="BN1602" s="35"/>
      <c r="BO1602" s="35"/>
      <c r="BP1602" s="35"/>
      <c r="BQ1602" s="35"/>
      <c r="BR1602" s="35"/>
      <c r="BS1602" s="35"/>
      <c r="BT1602" s="35"/>
      <c r="BU1602" s="35"/>
      <c r="BV1602" s="35"/>
    </row>
    <row r="1603" spans="1:74" s="54" customFormat="1" ht="15" customHeight="1" x14ac:dyDescent="0.15">
      <c r="A1603" s="35"/>
      <c r="B1603" s="35"/>
      <c r="C1603" s="35"/>
      <c r="D1603" s="35"/>
      <c r="E1603" s="35"/>
      <c r="F1603" s="35"/>
      <c r="G1603" s="35"/>
      <c r="H1603" s="35"/>
      <c r="I1603" s="35"/>
      <c r="J1603" s="35"/>
      <c r="K1603" s="35"/>
      <c r="L1603" s="35"/>
      <c r="M1603" s="35"/>
      <c r="N1603" s="35"/>
      <c r="O1603" s="35"/>
      <c r="P1603" s="35"/>
      <c r="Q1603" s="35"/>
      <c r="R1603" s="35"/>
      <c r="S1603" s="35"/>
      <c r="T1603" s="35"/>
      <c r="U1603" s="35"/>
      <c r="V1603" s="35"/>
      <c r="W1603" s="35"/>
      <c r="X1603" s="35"/>
      <c r="Y1603" s="35"/>
      <c r="Z1603" s="35"/>
      <c r="AA1603" s="35"/>
      <c r="AB1603" s="35"/>
      <c r="AC1603" s="35"/>
      <c r="AD1603" s="35"/>
      <c r="AE1603" s="35"/>
      <c r="AG1603" s="216" t="s">
        <v>171</v>
      </c>
      <c r="AH1603" s="907" t="s">
        <v>2266</v>
      </c>
      <c r="AI1603" s="906" t="s">
        <v>2267</v>
      </c>
      <c r="AJ1603" s="905">
        <v>1703023</v>
      </c>
      <c r="AK1603" s="451" t="s">
        <v>139</v>
      </c>
      <c r="AL1603" s="451">
        <v>1</v>
      </c>
      <c r="AM1603" s="451" t="s">
        <v>140</v>
      </c>
      <c r="AN1603" s="450"/>
      <c r="AP1603" s="77"/>
      <c r="AQ1603" s="77"/>
      <c r="AR1603" s="35"/>
      <c r="AS1603" s="35"/>
      <c r="AT1603" s="35"/>
      <c r="AU1603" s="35"/>
      <c r="AV1603" s="35"/>
      <c r="AW1603" s="35"/>
      <c r="AX1603" s="35"/>
      <c r="AY1603" s="35"/>
      <c r="AZ1603" s="35"/>
      <c r="BA1603" s="35"/>
      <c r="BB1603" s="35"/>
      <c r="BC1603" s="35"/>
      <c r="BD1603" s="35"/>
      <c r="BE1603" s="35"/>
      <c r="BF1603" s="35"/>
      <c r="BG1603" s="35"/>
      <c r="BH1603" s="35"/>
      <c r="BI1603" s="35"/>
      <c r="BJ1603" s="35"/>
      <c r="BK1603" s="35"/>
      <c r="BL1603" s="35"/>
      <c r="BM1603" s="35"/>
      <c r="BN1603" s="35"/>
      <c r="BO1603" s="35"/>
      <c r="BP1603" s="35"/>
      <c r="BQ1603" s="35"/>
      <c r="BR1603" s="35"/>
      <c r="BS1603" s="35"/>
      <c r="BT1603" s="35"/>
      <c r="BU1603" s="35"/>
      <c r="BV1603" s="35"/>
    </row>
    <row r="1604" spans="1:74" s="54" customFormat="1" ht="15" customHeight="1" x14ac:dyDescent="0.15">
      <c r="A1604" s="35"/>
      <c r="B1604" s="35"/>
      <c r="C1604" s="35"/>
      <c r="D1604" s="35"/>
      <c r="E1604" s="35"/>
      <c r="F1604" s="35"/>
      <c r="G1604" s="35"/>
      <c r="H1604" s="35"/>
      <c r="I1604" s="35"/>
      <c r="J1604" s="35"/>
      <c r="K1604" s="35"/>
      <c r="L1604" s="35"/>
      <c r="M1604" s="35"/>
      <c r="N1604" s="35"/>
      <c r="O1604" s="35"/>
      <c r="P1604" s="35"/>
      <c r="Q1604" s="35"/>
      <c r="R1604" s="35"/>
      <c r="S1604" s="35"/>
      <c r="T1604" s="35"/>
      <c r="U1604" s="35"/>
      <c r="V1604" s="35"/>
      <c r="W1604" s="35"/>
      <c r="X1604" s="35"/>
      <c r="Y1604" s="35"/>
      <c r="Z1604" s="35"/>
      <c r="AA1604" s="35"/>
      <c r="AB1604" s="35"/>
      <c r="AC1604" s="35"/>
      <c r="AD1604" s="35"/>
      <c r="AE1604" s="35"/>
      <c r="AG1604" s="216" t="s">
        <v>171</v>
      </c>
      <c r="AH1604" s="907" t="s">
        <v>2288</v>
      </c>
      <c r="AI1604" s="906" t="s">
        <v>2289</v>
      </c>
      <c r="AJ1604" s="905">
        <v>1703024</v>
      </c>
      <c r="AK1604" s="451" t="s">
        <v>139</v>
      </c>
      <c r="AL1604" s="451">
        <v>1</v>
      </c>
      <c r="AM1604" s="449" t="s">
        <v>3041</v>
      </c>
      <c r="AN1604" s="450"/>
      <c r="AP1604" s="77"/>
      <c r="AQ1604" s="77"/>
      <c r="AR1604" s="35"/>
      <c r="AS1604" s="35"/>
      <c r="AT1604" s="35"/>
      <c r="AU1604" s="35"/>
      <c r="AV1604" s="35"/>
      <c r="AW1604" s="35"/>
      <c r="AX1604" s="35"/>
      <c r="AY1604" s="35"/>
      <c r="AZ1604" s="35"/>
      <c r="BA1604" s="35"/>
      <c r="BB1604" s="35"/>
      <c r="BC1604" s="35"/>
      <c r="BD1604" s="35"/>
      <c r="BE1604" s="35"/>
      <c r="BF1604" s="35"/>
      <c r="BG1604" s="35"/>
      <c r="BH1604" s="35"/>
      <c r="BI1604" s="35"/>
      <c r="BJ1604" s="35"/>
      <c r="BK1604" s="35"/>
      <c r="BL1604" s="35"/>
      <c r="BM1604" s="35"/>
      <c r="BN1604" s="35"/>
      <c r="BO1604" s="35"/>
      <c r="BP1604" s="35"/>
      <c r="BQ1604" s="35"/>
      <c r="BR1604" s="35"/>
      <c r="BS1604" s="35"/>
      <c r="BT1604" s="35"/>
      <c r="BU1604" s="35"/>
      <c r="BV1604" s="35"/>
    </row>
    <row r="1605" spans="1:74" s="54" customFormat="1" ht="15" customHeight="1" x14ac:dyDescent="0.15">
      <c r="A1605" s="35"/>
      <c r="B1605" s="35"/>
      <c r="C1605" s="35"/>
      <c r="D1605" s="35"/>
      <c r="E1605" s="35"/>
      <c r="F1605" s="35"/>
      <c r="G1605" s="35"/>
      <c r="H1605" s="35"/>
      <c r="I1605" s="35"/>
      <c r="J1605" s="35"/>
      <c r="K1605" s="35"/>
      <c r="L1605" s="35"/>
      <c r="M1605" s="35"/>
      <c r="N1605" s="35"/>
      <c r="O1605" s="35"/>
      <c r="P1605" s="35"/>
      <c r="Q1605" s="35"/>
      <c r="R1605" s="35"/>
      <c r="S1605" s="35"/>
      <c r="T1605" s="35"/>
      <c r="U1605" s="35"/>
      <c r="V1605" s="35"/>
      <c r="W1605" s="35"/>
      <c r="X1605" s="35"/>
      <c r="Y1605" s="35"/>
      <c r="Z1605" s="35"/>
      <c r="AA1605" s="35"/>
      <c r="AB1605" s="35"/>
      <c r="AC1605" s="35"/>
      <c r="AD1605" s="35"/>
      <c r="AE1605" s="35"/>
      <c r="AG1605" s="216" t="s">
        <v>172</v>
      </c>
      <c r="AH1605" s="907" t="s">
        <v>2352</v>
      </c>
      <c r="AI1605" s="906" t="s">
        <v>2353</v>
      </c>
      <c r="AJ1605" s="905">
        <v>1704002</v>
      </c>
      <c r="AK1605" s="451">
        <v>1</v>
      </c>
      <c r="AL1605" s="451" t="s">
        <v>139</v>
      </c>
      <c r="AM1605" s="451" t="s">
        <v>140</v>
      </c>
      <c r="AN1605" s="450"/>
      <c r="AP1605" s="77"/>
      <c r="AQ1605" s="77"/>
      <c r="AR1605" s="35"/>
      <c r="AS1605" s="35"/>
      <c r="AT1605" s="35"/>
      <c r="AU1605" s="35"/>
      <c r="AV1605" s="35"/>
      <c r="AW1605" s="35"/>
      <c r="AX1605" s="35"/>
      <c r="AY1605" s="35"/>
      <c r="AZ1605" s="35"/>
      <c r="BA1605" s="35"/>
      <c r="BB1605" s="35"/>
      <c r="BC1605" s="35"/>
      <c r="BD1605" s="35"/>
      <c r="BE1605" s="35"/>
      <c r="BF1605" s="35"/>
      <c r="BG1605" s="35"/>
      <c r="BH1605" s="35"/>
      <c r="BI1605" s="35"/>
      <c r="BJ1605" s="35"/>
      <c r="BK1605" s="35"/>
      <c r="BL1605" s="35"/>
      <c r="BM1605" s="35"/>
      <c r="BN1605" s="35"/>
      <c r="BO1605" s="35"/>
      <c r="BP1605" s="35"/>
      <c r="BQ1605" s="35"/>
      <c r="BR1605" s="35"/>
      <c r="BS1605" s="35"/>
      <c r="BT1605" s="35"/>
      <c r="BU1605" s="35"/>
      <c r="BV1605" s="35"/>
    </row>
    <row r="1606" spans="1:74" s="54" customFormat="1" ht="15" customHeight="1" x14ac:dyDescent="0.15">
      <c r="A1606" s="35"/>
      <c r="B1606" s="35"/>
      <c r="C1606" s="35"/>
      <c r="D1606" s="35"/>
      <c r="E1606" s="35"/>
      <c r="F1606" s="35"/>
      <c r="G1606" s="35"/>
      <c r="H1606" s="35"/>
      <c r="I1606" s="35"/>
      <c r="J1606" s="35"/>
      <c r="K1606" s="35"/>
      <c r="L1606" s="35"/>
      <c r="M1606" s="35"/>
      <c r="N1606" s="35"/>
      <c r="O1606" s="35"/>
      <c r="P1606" s="35"/>
      <c r="Q1606" s="35"/>
      <c r="R1606" s="35"/>
      <c r="S1606" s="35"/>
      <c r="T1606" s="35"/>
      <c r="U1606" s="35"/>
      <c r="V1606" s="35"/>
      <c r="W1606" s="35"/>
      <c r="X1606" s="35"/>
      <c r="Y1606" s="35"/>
      <c r="Z1606" s="35"/>
      <c r="AA1606" s="35"/>
      <c r="AB1606" s="35"/>
      <c r="AC1606" s="35"/>
      <c r="AD1606" s="35"/>
      <c r="AE1606" s="35"/>
      <c r="AG1606" s="216" t="s">
        <v>172</v>
      </c>
      <c r="AH1606" s="907" t="s">
        <v>2370</v>
      </c>
      <c r="AI1606" s="906" t="s">
        <v>2371</v>
      </c>
      <c r="AJ1606" s="905">
        <v>1704003</v>
      </c>
      <c r="AK1606" s="451">
        <v>1</v>
      </c>
      <c r="AL1606" s="451" t="s">
        <v>139</v>
      </c>
      <c r="AM1606" s="449" t="s">
        <v>3041</v>
      </c>
      <c r="AN1606" s="450"/>
      <c r="AP1606" s="77"/>
      <c r="AQ1606" s="77"/>
      <c r="AR1606" s="35"/>
      <c r="AS1606" s="35"/>
      <c r="AT1606" s="35"/>
      <c r="AU1606" s="35"/>
      <c r="AV1606" s="35"/>
      <c r="AW1606" s="35"/>
      <c r="AX1606" s="35"/>
      <c r="AY1606" s="35"/>
      <c r="AZ1606" s="35"/>
      <c r="BA1606" s="35"/>
      <c r="BB1606" s="35"/>
      <c r="BC1606" s="35"/>
      <c r="BD1606" s="35"/>
      <c r="BE1606" s="35"/>
      <c r="BF1606" s="35"/>
      <c r="BG1606" s="35"/>
      <c r="BH1606" s="35"/>
      <c r="BI1606" s="35"/>
      <c r="BJ1606" s="35"/>
      <c r="BK1606" s="35"/>
      <c r="BL1606" s="35"/>
      <c r="BM1606" s="35"/>
      <c r="BN1606" s="35"/>
      <c r="BO1606" s="35"/>
      <c r="BP1606" s="35"/>
      <c r="BQ1606" s="35"/>
      <c r="BR1606" s="35"/>
      <c r="BS1606" s="35"/>
      <c r="BT1606" s="35"/>
      <c r="BU1606" s="35"/>
      <c r="BV1606" s="35"/>
    </row>
    <row r="1607" spans="1:74" s="54" customFormat="1" ht="15" customHeight="1" x14ac:dyDescent="0.15">
      <c r="A1607" s="35"/>
      <c r="B1607" s="35"/>
      <c r="C1607" s="35"/>
      <c r="D1607" s="35"/>
      <c r="E1607" s="35"/>
      <c r="F1607" s="35"/>
      <c r="G1607" s="35"/>
      <c r="H1607" s="35"/>
      <c r="I1607" s="35"/>
      <c r="J1607" s="35"/>
      <c r="K1607" s="35"/>
      <c r="L1607" s="35"/>
      <c r="M1607" s="35"/>
      <c r="N1607" s="35"/>
      <c r="O1607" s="35"/>
      <c r="P1607" s="35"/>
      <c r="Q1607" s="35"/>
      <c r="R1607" s="35"/>
      <c r="S1607" s="35"/>
      <c r="T1607" s="35"/>
      <c r="U1607" s="35"/>
      <c r="V1607" s="35"/>
      <c r="W1607" s="35"/>
      <c r="X1607" s="35"/>
      <c r="Y1607" s="35"/>
      <c r="Z1607" s="35"/>
      <c r="AA1607" s="35"/>
      <c r="AB1607" s="35"/>
      <c r="AC1607" s="35"/>
      <c r="AD1607" s="35"/>
      <c r="AE1607" s="35"/>
      <c r="AG1607" s="216" t="s">
        <v>172</v>
      </c>
      <c r="AH1607" s="907" t="s">
        <v>2368</v>
      </c>
      <c r="AI1607" s="906" t="s">
        <v>2369</v>
      </c>
      <c r="AJ1607" s="905">
        <v>1704004</v>
      </c>
      <c r="AK1607" s="451" t="s">
        <v>139</v>
      </c>
      <c r="AL1607" s="451">
        <v>1</v>
      </c>
      <c r="AM1607" s="449" t="s">
        <v>3041</v>
      </c>
      <c r="AN1607" s="450"/>
      <c r="AP1607" s="77"/>
      <c r="AQ1607" s="77"/>
      <c r="AR1607" s="35"/>
      <c r="AS1607" s="35"/>
      <c r="AT1607" s="35"/>
      <c r="AU1607" s="35"/>
      <c r="AV1607" s="35"/>
      <c r="AW1607" s="35"/>
      <c r="AX1607" s="35"/>
      <c r="AY1607" s="35"/>
      <c r="AZ1607" s="35"/>
      <c r="BA1607" s="35"/>
      <c r="BB1607" s="35"/>
      <c r="BC1607" s="35"/>
      <c r="BD1607" s="35"/>
      <c r="BE1607" s="35"/>
      <c r="BF1607" s="35"/>
      <c r="BG1607" s="35"/>
      <c r="BH1607" s="35"/>
      <c r="BI1607" s="35"/>
      <c r="BJ1607" s="35"/>
      <c r="BK1607" s="35"/>
      <c r="BL1607" s="35"/>
      <c r="BM1607" s="35"/>
      <c r="BN1607" s="35"/>
      <c r="BO1607" s="35"/>
      <c r="BP1607" s="35"/>
      <c r="BQ1607" s="35"/>
      <c r="BR1607" s="35"/>
      <c r="BS1607" s="35"/>
      <c r="BT1607" s="35"/>
      <c r="BU1607" s="35"/>
      <c r="BV1607" s="35"/>
    </row>
    <row r="1608" spans="1:74" s="54" customFormat="1" ht="15" customHeight="1" x14ac:dyDescent="0.15">
      <c r="A1608" s="35"/>
      <c r="B1608" s="35"/>
      <c r="C1608" s="35"/>
      <c r="D1608" s="35"/>
      <c r="E1608" s="35"/>
      <c r="F1608" s="35"/>
      <c r="G1608" s="35"/>
      <c r="H1608" s="35"/>
      <c r="I1608" s="35"/>
      <c r="J1608" s="35"/>
      <c r="K1608" s="35"/>
      <c r="L1608" s="35"/>
      <c r="M1608" s="35"/>
      <c r="N1608" s="35"/>
      <c r="O1608" s="35"/>
      <c r="P1608" s="35"/>
      <c r="Q1608" s="35"/>
      <c r="R1608" s="35"/>
      <c r="S1608" s="35"/>
      <c r="T1608" s="35"/>
      <c r="U1608" s="35"/>
      <c r="V1608" s="35"/>
      <c r="W1608" s="35"/>
      <c r="X1608" s="35"/>
      <c r="Y1608" s="35"/>
      <c r="Z1608" s="35"/>
      <c r="AA1608" s="35"/>
      <c r="AB1608" s="35"/>
      <c r="AC1608" s="35"/>
      <c r="AD1608" s="35"/>
      <c r="AE1608" s="35"/>
      <c r="AG1608" s="216" t="s">
        <v>172</v>
      </c>
      <c r="AH1608" s="907" t="s">
        <v>2356</v>
      </c>
      <c r="AI1608" s="906" t="s">
        <v>2357</v>
      </c>
      <c r="AJ1608" s="905">
        <v>1704005</v>
      </c>
      <c r="AK1608" s="451">
        <v>1</v>
      </c>
      <c r="AL1608" s="451" t="s">
        <v>139</v>
      </c>
      <c r="AM1608" s="451" t="s">
        <v>140</v>
      </c>
      <c r="AN1608" s="450"/>
      <c r="AP1608" s="77"/>
      <c r="AQ1608" s="77"/>
      <c r="AR1608" s="35"/>
      <c r="AS1608" s="35"/>
      <c r="AT1608" s="35"/>
      <c r="AU1608" s="35"/>
      <c r="AV1608" s="35"/>
      <c r="AW1608" s="35"/>
      <c r="AX1608" s="35"/>
      <c r="AY1608" s="35"/>
      <c r="AZ1608" s="35"/>
      <c r="BA1608" s="35"/>
      <c r="BB1608" s="35"/>
      <c r="BC1608" s="35"/>
      <c r="BD1608" s="35"/>
      <c r="BE1608" s="35"/>
      <c r="BF1608" s="35"/>
      <c r="BG1608" s="35"/>
      <c r="BH1608" s="35"/>
      <c r="BI1608" s="35"/>
      <c r="BJ1608" s="35"/>
      <c r="BK1608" s="35"/>
      <c r="BL1608" s="35"/>
      <c r="BM1608" s="35"/>
      <c r="BN1608" s="35"/>
      <c r="BO1608" s="35"/>
      <c r="BP1608" s="35"/>
      <c r="BQ1608" s="35"/>
      <c r="BR1608" s="35"/>
      <c r="BS1608" s="35"/>
      <c r="BT1608" s="35"/>
      <c r="BU1608" s="35"/>
      <c r="BV1608" s="35"/>
    </row>
    <row r="1609" spans="1:74" s="54" customFormat="1" ht="15" customHeight="1" x14ac:dyDescent="0.15">
      <c r="A1609" s="35"/>
      <c r="B1609" s="35"/>
      <c r="C1609" s="35"/>
      <c r="D1609" s="35"/>
      <c r="E1609" s="35"/>
      <c r="F1609" s="35"/>
      <c r="G1609" s="35"/>
      <c r="H1609" s="35"/>
      <c r="I1609" s="35"/>
      <c r="J1609" s="35"/>
      <c r="K1609" s="35"/>
      <c r="L1609" s="35"/>
      <c r="M1609" s="35"/>
      <c r="N1609" s="35"/>
      <c r="O1609" s="35"/>
      <c r="P1609" s="35"/>
      <c r="Q1609" s="35"/>
      <c r="R1609" s="35"/>
      <c r="S1609" s="35"/>
      <c r="T1609" s="35"/>
      <c r="U1609" s="35"/>
      <c r="V1609" s="35"/>
      <c r="W1609" s="35"/>
      <c r="X1609" s="35"/>
      <c r="Y1609" s="35"/>
      <c r="Z1609" s="35"/>
      <c r="AA1609" s="35"/>
      <c r="AB1609" s="35"/>
      <c r="AC1609" s="35"/>
      <c r="AD1609" s="35"/>
      <c r="AE1609" s="35"/>
      <c r="AG1609" s="216" t="s">
        <v>172</v>
      </c>
      <c r="AH1609" s="907" t="s">
        <v>2366</v>
      </c>
      <c r="AI1609" s="906" t="s">
        <v>2367</v>
      </c>
      <c r="AJ1609" s="905">
        <v>1704006</v>
      </c>
      <c r="AK1609" s="451" t="s">
        <v>139</v>
      </c>
      <c r="AL1609" s="451">
        <v>1</v>
      </c>
      <c r="AM1609" s="449" t="s">
        <v>3041</v>
      </c>
      <c r="AN1609" s="450"/>
      <c r="AP1609" s="77"/>
      <c r="AQ1609" s="77"/>
      <c r="AR1609" s="35"/>
      <c r="AS1609" s="35"/>
      <c r="AT1609" s="35"/>
      <c r="AU1609" s="35"/>
      <c r="AV1609" s="35"/>
      <c r="AW1609" s="35"/>
      <c r="AX1609" s="35"/>
      <c r="AY1609" s="35"/>
      <c r="AZ1609" s="35"/>
      <c r="BA1609" s="35"/>
      <c r="BB1609" s="35"/>
      <c r="BC1609" s="35"/>
      <c r="BD1609" s="35"/>
      <c r="BE1609" s="35"/>
      <c r="BF1609" s="35"/>
      <c r="BG1609" s="35"/>
      <c r="BH1609" s="35"/>
      <c r="BI1609" s="35"/>
      <c r="BJ1609" s="35"/>
      <c r="BK1609" s="35"/>
      <c r="BL1609" s="35"/>
      <c r="BM1609" s="35"/>
      <c r="BN1609" s="35"/>
      <c r="BO1609" s="35"/>
      <c r="BP1609" s="35"/>
      <c r="BQ1609" s="35"/>
      <c r="BR1609" s="35"/>
      <c r="BS1609" s="35"/>
      <c r="BT1609" s="35"/>
      <c r="BU1609" s="35"/>
      <c r="BV1609" s="35"/>
    </row>
    <row r="1610" spans="1:74" s="54" customFormat="1" ht="15" customHeight="1" x14ac:dyDescent="0.15">
      <c r="A1610" s="35"/>
      <c r="B1610" s="35"/>
      <c r="C1610" s="35"/>
      <c r="D1610" s="35"/>
      <c r="E1610" s="35"/>
      <c r="F1610" s="35"/>
      <c r="G1610" s="35"/>
      <c r="H1610" s="35"/>
      <c r="I1610" s="35"/>
      <c r="J1610" s="35"/>
      <c r="K1610" s="35"/>
      <c r="L1610" s="35"/>
      <c r="M1610" s="35"/>
      <c r="N1610" s="35"/>
      <c r="O1610" s="35"/>
      <c r="P1610" s="35"/>
      <c r="Q1610" s="35"/>
      <c r="R1610" s="35"/>
      <c r="S1610" s="35"/>
      <c r="T1610" s="35"/>
      <c r="U1610" s="35"/>
      <c r="V1610" s="35"/>
      <c r="W1610" s="35"/>
      <c r="X1610" s="35"/>
      <c r="Y1610" s="35"/>
      <c r="Z1610" s="35"/>
      <c r="AA1610" s="35"/>
      <c r="AB1610" s="35"/>
      <c r="AC1610" s="35"/>
      <c r="AD1610" s="35"/>
      <c r="AE1610" s="35"/>
      <c r="AG1610" s="216" t="s">
        <v>172</v>
      </c>
      <c r="AH1610" s="907" t="s">
        <v>2328</v>
      </c>
      <c r="AI1610" s="906" t="s">
        <v>2329</v>
      </c>
      <c r="AJ1610" s="905">
        <v>1704007</v>
      </c>
      <c r="AK1610" s="451" t="s">
        <v>139</v>
      </c>
      <c r="AL1610" s="451">
        <v>1</v>
      </c>
      <c r="AM1610" s="449" t="s">
        <v>3041</v>
      </c>
      <c r="AN1610" s="450"/>
      <c r="AP1610" s="77"/>
      <c r="AQ1610" s="77"/>
      <c r="AR1610" s="35"/>
      <c r="AS1610" s="35"/>
      <c r="AT1610" s="35"/>
      <c r="AU1610" s="35"/>
      <c r="AV1610" s="35"/>
      <c r="AW1610" s="35"/>
      <c r="AX1610" s="35"/>
      <c r="AY1610" s="35"/>
      <c r="AZ1610" s="35"/>
      <c r="BA1610" s="35"/>
      <c r="BB1610" s="35"/>
      <c r="BC1610" s="35"/>
      <c r="BD1610" s="35"/>
      <c r="BE1610" s="35"/>
      <c r="BF1610" s="35"/>
      <c r="BG1610" s="35"/>
      <c r="BH1610" s="35"/>
      <c r="BI1610" s="35"/>
      <c r="BJ1610" s="35"/>
      <c r="BK1610" s="35"/>
      <c r="BL1610" s="35"/>
      <c r="BM1610" s="35"/>
      <c r="BN1610" s="35"/>
      <c r="BO1610" s="35"/>
      <c r="BP1610" s="35"/>
      <c r="BQ1610" s="35"/>
      <c r="BR1610" s="35"/>
      <c r="BS1610" s="35"/>
      <c r="BT1610" s="35"/>
      <c r="BU1610" s="35"/>
      <c r="BV1610" s="35"/>
    </row>
    <row r="1611" spans="1:74" s="54" customFormat="1" ht="15" customHeight="1" x14ac:dyDescent="0.15">
      <c r="A1611" s="35"/>
      <c r="B1611" s="35"/>
      <c r="C1611" s="35"/>
      <c r="D1611" s="35"/>
      <c r="E1611" s="35"/>
      <c r="F1611" s="35"/>
      <c r="G1611" s="35"/>
      <c r="H1611" s="35"/>
      <c r="I1611" s="35"/>
      <c r="J1611" s="35"/>
      <c r="K1611" s="35"/>
      <c r="L1611" s="35"/>
      <c r="M1611" s="35"/>
      <c r="N1611" s="35"/>
      <c r="O1611" s="35"/>
      <c r="P1611" s="35"/>
      <c r="Q1611" s="35"/>
      <c r="R1611" s="35"/>
      <c r="S1611" s="35"/>
      <c r="T1611" s="35"/>
      <c r="U1611" s="35"/>
      <c r="V1611" s="35"/>
      <c r="W1611" s="35"/>
      <c r="X1611" s="35"/>
      <c r="Y1611" s="35"/>
      <c r="Z1611" s="35"/>
      <c r="AA1611" s="35"/>
      <c r="AB1611" s="35"/>
      <c r="AC1611" s="35"/>
      <c r="AD1611" s="35"/>
      <c r="AE1611" s="35"/>
      <c r="AG1611" s="216" t="s">
        <v>172</v>
      </c>
      <c r="AH1611" s="907" t="s">
        <v>2332</v>
      </c>
      <c r="AI1611" s="906" t="s">
        <v>2333</v>
      </c>
      <c r="AJ1611" s="905">
        <v>1704008</v>
      </c>
      <c r="AK1611" s="451" t="s">
        <v>139</v>
      </c>
      <c r="AL1611" s="451">
        <v>1</v>
      </c>
      <c r="AM1611" s="449" t="s">
        <v>3041</v>
      </c>
      <c r="AN1611" s="450"/>
      <c r="AP1611" s="77"/>
      <c r="AQ1611" s="77"/>
      <c r="AR1611" s="35"/>
      <c r="AS1611" s="35"/>
      <c r="AT1611" s="35"/>
      <c r="AU1611" s="35"/>
      <c r="AV1611" s="35"/>
      <c r="AW1611" s="35"/>
      <c r="AX1611" s="35"/>
      <c r="AY1611" s="35"/>
      <c r="AZ1611" s="35"/>
      <c r="BA1611" s="35"/>
      <c r="BB1611" s="35"/>
      <c r="BC1611" s="35"/>
      <c r="BD1611" s="35"/>
      <c r="BE1611" s="35"/>
      <c r="BF1611" s="35"/>
      <c r="BG1611" s="35"/>
      <c r="BH1611" s="35"/>
      <c r="BI1611" s="35"/>
      <c r="BJ1611" s="35"/>
      <c r="BK1611" s="35"/>
      <c r="BL1611" s="35"/>
      <c r="BM1611" s="35"/>
      <c r="BN1611" s="35"/>
      <c r="BO1611" s="35"/>
      <c r="BP1611" s="35"/>
      <c r="BQ1611" s="35"/>
      <c r="BR1611" s="35"/>
      <c r="BS1611" s="35"/>
      <c r="BT1611" s="35"/>
      <c r="BU1611" s="35"/>
      <c r="BV1611" s="35"/>
    </row>
    <row r="1612" spans="1:74" s="54" customFormat="1" ht="15" customHeight="1" x14ac:dyDescent="0.15">
      <c r="A1612" s="35"/>
      <c r="B1612" s="35"/>
      <c r="C1612" s="35"/>
      <c r="D1612" s="35"/>
      <c r="E1612" s="35"/>
      <c r="F1612" s="35"/>
      <c r="G1612" s="35"/>
      <c r="H1612" s="35"/>
      <c r="I1612" s="35"/>
      <c r="J1612" s="35"/>
      <c r="K1612" s="35"/>
      <c r="L1612" s="35"/>
      <c r="M1612" s="35"/>
      <c r="N1612" s="35"/>
      <c r="O1612" s="35"/>
      <c r="P1612" s="35"/>
      <c r="Q1612" s="35"/>
      <c r="R1612" s="35"/>
      <c r="S1612" s="35"/>
      <c r="T1612" s="35"/>
      <c r="U1612" s="35"/>
      <c r="V1612" s="35"/>
      <c r="W1612" s="35"/>
      <c r="X1612" s="35"/>
      <c r="Y1612" s="35"/>
      <c r="Z1612" s="35"/>
      <c r="AA1612" s="35"/>
      <c r="AB1612" s="35"/>
      <c r="AC1612" s="35"/>
      <c r="AD1612" s="35"/>
      <c r="AE1612" s="35"/>
      <c r="AG1612" s="216" t="s">
        <v>172</v>
      </c>
      <c r="AH1612" s="907" t="s">
        <v>2338</v>
      </c>
      <c r="AI1612" s="906" t="s">
        <v>2339</v>
      </c>
      <c r="AJ1612" s="905">
        <v>1704009</v>
      </c>
      <c r="AK1612" s="451">
        <v>1</v>
      </c>
      <c r="AL1612" s="451" t="s">
        <v>139</v>
      </c>
      <c r="AM1612" s="449" t="s">
        <v>3041</v>
      </c>
      <c r="AN1612" s="450"/>
      <c r="AP1612" s="77"/>
      <c r="AQ1612" s="77"/>
      <c r="AR1612" s="35"/>
      <c r="AS1612" s="35"/>
      <c r="AT1612" s="35"/>
      <c r="AU1612" s="35"/>
      <c r="AV1612" s="35"/>
      <c r="AW1612" s="35"/>
      <c r="AX1612" s="35"/>
      <c r="AY1612" s="35"/>
      <c r="AZ1612" s="35"/>
      <c r="BA1612" s="35"/>
      <c r="BB1612" s="35"/>
      <c r="BC1612" s="35"/>
      <c r="BD1612" s="35"/>
      <c r="BE1612" s="35"/>
      <c r="BF1612" s="35"/>
      <c r="BG1612" s="35"/>
      <c r="BH1612" s="35"/>
      <c r="BI1612" s="35"/>
      <c r="BJ1612" s="35"/>
      <c r="BK1612" s="35"/>
      <c r="BL1612" s="35"/>
      <c r="BM1612" s="35"/>
      <c r="BN1612" s="35"/>
      <c r="BO1612" s="35"/>
      <c r="BP1612" s="35"/>
      <c r="BQ1612" s="35"/>
      <c r="BR1612" s="35"/>
      <c r="BS1612" s="35"/>
      <c r="BT1612" s="35"/>
      <c r="BU1612" s="35"/>
      <c r="BV1612" s="35"/>
    </row>
    <row r="1613" spans="1:74" s="54" customFormat="1" ht="15" customHeight="1" x14ac:dyDescent="0.15">
      <c r="A1613" s="35"/>
      <c r="B1613" s="35"/>
      <c r="C1613" s="35"/>
      <c r="D1613" s="35"/>
      <c r="E1613" s="35"/>
      <c r="F1613" s="35"/>
      <c r="G1613" s="35"/>
      <c r="H1613" s="35"/>
      <c r="I1613" s="35"/>
      <c r="J1613" s="35"/>
      <c r="K1613" s="35"/>
      <c r="L1613" s="35"/>
      <c r="M1613" s="35"/>
      <c r="N1613" s="35"/>
      <c r="O1613" s="35"/>
      <c r="P1613" s="35"/>
      <c r="Q1613" s="35"/>
      <c r="R1613" s="35"/>
      <c r="S1613" s="35"/>
      <c r="T1613" s="35"/>
      <c r="U1613" s="35"/>
      <c r="V1613" s="35"/>
      <c r="W1613" s="35"/>
      <c r="X1613" s="35"/>
      <c r="Y1613" s="35"/>
      <c r="Z1613" s="35"/>
      <c r="AA1613" s="35"/>
      <c r="AB1613" s="35"/>
      <c r="AC1613" s="35"/>
      <c r="AD1613" s="35"/>
      <c r="AE1613" s="35"/>
      <c r="AG1613" s="216" t="s">
        <v>172</v>
      </c>
      <c r="AH1613" s="907" t="s">
        <v>2342</v>
      </c>
      <c r="AI1613" s="906" t="s">
        <v>2343</v>
      </c>
      <c r="AJ1613" s="905">
        <v>1704010</v>
      </c>
      <c r="AK1613" s="451" t="s">
        <v>139</v>
      </c>
      <c r="AL1613" s="451">
        <v>1</v>
      </c>
      <c r="AM1613" s="449" t="s">
        <v>3041</v>
      </c>
      <c r="AN1613" s="450"/>
      <c r="AP1613" s="77"/>
      <c r="AQ1613" s="77"/>
      <c r="AR1613" s="35"/>
      <c r="AS1613" s="35"/>
      <c r="AT1613" s="35"/>
      <c r="AU1613" s="35"/>
      <c r="AV1613" s="35"/>
      <c r="AW1613" s="35"/>
      <c r="AX1613" s="35"/>
      <c r="AY1613" s="35"/>
      <c r="AZ1613" s="35"/>
      <c r="BA1613" s="35"/>
      <c r="BB1613" s="35"/>
      <c r="BC1613" s="35"/>
      <c r="BD1613" s="35"/>
      <c r="BE1613" s="35"/>
      <c r="BF1613" s="35"/>
      <c r="BG1613" s="35"/>
      <c r="BH1613" s="35"/>
      <c r="BI1613" s="35"/>
      <c r="BJ1613" s="35"/>
      <c r="BK1613" s="35"/>
      <c r="BL1613" s="35"/>
      <c r="BM1613" s="35"/>
      <c r="BN1613" s="35"/>
      <c r="BO1613" s="35"/>
      <c r="BP1613" s="35"/>
      <c r="BQ1613" s="35"/>
      <c r="BR1613" s="35"/>
      <c r="BS1613" s="35"/>
      <c r="BT1613" s="35"/>
      <c r="BU1613" s="35"/>
      <c r="BV1613" s="35"/>
    </row>
    <row r="1614" spans="1:74" s="54" customFormat="1" ht="15" customHeight="1" x14ac:dyDescent="0.15">
      <c r="A1614" s="35"/>
      <c r="B1614" s="35"/>
      <c r="C1614" s="35"/>
      <c r="D1614" s="35"/>
      <c r="E1614" s="35"/>
      <c r="F1614" s="35"/>
      <c r="G1614" s="35"/>
      <c r="H1614" s="35"/>
      <c r="I1614" s="35"/>
      <c r="J1614" s="35"/>
      <c r="K1614" s="35"/>
      <c r="L1614" s="35"/>
      <c r="M1614" s="35"/>
      <c r="N1614" s="35"/>
      <c r="O1614" s="35"/>
      <c r="P1614" s="35"/>
      <c r="Q1614" s="35"/>
      <c r="R1614" s="35"/>
      <c r="S1614" s="35"/>
      <c r="T1614" s="35"/>
      <c r="U1614" s="35"/>
      <c r="V1614" s="35"/>
      <c r="W1614" s="35"/>
      <c r="X1614" s="35"/>
      <c r="Y1614" s="35"/>
      <c r="Z1614" s="35"/>
      <c r="AA1614" s="35"/>
      <c r="AB1614" s="35"/>
      <c r="AC1614" s="35"/>
      <c r="AD1614" s="35"/>
      <c r="AE1614" s="35"/>
      <c r="AG1614" s="216" t="s">
        <v>172</v>
      </c>
      <c r="AH1614" s="907" t="s">
        <v>2344</v>
      </c>
      <c r="AI1614" s="906" t="s">
        <v>2345</v>
      </c>
      <c r="AJ1614" s="905">
        <v>1704011</v>
      </c>
      <c r="AK1614" s="451" t="s">
        <v>139</v>
      </c>
      <c r="AL1614" s="451">
        <v>1</v>
      </c>
      <c r="AM1614" s="449" t="s">
        <v>3041</v>
      </c>
      <c r="AN1614" s="450"/>
      <c r="AP1614" s="77"/>
      <c r="AQ1614" s="77"/>
      <c r="AR1614" s="35"/>
      <c r="AS1614" s="35"/>
      <c r="AT1614" s="35"/>
      <c r="AU1614" s="35"/>
      <c r="AV1614" s="35"/>
      <c r="AW1614" s="35"/>
      <c r="AX1614" s="35"/>
      <c r="AY1614" s="35"/>
      <c r="AZ1614" s="35"/>
      <c r="BA1614" s="35"/>
      <c r="BB1614" s="35"/>
      <c r="BC1614" s="35"/>
      <c r="BD1614" s="35"/>
      <c r="BE1614" s="35"/>
      <c r="BF1614" s="35"/>
      <c r="BG1614" s="35"/>
      <c r="BH1614" s="35"/>
      <c r="BI1614" s="35"/>
      <c r="BJ1614" s="35"/>
      <c r="BK1614" s="35"/>
      <c r="BL1614" s="35"/>
      <c r="BM1614" s="35"/>
      <c r="BN1614" s="35"/>
      <c r="BO1614" s="35"/>
      <c r="BP1614" s="35"/>
      <c r="BQ1614" s="35"/>
      <c r="BR1614" s="35"/>
      <c r="BS1614" s="35"/>
      <c r="BT1614" s="35"/>
      <c r="BU1614" s="35"/>
      <c r="BV1614" s="35"/>
    </row>
    <row r="1615" spans="1:74" s="54" customFormat="1" ht="15" customHeight="1" x14ac:dyDescent="0.15">
      <c r="A1615" s="35"/>
      <c r="B1615" s="35"/>
      <c r="C1615" s="35"/>
      <c r="D1615" s="35"/>
      <c r="E1615" s="35"/>
      <c r="F1615" s="35"/>
      <c r="G1615" s="35"/>
      <c r="H1615" s="35"/>
      <c r="I1615" s="35"/>
      <c r="J1615" s="35"/>
      <c r="K1615" s="35"/>
      <c r="L1615" s="35"/>
      <c r="M1615" s="35"/>
      <c r="N1615" s="35"/>
      <c r="O1615" s="35"/>
      <c r="P1615" s="35"/>
      <c r="Q1615" s="35"/>
      <c r="R1615" s="35"/>
      <c r="S1615" s="35"/>
      <c r="T1615" s="35"/>
      <c r="U1615" s="35"/>
      <c r="V1615" s="35"/>
      <c r="W1615" s="35"/>
      <c r="X1615" s="35"/>
      <c r="Y1615" s="35"/>
      <c r="Z1615" s="35"/>
      <c r="AA1615" s="35"/>
      <c r="AB1615" s="35"/>
      <c r="AC1615" s="35"/>
      <c r="AD1615" s="35"/>
      <c r="AE1615" s="35"/>
      <c r="AG1615" s="216" t="s">
        <v>172</v>
      </c>
      <c r="AH1615" s="907" t="s">
        <v>2364</v>
      </c>
      <c r="AI1615" s="906" t="s">
        <v>2365</v>
      </c>
      <c r="AJ1615" s="905">
        <v>1704012</v>
      </c>
      <c r="AK1615" s="451">
        <v>1</v>
      </c>
      <c r="AL1615" s="451" t="s">
        <v>139</v>
      </c>
      <c r="AM1615" s="451" t="s">
        <v>140</v>
      </c>
      <c r="AN1615" s="450"/>
      <c r="AP1615" s="77"/>
      <c r="AQ1615" s="77"/>
      <c r="AR1615" s="35"/>
      <c r="AS1615" s="35"/>
      <c r="AT1615" s="35"/>
      <c r="AU1615" s="35"/>
      <c r="AV1615" s="35"/>
      <c r="AW1615" s="35"/>
      <c r="AX1615" s="35"/>
      <c r="AY1615" s="35"/>
      <c r="AZ1615" s="35"/>
      <c r="BA1615" s="35"/>
      <c r="BB1615" s="35"/>
      <c r="BC1615" s="35"/>
      <c r="BD1615" s="35"/>
      <c r="BE1615" s="35"/>
      <c r="BF1615" s="35"/>
      <c r="BG1615" s="35"/>
      <c r="BH1615" s="35"/>
      <c r="BI1615" s="35"/>
      <c r="BJ1615" s="35"/>
      <c r="BK1615" s="35"/>
      <c r="BL1615" s="35"/>
      <c r="BM1615" s="35"/>
      <c r="BN1615" s="35"/>
      <c r="BO1615" s="35"/>
      <c r="BP1615" s="35"/>
      <c r="BQ1615" s="35"/>
      <c r="BR1615" s="35"/>
      <c r="BS1615" s="35"/>
      <c r="BT1615" s="35"/>
      <c r="BU1615" s="35"/>
      <c r="BV1615" s="35"/>
    </row>
    <row r="1616" spans="1:74" s="54" customFormat="1" ht="15" customHeight="1" x14ac:dyDescent="0.15">
      <c r="A1616" s="35"/>
      <c r="B1616" s="35"/>
      <c r="C1616" s="35"/>
      <c r="D1616" s="35"/>
      <c r="E1616" s="35"/>
      <c r="F1616" s="35"/>
      <c r="G1616" s="35"/>
      <c r="H1616" s="35"/>
      <c r="I1616" s="35"/>
      <c r="J1616" s="35"/>
      <c r="K1616" s="35"/>
      <c r="L1616" s="35"/>
      <c r="M1616" s="35"/>
      <c r="N1616" s="35"/>
      <c r="O1616" s="35"/>
      <c r="P1616" s="35"/>
      <c r="Q1616" s="35"/>
      <c r="R1616" s="35"/>
      <c r="S1616" s="35"/>
      <c r="T1616" s="35"/>
      <c r="U1616" s="35"/>
      <c r="V1616" s="35"/>
      <c r="W1616" s="35"/>
      <c r="X1616" s="35"/>
      <c r="Y1616" s="35"/>
      <c r="Z1616" s="35"/>
      <c r="AA1616" s="35"/>
      <c r="AB1616" s="35"/>
      <c r="AC1616" s="35"/>
      <c r="AD1616" s="35"/>
      <c r="AE1616" s="35"/>
      <c r="AG1616" s="216" t="s">
        <v>172</v>
      </c>
      <c r="AH1616" s="907" t="s">
        <v>2348</v>
      </c>
      <c r="AI1616" s="906" t="s">
        <v>2349</v>
      </c>
      <c r="AJ1616" s="905">
        <v>1704013</v>
      </c>
      <c r="AK1616" s="451">
        <v>1</v>
      </c>
      <c r="AL1616" s="451" t="s">
        <v>139</v>
      </c>
      <c r="AM1616" s="451" t="s">
        <v>140</v>
      </c>
      <c r="AN1616" s="450"/>
      <c r="AP1616" s="77"/>
      <c r="AQ1616" s="77"/>
      <c r="AR1616" s="35"/>
      <c r="AS1616" s="35"/>
      <c r="AT1616" s="35"/>
      <c r="AU1616" s="35"/>
      <c r="AV1616" s="35"/>
      <c r="AW1616" s="35"/>
      <c r="AX1616" s="35"/>
      <c r="AY1616" s="35"/>
      <c r="AZ1616" s="35"/>
      <c r="BA1616" s="35"/>
      <c r="BB1616" s="35"/>
      <c r="BC1616" s="35"/>
      <c r="BD1616" s="35"/>
      <c r="BE1616" s="35"/>
      <c r="BF1616" s="35"/>
      <c r="BG1616" s="35"/>
      <c r="BH1616" s="35"/>
      <c r="BI1616" s="35"/>
      <c r="BJ1616" s="35"/>
      <c r="BK1616" s="35"/>
      <c r="BL1616" s="35"/>
      <c r="BM1616" s="35"/>
      <c r="BN1616" s="35"/>
      <c r="BO1616" s="35"/>
      <c r="BP1616" s="35"/>
      <c r="BQ1616" s="35"/>
      <c r="BR1616" s="35"/>
      <c r="BS1616" s="35"/>
      <c r="BT1616" s="35"/>
      <c r="BU1616" s="35"/>
      <c r="BV1616" s="35"/>
    </row>
    <row r="1617" spans="1:74" s="54" customFormat="1" ht="15" customHeight="1" x14ac:dyDescent="0.15">
      <c r="A1617" s="35"/>
      <c r="B1617" s="35"/>
      <c r="C1617" s="35"/>
      <c r="D1617" s="35"/>
      <c r="E1617" s="35"/>
      <c r="F1617" s="35"/>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35"/>
      <c r="AC1617" s="35"/>
      <c r="AD1617" s="35"/>
      <c r="AE1617" s="35"/>
      <c r="AG1617" s="216" t="s">
        <v>172</v>
      </c>
      <c r="AH1617" s="907" t="s">
        <v>2350</v>
      </c>
      <c r="AI1617" s="906" t="s">
        <v>2351</v>
      </c>
      <c r="AJ1617" s="905">
        <v>1704014</v>
      </c>
      <c r="AK1617" s="451">
        <v>1</v>
      </c>
      <c r="AL1617" s="451" t="s">
        <v>139</v>
      </c>
      <c r="AM1617" s="449" t="s">
        <v>3041</v>
      </c>
      <c r="AN1617" s="450"/>
      <c r="AP1617" s="77"/>
      <c r="AQ1617" s="77"/>
      <c r="AR1617" s="35"/>
      <c r="AS1617" s="35"/>
      <c r="AT1617" s="35"/>
      <c r="AU1617" s="35"/>
      <c r="AV1617" s="35"/>
      <c r="AW1617" s="35"/>
      <c r="AX1617" s="35"/>
      <c r="AY1617" s="35"/>
      <c r="AZ1617" s="35"/>
      <c r="BA1617" s="35"/>
      <c r="BB1617" s="35"/>
      <c r="BC1617" s="35"/>
      <c r="BD1617" s="35"/>
      <c r="BE1617" s="35"/>
      <c r="BF1617" s="35"/>
      <c r="BG1617" s="35"/>
      <c r="BH1617" s="35"/>
      <c r="BI1617" s="35"/>
      <c r="BJ1617" s="35"/>
      <c r="BK1617" s="35"/>
      <c r="BL1617" s="35"/>
      <c r="BM1617" s="35"/>
      <c r="BN1617" s="35"/>
      <c r="BO1617" s="35"/>
      <c r="BP1617" s="35"/>
      <c r="BQ1617" s="35"/>
      <c r="BR1617" s="35"/>
      <c r="BS1617" s="35"/>
      <c r="BT1617" s="35"/>
      <c r="BU1617" s="35"/>
      <c r="BV1617" s="35"/>
    </row>
    <row r="1618" spans="1:74" s="54" customFormat="1" ht="15" customHeight="1" x14ac:dyDescent="0.15">
      <c r="A1618" s="35"/>
      <c r="B1618" s="35"/>
      <c r="C1618" s="35"/>
      <c r="D1618" s="35"/>
      <c r="E1618" s="35"/>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35"/>
      <c r="AC1618" s="35"/>
      <c r="AD1618" s="35"/>
      <c r="AE1618" s="35"/>
      <c r="AG1618" s="216" t="s">
        <v>172</v>
      </c>
      <c r="AH1618" s="907" t="s">
        <v>2354</v>
      </c>
      <c r="AI1618" s="906" t="s">
        <v>2355</v>
      </c>
      <c r="AJ1618" s="905">
        <v>1704015</v>
      </c>
      <c r="AK1618" s="451" t="s">
        <v>139</v>
      </c>
      <c r="AL1618" s="451">
        <v>1</v>
      </c>
      <c r="AM1618" s="449" t="s">
        <v>3041</v>
      </c>
      <c r="AN1618" s="450"/>
      <c r="AP1618" s="77"/>
      <c r="AQ1618" s="77"/>
      <c r="AR1618" s="35"/>
      <c r="AS1618" s="35"/>
      <c r="AT1618" s="35"/>
      <c r="AU1618" s="35"/>
      <c r="AV1618" s="35"/>
      <c r="AW1618" s="35"/>
      <c r="AX1618" s="35"/>
      <c r="AY1618" s="35"/>
      <c r="AZ1618" s="35"/>
      <c r="BA1618" s="35"/>
      <c r="BB1618" s="35"/>
      <c r="BC1618" s="35"/>
      <c r="BD1618" s="35"/>
      <c r="BE1618" s="35"/>
      <c r="BF1618" s="35"/>
      <c r="BG1618" s="35"/>
      <c r="BH1618" s="35"/>
      <c r="BI1618" s="35"/>
      <c r="BJ1618" s="35"/>
      <c r="BK1618" s="35"/>
      <c r="BL1618" s="35"/>
      <c r="BM1618" s="35"/>
      <c r="BN1618" s="35"/>
      <c r="BO1618" s="35"/>
      <c r="BP1618" s="35"/>
      <c r="BQ1618" s="35"/>
      <c r="BR1618" s="35"/>
      <c r="BS1618" s="35"/>
      <c r="BT1618" s="35"/>
      <c r="BU1618" s="35"/>
      <c r="BV1618" s="35"/>
    </row>
    <row r="1619" spans="1:74" s="54" customFormat="1" ht="15" customHeight="1" x14ac:dyDescent="0.15">
      <c r="A1619" s="35"/>
      <c r="B1619" s="35"/>
      <c r="C1619" s="35"/>
      <c r="D1619" s="35"/>
      <c r="E1619" s="35"/>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35"/>
      <c r="AC1619" s="35"/>
      <c r="AD1619" s="35"/>
      <c r="AE1619" s="35"/>
      <c r="AG1619" s="216" t="s">
        <v>172</v>
      </c>
      <c r="AH1619" s="907" t="s">
        <v>2380</v>
      </c>
      <c r="AI1619" s="906" t="s">
        <v>2381</v>
      </c>
      <c r="AJ1619" s="905">
        <v>1704016</v>
      </c>
      <c r="AK1619" s="451">
        <v>1</v>
      </c>
      <c r="AL1619" s="451" t="s">
        <v>139</v>
      </c>
      <c r="AM1619" s="449" t="s">
        <v>3041</v>
      </c>
      <c r="AN1619" s="450"/>
      <c r="AP1619" s="77"/>
      <c r="AQ1619" s="77"/>
      <c r="AR1619" s="35"/>
      <c r="AS1619" s="35"/>
      <c r="AT1619" s="35"/>
      <c r="AU1619" s="35"/>
      <c r="AV1619" s="35"/>
      <c r="AW1619" s="35"/>
      <c r="AX1619" s="35"/>
      <c r="AY1619" s="35"/>
      <c r="AZ1619" s="35"/>
      <c r="BA1619" s="35"/>
      <c r="BB1619" s="35"/>
      <c r="BC1619" s="35"/>
      <c r="BD1619" s="35"/>
      <c r="BE1619" s="35"/>
      <c r="BF1619" s="35"/>
      <c r="BG1619" s="35"/>
      <c r="BH1619" s="35"/>
      <c r="BI1619" s="35"/>
      <c r="BJ1619" s="35"/>
      <c r="BK1619" s="35"/>
      <c r="BL1619" s="35"/>
      <c r="BM1619" s="35"/>
      <c r="BN1619" s="35"/>
      <c r="BO1619" s="35"/>
      <c r="BP1619" s="35"/>
      <c r="BQ1619" s="35"/>
      <c r="BR1619" s="35"/>
      <c r="BS1619" s="35"/>
      <c r="BT1619" s="35"/>
      <c r="BU1619" s="35"/>
      <c r="BV1619" s="35"/>
    </row>
    <row r="1620" spans="1:74" s="54" customFormat="1" ht="15" customHeight="1" x14ac:dyDescent="0.15">
      <c r="A1620" s="35"/>
      <c r="B1620" s="35"/>
      <c r="C1620" s="35"/>
      <c r="D1620" s="35"/>
      <c r="E1620" s="35"/>
      <c r="F1620" s="35"/>
      <c r="G1620" s="35"/>
      <c r="H1620" s="35"/>
      <c r="I1620" s="35"/>
      <c r="J1620" s="35"/>
      <c r="K1620" s="35"/>
      <c r="L1620" s="35"/>
      <c r="M1620" s="35"/>
      <c r="N1620" s="35"/>
      <c r="O1620" s="35"/>
      <c r="P1620" s="35"/>
      <c r="Q1620" s="35"/>
      <c r="R1620" s="35"/>
      <c r="S1620" s="35"/>
      <c r="T1620" s="35"/>
      <c r="U1620" s="35"/>
      <c r="V1620" s="35"/>
      <c r="W1620" s="35"/>
      <c r="X1620" s="35"/>
      <c r="Y1620" s="35"/>
      <c r="Z1620" s="35"/>
      <c r="AA1620" s="35"/>
      <c r="AB1620" s="35"/>
      <c r="AC1620" s="35"/>
      <c r="AD1620" s="35"/>
      <c r="AE1620" s="35"/>
      <c r="AG1620" s="216" t="s">
        <v>172</v>
      </c>
      <c r="AH1620" s="907" t="s">
        <v>2330</v>
      </c>
      <c r="AI1620" s="906" t="s">
        <v>2331</v>
      </c>
      <c r="AJ1620" s="905">
        <v>1704017</v>
      </c>
      <c r="AK1620" s="451" t="s">
        <v>139</v>
      </c>
      <c r="AL1620" s="451">
        <v>1</v>
      </c>
      <c r="AM1620" s="449" t="s">
        <v>3041</v>
      </c>
      <c r="AN1620" s="450"/>
      <c r="AP1620" s="77"/>
      <c r="AQ1620" s="77"/>
      <c r="AR1620" s="35"/>
      <c r="AS1620" s="35"/>
      <c r="AT1620" s="35"/>
      <c r="AU1620" s="35"/>
      <c r="AV1620" s="35"/>
      <c r="AW1620" s="35"/>
      <c r="AX1620" s="35"/>
      <c r="AY1620" s="35"/>
      <c r="AZ1620" s="35"/>
      <c r="BA1620" s="35"/>
      <c r="BB1620" s="35"/>
      <c r="BC1620" s="35"/>
      <c r="BD1620" s="35"/>
      <c r="BE1620" s="35"/>
      <c r="BF1620" s="35"/>
      <c r="BG1620" s="35"/>
      <c r="BH1620" s="35"/>
      <c r="BI1620" s="35"/>
      <c r="BJ1620" s="35"/>
      <c r="BK1620" s="35"/>
      <c r="BL1620" s="35"/>
      <c r="BM1620" s="35"/>
      <c r="BN1620" s="35"/>
      <c r="BO1620" s="35"/>
      <c r="BP1620" s="35"/>
      <c r="BQ1620" s="35"/>
      <c r="BR1620" s="35"/>
      <c r="BS1620" s="35"/>
      <c r="BT1620" s="35"/>
      <c r="BU1620" s="35"/>
      <c r="BV1620" s="35"/>
    </row>
    <row r="1621" spans="1:74" s="54" customFormat="1" ht="15" customHeight="1" x14ac:dyDescent="0.15">
      <c r="A1621" s="35"/>
      <c r="B1621" s="35"/>
      <c r="C1621" s="35"/>
      <c r="D1621" s="35"/>
      <c r="E1621" s="35"/>
      <c r="F1621" s="35"/>
      <c r="G1621" s="35"/>
      <c r="H1621" s="35"/>
      <c r="I1621" s="35"/>
      <c r="J1621" s="35"/>
      <c r="K1621" s="35"/>
      <c r="L1621" s="35"/>
      <c r="M1621" s="35"/>
      <c r="N1621" s="35"/>
      <c r="O1621" s="35"/>
      <c r="P1621" s="35"/>
      <c r="Q1621" s="35"/>
      <c r="R1621" s="35"/>
      <c r="S1621" s="35"/>
      <c r="T1621" s="35"/>
      <c r="U1621" s="35"/>
      <c r="V1621" s="35"/>
      <c r="W1621" s="35"/>
      <c r="X1621" s="35"/>
      <c r="Y1621" s="35"/>
      <c r="Z1621" s="35"/>
      <c r="AA1621" s="35"/>
      <c r="AB1621" s="35"/>
      <c r="AC1621" s="35"/>
      <c r="AD1621" s="35"/>
      <c r="AE1621" s="35"/>
      <c r="AG1621" s="216" t="s">
        <v>172</v>
      </c>
      <c r="AH1621" s="907" t="s">
        <v>2336</v>
      </c>
      <c r="AI1621" s="906" t="s">
        <v>2337</v>
      </c>
      <c r="AJ1621" s="905">
        <v>1704018</v>
      </c>
      <c r="AK1621" s="451" t="s">
        <v>139</v>
      </c>
      <c r="AL1621" s="451">
        <v>1</v>
      </c>
      <c r="AM1621" s="449" t="s">
        <v>3041</v>
      </c>
      <c r="AN1621" s="450"/>
      <c r="AP1621" s="77"/>
      <c r="AQ1621" s="77"/>
      <c r="AR1621" s="35"/>
      <c r="AS1621" s="35"/>
      <c r="AT1621" s="35"/>
      <c r="AU1621" s="35"/>
      <c r="AV1621" s="35"/>
      <c r="AW1621" s="35"/>
      <c r="AX1621" s="35"/>
      <c r="AY1621" s="35"/>
      <c r="AZ1621" s="35"/>
      <c r="BA1621" s="35"/>
      <c r="BB1621" s="35"/>
      <c r="BC1621" s="35"/>
      <c r="BD1621" s="35"/>
      <c r="BE1621" s="35"/>
      <c r="BF1621" s="35"/>
      <c r="BG1621" s="35"/>
      <c r="BH1621" s="35"/>
      <c r="BI1621" s="35"/>
      <c r="BJ1621" s="35"/>
      <c r="BK1621" s="35"/>
      <c r="BL1621" s="35"/>
      <c r="BM1621" s="35"/>
      <c r="BN1621" s="35"/>
      <c r="BO1621" s="35"/>
      <c r="BP1621" s="35"/>
      <c r="BQ1621" s="35"/>
      <c r="BR1621" s="35"/>
      <c r="BS1621" s="35"/>
      <c r="BT1621" s="35"/>
      <c r="BU1621" s="35"/>
      <c r="BV1621" s="35"/>
    </row>
    <row r="1622" spans="1:74" s="54" customFormat="1" ht="15" customHeight="1" x14ac:dyDescent="0.15">
      <c r="A1622" s="35"/>
      <c r="B1622" s="35"/>
      <c r="C1622" s="35"/>
      <c r="D1622" s="35"/>
      <c r="E1622" s="35"/>
      <c r="F1622" s="35"/>
      <c r="G1622" s="35"/>
      <c r="H1622" s="35"/>
      <c r="I1622" s="35"/>
      <c r="J1622" s="35"/>
      <c r="K1622" s="35"/>
      <c r="L1622" s="35"/>
      <c r="M1622" s="35"/>
      <c r="N1622" s="35"/>
      <c r="O1622" s="35"/>
      <c r="P1622" s="35"/>
      <c r="Q1622" s="35"/>
      <c r="R1622" s="35"/>
      <c r="S1622" s="35"/>
      <c r="T1622" s="35"/>
      <c r="U1622" s="35"/>
      <c r="V1622" s="35"/>
      <c r="W1622" s="35"/>
      <c r="X1622" s="35"/>
      <c r="Y1622" s="35"/>
      <c r="Z1622" s="35"/>
      <c r="AA1622" s="35"/>
      <c r="AB1622" s="35"/>
      <c r="AC1622" s="35"/>
      <c r="AD1622" s="35"/>
      <c r="AE1622" s="35"/>
      <c r="AG1622" s="216" t="s">
        <v>172</v>
      </c>
      <c r="AH1622" s="907" t="s">
        <v>2314</v>
      </c>
      <c r="AI1622" s="906" t="s">
        <v>2315</v>
      </c>
      <c r="AJ1622" s="905">
        <v>1704019</v>
      </c>
      <c r="AK1622" s="451" t="s">
        <v>139</v>
      </c>
      <c r="AL1622" s="451">
        <v>1</v>
      </c>
      <c r="AM1622" s="449" t="s">
        <v>3041</v>
      </c>
      <c r="AN1622" s="450"/>
      <c r="AP1622" s="77"/>
      <c r="AQ1622" s="77"/>
      <c r="AR1622" s="35"/>
      <c r="AS1622" s="35"/>
      <c r="AT1622" s="35"/>
      <c r="AU1622" s="35"/>
      <c r="AV1622" s="35"/>
      <c r="AW1622" s="35"/>
      <c r="AX1622" s="35"/>
      <c r="AY1622" s="35"/>
      <c r="AZ1622" s="35"/>
      <c r="BA1622" s="35"/>
      <c r="BB1622" s="35"/>
      <c r="BC1622" s="35"/>
      <c r="BD1622" s="35"/>
      <c r="BE1622" s="35"/>
      <c r="BF1622" s="35"/>
      <c r="BG1622" s="35"/>
      <c r="BH1622" s="35"/>
      <c r="BI1622" s="35"/>
      <c r="BJ1622" s="35"/>
      <c r="BK1622" s="35"/>
      <c r="BL1622" s="35"/>
      <c r="BM1622" s="35"/>
      <c r="BN1622" s="35"/>
      <c r="BO1622" s="35"/>
      <c r="BP1622" s="35"/>
      <c r="BQ1622" s="35"/>
      <c r="BR1622" s="35"/>
      <c r="BS1622" s="35"/>
      <c r="BT1622" s="35"/>
      <c r="BU1622" s="35"/>
      <c r="BV1622" s="35"/>
    </row>
    <row r="1623" spans="1:74" s="54" customFormat="1" ht="15" customHeight="1" x14ac:dyDescent="0.15">
      <c r="A1623" s="35"/>
      <c r="B1623" s="35"/>
      <c r="C1623" s="35"/>
      <c r="D1623" s="35"/>
      <c r="E1623" s="35"/>
      <c r="F1623" s="35"/>
      <c r="G1623" s="35"/>
      <c r="H1623" s="35"/>
      <c r="I1623" s="35"/>
      <c r="J1623" s="35"/>
      <c r="K1623" s="35"/>
      <c r="L1623" s="35"/>
      <c r="M1623" s="35"/>
      <c r="N1623" s="35"/>
      <c r="O1623" s="35"/>
      <c r="P1623" s="35"/>
      <c r="Q1623" s="35"/>
      <c r="R1623" s="35"/>
      <c r="S1623" s="35"/>
      <c r="T1623" s="35"/>
      <c r="U1623" s="35"/>
      <c r="V1623" s="35"/>
      <c r="W1623" s="35"/>
      <c r="X1623" s="35"/>
      <c r="Y1623" s="35"/>
      <c r="Z1623" s="35"/>
      <c r="AA1623" s="35"/>
      <c r="AB1623" s="35"/>
      <c r="AC1623" s="35"/>
      <c r="AD1623" s="35"/>
      <c r="AE1623" s="35"/>
      <c r="AG1623" s="216" t="s">
        <v>172</v>
      </c>
      <c r="AH1623" s="907" t="s">
        <v>2378</v>
      </c>
      <c r="AI1623" s="906" t="s">
        <v>2379</v>
      </c>
      <c r="AJ1623" s="905">
        <v>1704020</v>
      </c>
      <c r="AK1623" s="451" t="s">
        <v>139</v>
      </c>
      <c r="AL1623" s="451">
        <v>1</v>
      </c>
      <c r="AM1623" s="449" t="s">
        <v>3041</v>
      </c>
      <c r="AN1623" s="450"/>
      <c r="AP1623" s="77"/>
      <c r="AQ1623" s="77"/>
      <c r="AR1623" s="35"/>
      <c r="AS1623" s="35"/>
      <c r="AT1623" s="35"/>
      <c r="AU1623" s="35"/>
      <c r="AV1623" s="35"/>
      <c r="AW1623" s="35"/>
      <c r="AX1623" s="35"/>
      <c r="AY1623" s="35"/>
      <c r="AZ1623" s="35"/>
      <c r="BA1623" s="35"/>
      <c r="BB1623" s="35"/>
      <c r="BC1623" s="35"/>
      <c r="BD1623" s="35"/>
      <c r="BE1623" s="35"/>
      <c r="BF1623" s="35"/>
      <c r="BG1623" s="35"/>
      <c r="BH1623" s="35"/>
      <c r="BI1623" s="35"/>
      <c r="BJ1623" s="35"/>
      <c r="BK1623" s="35"/>
      <c r="BL1623" s="35"/>
      <c r="BM1623" s="35"/>
      <c r="BN1623" s="35"/>
      <c r="BO1623" s="35"/>
      <c r="BP1623" s="35"/>
      <c r="BQ1623" s="35"/>
      <c r="BR1623" s="35"/>
      <c r="BS1623" s="35"/>
      <c r="BT1623" s="35"/>
      <c r="BU1623" s="35"/>
      <c r="BV1623" s="35"/>
    </row>
    <row r="1624" spans="1:74" s="54" customFormat="1" ht="15" customHeight="1" x14ac:dyDescent="0.15">
      <c r="A1624" s="35"/>
      <c r="B1624" s="35"/>
      <c r="C1624" s="35"/>
      <c r="D1624" s="35"/>
      <c r="E1624" s="35"/>
      <c r="F1624" s="35"/>
      <c r="G1624" s="35"/>
      <c r="H1624" s="35"/>
      <c r="I1624" s="35"/>
      <c r="J1624" s="35"/>
      <c r="K1624" s="35"/>
      <c r="L1624" s="35"/>
      <c r="M1624" s="35"/>
      <c r="N1624" s="35"/>
      <c r="O1624" s="35"/>
      <c r="P1624" s="35"/>
      <c r="Q1624" s="35"/>
      <c r="R1624" s="35"/>
      <c r="S1624" s="35"/>
      <c r="T1624" s="35"/>
      <c r="U1624" s="35"/>
      <c r="V1624" s="35"/>
      <c r="W1624" s="35"/>
      <c r="X1624" s="35"/>
      <c r="Y1624" s="35"/>
      <c r="Z1624" s="35"/>
      <c r="AA1624" s="35"/>
      <c r="AB1624" s="35"/>
      <c r="AC1624" s="35"/>
      <c r="AD1624" s="35"/>
      <c r="AE1624" s="35"/>
      <c r="AG1624" s="216" t="s">
        <v>172</v>
      </c>
      <c r="AH1624" s="907" t="s">
        <v>2324</v>
      </c>
      <c r="AI1624" s="906" t="s">
        <v>2325</v>
      </c>
      <c r="AJ1624" s="905">
        <v>1704021</v>
      </c>
      <c r="AK1624" s="451">
        <v>1</v>
      </c>
      <c r="AL1624" s="451" t="s">
        <v>139</v>
      </c>
      <c r="AM1624" s="451" t="s">
        <v>140</v>
      </c>
      <c r="AN1624" s="450"/>
      <c r="AP1624" s="77"/>
      <c r="AQ1624" s="77"/>
      <c r="AR1624" s="35"/>
      <c r="AS1624" s="35"/>
      <c r="AT1624" s="35"/>
      <c r="AU1624" s="35"/>
      <c r="AV1624" s="35"/>
      <c r="AW1624" s="35"/>
      <c r="AX1624" s="35"/>
      <c r="AY1624" s="35"/>
      <c r="AZ1624" s="35"/>
      <c r="BA1624" s="35"/>
      <c r="BB1624" s="35"/>
      <c r="BC1624" s="35"/>
      <c r="BD1624" s="35"/>
      <c r="BE1624" s="35"/>
      <c r="BF1624" s="35"/>
      <c r="BG1624" s="35"/>
      <c r="BH1624" s="35"/>
      <c r="BI1624" s="35"/>
      <c r="BJ1624" s="35"/>
      <c r="BK1624" s="35"/>
      <c r="BL1624" s="35"/>
      <c r="BM1624" s="35"/>
      <c r="BN1624" s="35"/>
      <c r="BO1624" s="35"/>
      <c r="BP1624" s="35"/>
      <c r="BQ1624" s="35"/>
      <c r="BR1624" s="35"/>
      <c r="BS1624" s="35"/>
      <c r="BT1624" s="35"/>
      <c r="BU1624" s="35"/>
      <c r="BV1624" s="35"/>
    </row>
    <row r="1625" spans="1:74" s="54" customFormat="1" ht="15" customHeight="1" x14ac:dyDescent="0.15">
      <c r="A1625" s="35"/>
      <c r="B1625" s="35"/>
      <c r="C1625" s="35"/>
      <c r="D1625" s="35"/>
      <c r="E1625" s="35"/>
      <c r="F1625" s="35"/>
      <c r="G1625" s="35"/>
      <c r="H1625" s="35"/>
      <c r="I1625" s="35"/>
      <c r="J1625" s="35"/>
      <c r="K1625" s="35"/>
      <c r="L1625" s="35"/>
      <c r="M1625" s="35"/>
      <c r="N1625" s="35"/>
      <c r="O1625" s="35"/>
      <c r="P1625" s="35"/>
      <c r="Q1625" s="35"/>
      <c r="R1625" s="35"/>
      <c r="S1625" s="35"/>
      <c r="T1625" s="35"/>
      <c r="U1625" s="35"/>
      <c r="V1625" s="35"/>
      <c r="W1625" s="35"/>
      <c r="X1625" s="35"/>
      <c r="Y1625" s="35"/>
      <c r="Z1625" s="35"/>
      <c r="AA1625" s="35"/>
      <c r="AB1625" s="35"/>
      <c r="AC1625" s="35"/>
      <c r="AD1625" s="35"/>
      <c r="AE1625" s="35"/>
      <c r="AG1625" s="216" t="s">
        <v>172</v>
      </c>
      <c r="AH1625" s="907" t="s">
        <v>2318</v>
      </c>
      <c r="AI1625" s="906" t="s">
        <v>2319</v>
      </c>
      <c r="AJ1625" s="905">
        <v>1704022</v>
      </c>
      <c r="AK1625" s="451" t="s">
        <v>139</v>
      </c>
      <c r="AL1625" s="451">
        <v>1</v>
      </c>
      <c r="AM1625" s="449" t="s">
        <v>3041</v>
      </c>
      <c r="AN1625" s="450"/>
      <c r="AP1625" s="77"/>
      <c r="AQ1625" s="77"/>
      <c r="AR1625" s="35"/>
      <c r="AS1625" s="35"/>
      <c r="AT1625" s="35"/>
      <c r="AU1625" s="35"/>
      <c r="AV1625" s="35"/>
      <c r="AW1625" s="35"/>
      <c r="AX1625" s="35"/>
      <c r="AY1625" s="35"/>
      <c r="AZ1625" s="35"/>
      <c r="BA1625" s="35"/>
      <c r="BB1625" s="35"/>
      <c r="BC1625" s="35"/>
      <c r="BD1625" s="35"/>
      <c r="BE1625" s="35"/>
      <c r="BF1625" s="35"/>
      <c r="BG1625" s="35"/>
      <c r="BH1625" s="35"/>
      <c r="BI1625" s="35"/>
      <c r="BJ1625" s="35"/>
      <c r="BK1625" s="35"/>
      <c r="BL1625" s="35"/>
      <c r="BM1625" s="35"/>
      <c r="BN1625" s="35"/>
      <c r="BO1625" s="35"/>
      <c r="BP1625" s="35"/>
      <c r="BQ1625" s="35"/>
      <c r="BR1625" s="35"/>
      <c r="BS1625" s="35"/>
      <c r="BT1625" s="35"/>
      <c r="BU1625" s="35"/>
      <c r="BV1625" s="35"/>
    </row>
    <row r="1626" spans="1:74" s="54" customFormat="1" ht="15" customHeight="1" x14ac:dyDescent="0.15">
      <c r="A1626" s="35"/>
      <c r="B1626" s="35"/>
      <c r="C1626" s="35"/>
      <c r="D1626" s="35"/>
      <c r="E1626" s="35"/>
      <c r="F1626" s="35"/>
      <c r="G1626" s="35"/>
      <c r="H1626" s="35"/>
      <c r="I1626" s="35"/>
      <c r="J1626" s="35"/>
      <c r="K1626" s="35"/>
      <c r="L1626" s="35"/>
      <c r="M1626" s="35"/>
      <c r="N1626" s="35"/>
      <c r="O1626" s="35"/>
      <c r="P1626" s="35"/>
      <c r="Q1626" s="35"/>
      <c r="R1626" s="35"/>
      <c r="S1626" s="35"/>
      <c r="T1626" s="35"/>
      <c r="U1626" s="35"/>
      <c r="V1626" s="35"/>
      <c r="W1626" s="35"/>
      <c r="X1626" s="35"/>
      <c r="Y1626" s="35"/>
      <c r="Z1626" s="35"/>
      <c r="AA1626" s="35"/>
      <c r="AB1626" s="35"/>
      <c r="AC1626" s="35"/>
      <c r="AD1626" s="35"/>
      <c r="AE1626" s="35"/>
      <c r="AG1626" s="216" t="s">
        <v>172</v>
      </c>
      <c r="AH1626" s="907" t="s">
        <v>2340</v>
      </c>
      <c r="AI1626" s="906" t="s">
        <v>2341</v>
      </c>
      <c r="AJ1626" s="905">
        <v>1704023</v>
      </c>
      <c r="AK1626" s="451" t="s">
        <v>139</v>
      </c>
      <c r="AL1626" s="451">
        <v>1</v>
      </c>
      <c r="AM1626" s="449" t="s">
        <v>3041</v>
      </c>
      <c r="AN1626" s="450"/>
      <c r="AP1626" s="77"/>
      <c r="AQ1626" s="77"/>
      <c r="AR1626" s="35"/>
      <c r="AS1626" s="35"/>
      <c r="AT1626" s="35"/>
      <c r="AU1626" s="35"/>
      <c r="AV1626" s="35"/>
      <c r="AW1626" s="35"/>
      <c r="AX1626" s="35"/>
      <c r="AY1626" s="35"/>
      <c r="AZ1626" s="35"/>
      <c r="BA1626" s="35"/>
      <c r="BB1626" s="35"/>
      <c r="BC1626" s="35"/>
      <c r="BD1626" s="35"/>
      <c r="BE1626" s="35"/>
      <c r="BF1626" s="35"/>
      <c r="BG1626" s="35"/>
      <c r="BH1626" s="35"/>
      <c r="BI1626" s="35"/>
      <c r="BJ1626" s="35"/>
      <c r="BK1626" s="35"/>
      <c r="BL1626" s="35"/>
      <c r="BM1626" s="35"/>
      <c r="BN1626" s="35"/>
      <c r="BO1626" s="35"/>
      <c r="BP1626" s="35"/>
      <c r="BQ1626" s="35"/>
      <c r="BR1626" s="35"/>
      <c r="BS1626" s="35"/>
      <c r="BT1626" s="35"/>
      <c r="BU1626" s="35"/>
      <c r="BV1626" s="35"/>
    </row>
    <row r="1627" spans="1:74" s="54" customFormat="1" ht="15" customHeight="1" x14ac:dyDescent="0.15">
      <c r="A1627" s="35"/>
      <c r="B1627" s="35"/>
      <c r="C1627" s="35"/>
      <c r="D1627" s="35"/>
      <c r="E1627" s="35"/>
      <c r="F1627" s="35"/>
      <c r="G1627" s="35"/>
      <c r="H1627" s="35"/>
      <c r="I1627" s="35"/>
      <c r="J1627" s="35"/>
      <c r="K1627" s="35"/>
      <c r="L1627" s="35"/>
      <c r="M1627" s="35"/>
      <c r="N1627" s="35"/>
      <c r="O1627" s="35"/>
      <c r="P1627" s="35"/>
      <c r="Q1627" s="35"/>
      <c r="R1627" s="35"/>
      <c r="S1627" s="35"/>
      <c r="T1627" s="35"/>
      <c r="U1627" s="35"/>
      <c r="V1627" s="35"/>
      <c r="W1627" s="35"/>
      <c r="X1627" s="35"/>
      <c r="Y1627" s="35"/>
      <c r="Z1627" s="35"/>
      <c r="AA1627" s="35"/>
      <c r="AB1627" s="35"/>
      <c r="AC1627" s="35"/>
      <c r="AD1627" s="35"/>
      <c r="AE1627" s="35"/>
      <c r="AG1627" s="216" t="s">
        <v>172</v>
      </c>
      <c r="AH1627" s="907" t="s">
        <v>2372</v>
      </c>
      <c r="AI1627" s="906" t="s">
        <v>2373</v>
      </c>
      <c r="AJ1627" s="905">
        <v>1704024</v>
      </c>
      <c r="AK1627" s="451" t="s">
        <v>139</v>
      </c>
      <c r="AL1627" s="451">
        <v>1</v>
      </c>
      <c r="AM1627" s="449" t="s">
        <v>3041</v>
      </c>
      <c r="AN1627" s="450"/>
      <c r="AP1627" s="77"/>
      <c r="AQ1627" s="77"/>
      <c r="AR1627" s="35"/>
      <c r="AS1627" s="35"/>
      <c r="AT1627" s="35"/>
      <c r="AU1627" s="35"/>
      <c r="AV1627" s="35"/>
      <c r="AW1627" s="35"/>
      <c r="AX1627" s="35"/>
      <c r="AY1627" s="35"/>
      <c r="AZ1627" s="35"/>
      <c r="BA1627" s="35"/>
      <c r="BB1627" s="35"/>
      <c r="BC1627" s="35"/>
      <c r="BD1627" s="35"/>
      <c r="BE1627" s="35"/>
      <c r="BF1627" s="35"/>
      <c r="BG1627" s="35"/>
      <c r="BH1627" s="35"/>
      <c r="BI1627" s="35"/>
      <c r="BJ1627" s="35"/>
      <c r="BK1627" s="35"/>
      <c r="BL1627" s="35"/>
      <c r="BM1627" s="35"/>
      <c r="BN1627" s="35"/>
      <c r="BO1627" s="35"/>
      <c r="BP1627" s="35"/>
      <c r="BQ1627" s="35"/>
      <c r="BR1627" s="35"/>
      <c r="BS1627" s="35"/>
      <c r="BT1627" s="35"/>
      <c r="BU1627" s="35"/>
      <c r="BV1627" s="35"/>
    </row>
    <row r="1628" spans="1:74" s="54" customFormat="1" ht="15" customHeight="1" x14ac:dyDescent="0.15">
      <c r="A1628" s="35"/>
      <c r="B1628" s="35"/>
      <c r="C1628" s="35"/>
      <c r="D1628" s="35"/>
      <c r="E1628" s="35"/>
      <c r="F1628" s="35"/>
      <c r="G1628" s="35"/>
      <c r="H1628" s="35"/>
      <c r="I1628" s="35"/>
      <c r="J1628" s="35"/>
      <c r="K1628" s="35"/>
      <c r="L1628" s="35"/>
      <c r="M1628" s="35"/>
      <c r="N1628" s="35"/>
      <c r="O1628" s="35"/>
      <c r="P1628" s="35"/>
      <c r="Q1628" s="35"/>
      <c r="R1628" s="35"/>
      <c r="S1628" s="35"/>
      <c r="T1628" s="35"/>
      <c r="U1628" s="35"/>
      <c r="V1628" s="35"/>
      <c r="W1628" s="35"/>
      <c r="X1628" s="35"/>
      <c r="Y1628" s="35"/>
      <c r="Z1628" s="35"/>
      <c r="AA1628" s="35"/>
      <c r="AB1628" s="35"/>
      <c r="AC1628" s="35"/>
      <c r="AD1628" s="35"/>
      <c r="AE1628" s="35"/>
      <c r="AG1628" s="216" t="s">
        <v>172</v>
      </c>
      <c r="AH1628" s="907" t="s">
        <v>2312</v>
      </c>
      <c r="AI1628" s="906" t="s">
        <v>2313</v>
      </c>
      <c r="AJ1628" s="905">
        <v>1704025</v>
      </c>
      <c r="AK1628" s="451" t="s">
        <v>139</v>
      </c>
      <c r="AL1628" s="451">
        <v>1</v>
      </c>
      <c r="AM1628" s="449" t="s">
        <v>3041</v>
      </c>
      <c r="AN1628" s="450"/>
      <c r="AP1628" s="77"/>
      <c r="AQ1628" s="77"/>
      <c r="AR1628" s="35"/>
      <c r="AS1628" s="35"/>
      <c r="AT1628" s="35"/>
      <c r="AU1628" s="35"/>
      <c r="AV1628" s="35"/>
      <c r="AW1628" s="35"/>
      <c r="AX1628" s="35"/>
      <c r="AY1628" s="35"/>
      <c r="AZ1628" s="35"/>
      <c r="BA1628" s="35"/>
      <c r="BB1628" s="35"/>
      <c r="BC1628" s="35"/>
      <c r="BD1628" s="35"/>
      <c r="BE1628" s="35"/>
      <c r="BF1628" s="35"/>
      <c r="BG1628" s="35"/>
      <c r="BH1628" s="35"/>
      <c r="BI1628" s="35"/>
      <c r="BJ1628" s="35"/>
      <c r="BK1628" s="35"/>
      <c r="BL1628" s="35"/>
      <c r="BM1628" s="35"/>
      <c r="BN1628" s="35"/>
      <c r="BO1628" s="35"/>
      <c r="BP1628" s="35"/>
      <c r="BQ1628" s="35"/>
      <c r="BR1628" s="35"/>
      <c r="BS1628" s="35"/>
      <c r="BT1628" s="35"/>
      <c r="BU1628" s="35"/>
      <c r="BV1628" s="35"/>
    </row>
    <row r="1629" spans="1:74" s="54" customFormat="1" ht="15" customHeight="1" x14ac:dyDescent="0.15">
      <c r="A1629" s="35"/>
      <c r="B1629" s="35"/>
      <c r="C1629" s="35"/>
      <c r="D1629" s="35"/>
      <c r="E1629" s="35"/>
      <c r="F1629" s="35"/>
      <c r="G1629" s="35"/>
      <c r="H1629" s="35"/>
      <c r="I1629" s="35"/>
      <c r="J1629" s="35"/>
      <c r="K1629" s="35"/>
      <c r="L1629" s="35"/>
      <c r="M1629" s="35"/>
      <c r="N1629" s="35"/>
      <c r="O1629" s="35"/>
      <c r="P1629" s="35"/>
      <c r="Q1629" s="35"/>
      <c r="R1629" s="35"/>
      <c r="S1629" s="35"/>
      <c r="T1629" s="35"/>
      <c r="U1629" s="35"/>
      <c r="V1629" s="35"/>
      <c r="W1629" s="35"/>
      <c r="X1629" s="35"/>
      <c r="Y1629" s="35"/>
      <c r="Z1629" s="35"/>
      <c r="AA1629" s="35"/>
      <c r="AB1629" s="35"/>
      <c r="AC1629" s="35"/>
      <c r="AD1629" s="35"/>
      <c r="AE1629" s="35"/>
      <c r="AG1629" s="216" t="s">
        <v>172</v>
      </c>
      <c r="AH1629" s="907" t="s">
        <v>2376</v>
      </c>
      <c r="AI1629" s="906" t="s">
        <v>2377</v>
      </c>
      <c r="AJ1629" s="905">
        <v>1704026</v>
      </c>
      <c r="AK1629" s="451">
        <v>1</v>
      </c>
      <c r="AL1629" s="451" t="s">
        <v>139</v>
      </c>
      <c r="AM1629" s="449" t="s">
        <v>3041</v>
      </c>
      <c r="AN1629" s="450"/>
      <c r="AP1629" s="77"/>
      <c r="AQ1629" s="77"/>
      <c r="AR1629" s="35"/>
      <c r="AS1629" s="35"/>
      <c r="AT1629" s="35"/>
      <c r="AU1629" s="35"/>
      <c r="AV1629" s="35"/>
      <c r="AW1629" s="35"/>
      <c r="AX1629" s="35"/>
      <c r="AY1629" s="35"/>
      <c r="AZ1629" s="35"/>
      <c r="BA1629" s="35"/>
      <c r="BB1629" s="35"/>
      <c r="BC1629" s="35"/>
      <c r="BD1629" s="35"/>
      <c r="BE1629" s="35"/>
      <c r="BF1629" s="35"/>
      <c r="BG1629" s="35"/>
      <c r="BH1629" s="35"/>
      <c r="BI1629" s="35"/>
      <c r="BJ1629" s="35"/>
      <c r="BK1629" s="35"/>
      <c r="BL1629" s="35"/>
      <c r="BM1629" s="35"/>
      <c r="BN1629" s="35"/>
      <c r="BO1629" s="35"/>
      <c r="BP1629" s="35"/>
      <c r="BQ1629" s="35"/>
      <c r="BR1629" s="35"/>
      <c r="BS1629" s="35"/>
      <c r="BT1629" s="35"/>
      <c r="BU1629" s="35"/>
      <c r="BV1629" s="35"/>
    </row>
    <row r="1630" spans="1:74" s="54" customFormat="1" ht="15" customHeight="1" x14ac:dyDescent="0.15">
      <c r="A1630" s="35"/>
      <c r="B1630" s="35"/>
      <c r="C1630" s="35"/>
      <c r="D1630" s="35"/>
      <c r="E1630" s="35"/>
      <c r="F1630" s="35"/>
      <c r="G1630" s="35"/>
      <c r="H1630" s="35"/>
      <c r="I1630" s="35"/>
      <c r="J1630" s="35"/>
      <c r="K1630" s="35"/>
      <c r="L1630" s="35"/>
      <c r="M1630" s="35"/>
      <c r="N1630" s="35"/>
      <c r="O1630" s="35"/>
      <c r="P1630" s="35"/>
      <c r="Q1630" s="35"/>
      <c r="R1630" s="35"/>
      <c r="S1630" s="35"/>
      <c r="T1630" s="35"/>
      <c r="U1630" s="35"/>
      <c r="V1630" s="35"/>
      <c r="W1630" s="35"/>
      <c r="X1630" s="35"/>
      <c r="Y1630" s="35"/>
      <c r="Z1630" s="35"/>
      <c r="AA1630" s="35"/>
      <c r="AB1630" s="35"/>
      <c r="AC1630" s="35"/>
      <c r="AD1630" s="35"/>
      <c r="AE1630" s="35"/>
      <c r="AG1630" s="216" t="s">
        <v>172</v>
      </c>
      <c r="AH1630" s="907" t="s">
        <v>2358</v>
      </c>
      <c r="AI1630" s="906" t="s">
        <v>2359</v>
      </c>
      <c r="AJ1630" s="905">
        <v>1704027</v>
      </c>
      <c r="AK1630" s="451" t="s">
        <v>139</v>
      </c>
      <c r="AL1630" s="451">
        <v>1</v>
      </c>
      <c r="AM1630" s="449" t="s">
        <v>3041</v>
      </c>
      <c r="AN1630" s="450"/>
      <c r="AP1630" s="77"/>
      <c r="AQ1630" s="77"/>
      <c r="AR1630" s="35"/>
      <c r="AS1630" s="35"/>
      <c r="AT1630" s="35"/>
      <c r="AU1630" s="35"/>
      <c r="AV1630" s="35"/>
      <c r="AW1630" s="35"/>
      <c r="AX1630" s="35"/>
      <c r="AY1630" s="35"/>
      <c r="AZ1630" s="35"/>
      <c r="BA1630" s="35"/>
      <c r="BB1630" s="35"/>
      <c r="BC1630" s="35"/>
      <c r="BD1630" s="35"/>
      <c r="BE1630" s="35"/>
      <c r="BF1630" s="35"/>
      <c r="BG1630" s="35"/>
      <c r="BH1630" s="35"/>
      <c r="BI1630" s="35"/>
      <c r="BJ1630" s="35"/>
      <c r="BK1630" s="35"/>
      <c r="BL1630" s="35"/>
      <c r="BM1630" s="35"/>
      <c r="BN1630" s="35"/>
      <c r="BO1630" s="35"/>
      <c r="BP1630" s="35"/>
      <c r="BQ1630" s="35"/>
      <c r="BR1630" s="35"/>
      <c r="BS1630" s="35"/>
      <c r="BT1630" s="35"/>
      <c r="BU1630" s="35"/>
      <c r="BV1630" s="35"/>
    </row>
    <row r="1631" spans="1:74" s="54" customFormat="1" ht="15" customHeight="1" x14ac:dyDescent="0.15">
      <c r="A1631" s="35"/>
      <c r="B1631" s="35"/>
      <c r="C1631" s="35"/>
      <c r="D1631" s="35"/>
      <c r="E1631" s="35"/>
      <c r="F1631" s="35"/>
      <c r="G1631" s="35"/>
      <c r="H1631" s="35"/>
      <c r="I1631" s="35"/>
      <c r="J1631" s="35"/>
      <c r="K1631" s="35"/>
      <c r="L1631" s="35"/>
      <c r="M1631" s="35"/>
      <c r="N1631" s="35"/>
      <c r="O1631" s="35"/>
      <c r="P1631" s="35"/>
      <c r="Q1631" s="35"/>
      <c r="R1631" s="35"/>
      <c r="S1631" s="35"/>
      <c r="T1631" s="35"/>
      <c r="U1631" s="35"/>
      <c r="V1631" s="35"/>
      <c r="W1631" s="35"/>
      <c r="X1631" s="35"/>
      <c r="Y1631" s="35"/>
      <c r="Z1631" s="35"/>
      <c r="AA1631" s="35"/>
      <c r="AB1631" s="35"/>
      <c r="AC1631" s="35"/>
      <c r="AD1631" s="35"/>
      <c r="AE1631" s="35"/>
      <c r="AG1631" s="216" t="s">
        <v>172</v>
      </c>
      <c r="AH1631" s="907" t="s">
        <v>2334</v>
      </c>
      <c r="AI1631" s="906" t="s">
        <v>2335</v>
      </c>
      <c r="AJ1631" s="905">
        <v>1704028</v>
      </c>
      <c r="AK1631" s="451">
        <v>1</v>
      </c>
      <c r="AL1631" s="451" t="s">
        <v>139</v>
      </c>
      <c r="AM1631" s="449" t="s">
        <v>3041</v>
      </c>
      <c r="AN1631" s="450"/>
      <c r="AP1631" s="77"/>
      <c r="AQ1631" s="77"/>
      <c r="AR1631" s="35"/>
      <c r="AS1631" s="35"/>
      <c r="AT1631" s="35"/>
      <c r="AU1631" s="35"/>
      <c r="AV1631" s="35"/>
      <c r="AW1631" s="35"/>
      <c r="AX1631" s="35"/>
      <c r="AY1631" s="35"/>
      <c r="AZ1631" s="35"/>
      <c r="BA1631" s="35"/>
      <c r="BB1631" s="35"/>
      <c r="BC1631" s="35"/>
      <c r="BD1631" s="35"/>
      <c r="BE1631" s="35"/>
      <c r="BF1631" s="35"/>
      <c r="BG1631" s="35"/>
      <c r="BH1631" s="35"/>
      <c r="BI1631" s="35"/>
      <c r="BJ1631" s="35"/>
      <c r="BK1631" s="35"/>
      <c r="BL1631" s="35"/>
      <c r="BM1631" s="35"/>
      <c r="BN1631" s="35"/>
      <c r="BO1631" s="35"/>
      <c r="BP1631" s="35"/>
      <c r="BQ1631" s="35"/>
      <c r="BR1631" s="35"/>
      <c r="BS1631" s="35"/>
      <c r="BT1631" s="35"/>
      <c r="BU1631" s="35"/>
      <c r="BV1631" s="35"/>
    </row>
    <row r="1632" spans="1:74" s="54" customFormat="1" ht="15" customHeight="1" x14ac:dyDescent="0.15">
      <c r="A1632" s="35"/>
      <c r="B1632" s="35"/>
      <c r="C1632" s="35"/>
      <c r="D1632" s="35"/>
      <c r="E1632" s="35"/>
      <c r="F1632" s="35"/>
      <c r="G1632" s="35"/>
      <c r="H1632" s="35"/>
      <c r="I1632" s="35"/>
      <c r="J1632" s="35"/>
      <c r="K1632" s="35"/>
      <c r="L1632" s="35"/>
      <c r="M1632" s="35"/>
      <c r="N1632" s="35"/>
      <c r="O1632" s="35"/>
      <c r="P1632" s="35"/>
      <c r="Q1632" s="35"/>
      <c r="R1632" s="35"/>
      <c r="S1632" s="35"/>
      <c r="T1632" s="35"/>
      <c r="U1632" s="35"/>
      <c r="V1632" s="35"/>
      <c r="W1632" s="35"/>
      <c r="X1632" s="35"/>
      <c r="Y1632" s="35"/>
      <c r="Z1632" s="35"/>
      <c r="AA1632" s="35"/>
      <c r="AB1632" s="35"/>
      <c r="AC1632" s="35"/>
      <c r="AD1632" s="35"/>
      <c r="AE1632" s="35"/>
      <c r="AG1632" s="216" t="s">
        <v>172</v>
      </c>
      <c r="AH1632" s="907" t="s">
        <v>2374</v>
      </c>
      <c r="AI1632" s="906" t="s">
        <v>2375</v>
      </c>
      <c r="AJ1632" s="905">
        <v>1704029</v>
      </c>
      <c r="AK1632" s="451">
        <v>1</v>
      </c>
      <c r="AL1632" s="451" t="s">
        <v>139</v>
      </c>
      <c r="AM1632" s="449" t="s">
        <v>3041</v>
      </c>
      <c r="AN1632" s="450"/>
      <c r="AP1632" s="77"/>
      <c r="AQ1632" s="77"/>
      <c r="AR1632" s="35"/>
      <c r="AS1632" s="35"/>
      <c r="AT1632" s="35"/>
      <c r="AU1632" s="35"/>
      <c r="AV1632" s="35"/>
      <c r="AW1632" s="35"/>
      <c r="AX1632" s="35"/>
      <c r="AY1632" s="35"/>
      <c r="AZ1632" s="35"/>
      <c r="BA1632" s="35"/>
      <c r="BB1632" s="35"/>
      <c r="BC1632" s="35"/>
      <c r="BD1632" s="35"/>
      <c r="BE1632" s="35"/>
      <c r="BF1632" s="35"/>
      <c r="BG1632" s="35"/>
      <c r="BH1632" s="35"/>
      <c r="BI1632" s="35"/>
      <c r="BJ1632" s="35"/>
      <c r="BK1632" s="35"/>
      <c r="BL1632" s="35"/>
      <c r="BM1632" s="35"/>
      <c r="BN1632" s="35"/>
      <c r="BO1632" s="35"/>
      <c r="BP1632" s="35"/>
      <c r="BQ1632" s="35"/>
      <c r="BR1632" s="35"/>
      <c r="BS1632" s="35"/>
      <c r="BT1632" s="35"/>
      <c r="BU1632" s="35"/>
      <c r="BV1632" s="35"/>
    </row>
    <row r="1633" spans="1:74" s="54" customFormat="1" ht="15" customHeight="1" x14ac:dyDescent="0.15">
      <c r="A1633" s="35"/>
      <c r="B1633" s="35"/>
      <c r="C1633" s="35"/>
      <c r="D1633" s="35"/>
      <c r="E1633" s="35"/>
      <c r="F1633" s="35"/>
      <c r="G1633" s="35"/>
      <c r="H1633" s="35"/>
      <c r="I1633" s="35"/>
      <c r="J1633" s="35"/>
      <c r="K1633" s="35"/>
      <c r="L1633" s="35"/>
      <c r="M1633" s="35"/>
      <c r="N1633" s="35"/>
      <c r="O1633" s="35"/>
      <c r="P1633" s="35"/>
      <c r="Q1633" s="35"/>
      <c r="R1633" s="35"/>
      <c r="S1633" s="35"/>
      <c r="T1633" s="35"/>
      <c r="U1633" s="35"/>
      <c r="V1633" s="35"/>
      <c r="W1633" s="35"/>
      <c r="X1633" s="35"/>
      <c r="Y1633" s="35"/>
      <c r="Z1633" s="35"/>
      <c r="AA1633" s="35"/>
      <c r="AB1633" s="35"/>
      <c r="AC1633" s="35"/>
      <c r="AD1633" s="35"/>
      <c r="AE1633" s="35"/>
      <c r="AG1633" s="216" t="s">
        <v>172</v>
      </c>
      <c r="AH1633" s="907" t="s">
        <v>2346</v>
      </c>
      <c r="AI1633" s="906" t="s">
        <v>2347</v>
      </c>
      <c r="AJ1633" s="905">
        <v>1704031</v>
      </c>
      <c r="AK1633" s="451" t="s">
        <v>139</v>
      </c>
      <c r="AL1633" s="451">
        <v>1</v>
      </c>
      <c r="AM1633" s="451" t="s">
        <v>140</v>
      </c>
      <c r="AN1633" s="450"/>
      <c r="AP1633" s="77"/>
      <c r="AQ1633" s="77"/>
      <c r="AR1633" s="35"/>
      <c r="AS1633" s="35"/>
      <c r="AT1633" s="35"/>
      <c r="AU1633" s="35"/>
      <c r="AV1633" s="35"/>
      <c r="AW1633" s="35"/>
      <c r="AX1633" s="35"/>
      <c r="AY1633" s="35"/>
      <c r="AZ1633" s="35"/>
      <c r="BA1633" s="35"/>
      <c r="BB1633" s="35"/>
      <c r="BC1633" s="35"/>
      <c r="BD1633" s="35"/>
      <c r="BE1633" s="35"/>
      <c r="BF1633" s="35"/>
      <c r="BG1633" s="35"/>
      <c r="BH1633" s="35"/>
      <c r="BI1633" s="35"/>
      <c r="BJ1633" s="35"/>
      <c r="BK1633" s="35"/>
      <c r="BL1633" s="35"/>
      <c r="BM1633" s="35"/>
      <c r="BN1633" s="35"/>
      <c r="BO1633" s="35"/>
      <c r="BP1633" s="35"/>
      <c r="BQ1633" s="35"/>
      <c r="BR1633" s="35"/>
      <c r="BS1633" s="35"/>
      <c r="BT1633" s="35"/>
      <c r="BU1633" s="35"/>
      <c r="BV1633" s="35"/>
    </row>
    <row r="1634" spans="1:74" s="54" customFormat="1" ht="15" customHeight="1" x14ac:dyDescent="0.15">
      <c r="A1634" s="35"/>
      <c r="B1634" s="35"/>
      <c r="C1634" s="35"/>
      <c r="D1634" s="35"/>
      <c r="E1634" s="35"/>
      <c r="F1634" s="35"/>
      <c r="G1634" s="35"/>
      <c r="H1634" s="35"/>
      <c r="I1634" s="35"/>
      <c r="J1634" s="35"/>
      <c r="K1634" s="35"/>
      <c r="L1634" s="35"/>
      <c r="M1634" s="35"/>
      <c r="N1634" s="35"/>
      <c r="O1634" s="35"/>
      <c r="P1634" s="35"/>
      <c r="Q1634" s="35"/>
      <c r="R1634" s="35"/>
      <c r="S1634" s="35"/>
      <c r="T1634" s="35"/>
      <c r="U1634" s="35"/>
      <c r="V1634" s="35"/>
      <c r="W1634" s="35"/>
      <c r="X1634" s="35"/>
      <c r="Y1634" s="35"/>
      <c r="Z1634" s="35"/>
      <c r="AA1634" s="35"/>
      <c r="AB1634" s="35"/>
      <c r="AC1634" s="35"/>
      <c r="AD1634" s="35"/>
      <c r="AE1634" s="35"/>
      <c r="AG1634" s="216" t="s">
        <v>172</v>
      </c>
      <c r="AH1634" s="907" t="s">
        <v>2360</v>
      </c>
      <c r="AI1634" s="906" t="s">
        <v>2361</v>
      </c>
      <c r="AJ1634" s="905">
        <v>1704032</v>
      </c>
      <c r="AK1634" s="451" t="s">
        <v>139</v>
      </c>
      <c r="AL1634" s="451">
        <v>1</v>
      </c>
      <c r="AM1634" s="451" t="s">
        <v>140</v>
      </c>
      <c r="AN1634" s="450"/>
      <c r="AP1634" s="77"/>
      <c r="AQ1634" s="77"/>
      <c r="AR1634" s="35"/>
      <c r="AS1634" s="35"/>
      <c r="AT1634" s="35"/>
      <c r="AU1634" s="35"/>
      <c r="AV1634" s="35"/>
      <c r="AW1634" s="35"/>
      <c r="AX1634" s="35"/>
      <c r="AY1634" s="35"/>
      <c r="AZ1634" s="35"/>
      <c r="BA1634" s="35"/>
      <c r="BB1634" s="35"/>
      <c r="BC1634" s="35"/>
      <c r="BD1634" s="35"/>
      <c r="BE1634" s="35"/>
      <c r="BF1634" s="35"/>
      <c r="BG1634" s="35"/>
      <c r="BH1634" s="35"/>
      <c r="BI1634" s="35"/>
      <c r="BJ1634" s="35"/>
      <c r="BK1634" s="35"/>
      <c r="BL1634" s="35"/>
      <c r="BM1634" s="35"/>
      <c r="BN1634" s="35"/>
      <c r="BO1634" s="35"/>
      <c r="BP1634" s="35"/>
      <c r="BQ1634" s="35"/>
      <c r="BR1634" s="35"/>
      <c r="BS1634" s="35"/>
      <c r="BT1634" s="35"/>
      <c r="BU1634" s="35"/>
      <c r="BV1634" s="35"/>
    </row>
    <row r="1635" spans="1:74" s="54" customFormat="1" ht="15" customHeight="1" x14ac:dyDescent="0.15">
      <c r="A1635" s="35"/>
      <c r="B1635" s="35"/>
      <c r="C1635" s="35"/>
      <c r="D1635" s="35"/>
      <c r="E1635" s="35"/>
      <c r="F1635" s="35"/>
      <c r="G1635" s="35"/>
      <c r="H1635" s="35"/>
      <c r="I1635" s="35"/>
      <c r="J1635" s="35"/>
      <c r="K1635" s="35"/>
      <c r="L1635" s="35"/>
      <c r="M1635" s="35"/>
      <c r="N1635" s="35"/>
      <c r="O1635" s="35"/>
      <c r="P1635" s="35"/>
      <c r="Q1635" s="35"/>
      <c r="R1635" s="35"/>
      <c r="S1635" s="35"/>
      <c r="T1635" s="35"/>
      <c r="U1635" s="35"/>
      <c r="V1635" s="35"/>
      <c r="W1635" s="35"/>
      <c r="X1635" s="35"/>
      <c r="Y1635" s="35"/>
      <c r="Z1635" s="35"/>
      <c r="AA1635" s="35"/>
      <c r="AB1635" s="35"/>
      <c r="AC1635" s="35"/>
      <c r="AD1635" s="35"/>
      <c r="AE1635" s="35"/>
      <c r="AG1635" s="216" t="s">
        <v>172</v>
      </c>
      <c r="AH1635" s="907" t="s">
        <v>2362</v>
      </c>
      <c r="AI1635" s="906" t="s">
        <v>2363</v>
      </c>
      <c r="AJ1635" s="905">
        <v>1704033</v>
      </c>
      <c r="AK1635" s="451">
        <v>1</v>
      </c>
      <c r="AL1635" s="451" t="s">
        <v>139</v>
      </c>
      <c r="AM1635" s="451" t="s">
        <v>140</v>
      </c>
      <c r="AN1635" s="450"/>
      <c r="AP1635" s="77"/>
      <c r="AQ1635" s="77"/>
      <c r="AR1635" s="35"/>
      <c r="AS1635" s="35"/>
      <c r="AT1635" s="35"/>
      <c r="AU1635" s="35"/>
      <c r="AV1635" s="35"/>
      <c r="AW1635" s="35"/>
      <c r="AX1635" s="35"/>
      <c r="AY1635" s="35"/>
      <c r="AZ1635" s="35"/>
      <c r="BA1635" s="35"/>
      <c r="BB1635" s="35"/>
      <c r="BC1635" s="35"/>
      <c r="BD1635" s="35"/>
      <c r="BE1635" s="35"/>
      <c r="BF1635" s="35"/>
      <c r="BG1635" s="35"/>
      <c r="BH1635" s="35"/>
      <c r="BI1635" s="35"/>
      <c r="BJ1635" s="35"/>
      <c r="BK1635" s="35"/>
      <c r="BL1635" s="35"/>
      <c r="BM1635" s="35"/>
      <c r="BN1635" s="35"/>
      <c r="BO1635" s="35"/>
      <c r="BP1635" s="35"/>
      <c r="BQ1635" s="35"/>
      <c r="BR1635" s="35"/>
      <c r="BS1635" s="35"/>
      <c r="BT1635" s="35"/>
      <c r="BU1635" s="35"/>
      <c r="BV1635" s="35"/>
    </row>
    <row r="1636" spans="1:74" s="54" customFormat="1" ht="15" customHeight="1" x14ac:dyDescent="0.15">
      <c r="A1636" s="35"/>
      <c r="B1636" s="35"/>
      <c r="C1636" s="35"/>
      <c r="D1636" s="35"/>
      <c r="E1636" s="35"/>
      <c r="F1636" s="35"/>
      <c r="G1636" s="35"/>
      <c r="H1636" s="35"/>
      <c r="I1636" s="35"/>
      <c r="J1636" s="35"/>
      <c r="K1636" s="35"/>
      <c r="L1636" s="35"/>
      <c r="M1636" s="35"/>
      <c r="N1636" s="35"/>
      <c r="O1636" s="35"/>
      <c r="P1636" s="35"/>
      <c r="Q1636" s="35"/>
      <c r="R1636" s="35"/>
      <c r="S1636" s="35"/>
      <c r="T1636" s="35"/>
      <c r="U1636" s="35"/>
      <c r="V1636" s="35"/>
      <c r="W1636" s="35"/>
      <c r="X1636" s="35"/>
      <c r="Y1636" s="35"/>
      <c r="Z1636" s="35"/>
      <c r="AA1636" s="35"/>
      <c r="AB1636" s="35"/>
      <c r="AC1636" s="35"/>
      <c r="AD1636" s="35"/>
      <c r="AE1636" s="35"/>
      <c r="AG1636" s="216" t="s">
        <v>172</v>
      </c>
      <c r="AH1636" s="907" t="s">
        <v>2320</v>
      </c>
      <c r="AI1636" s="906" t="s">
        <v>2321</v>
      </c>
      <c r="AJ1636" s="905">
        <v>1704034</v>
      </c>
      <c r="AK1636" s="451" t="s">
        <v>139</v>
      </c>
      <c r="AL1636" s="451">
        <v>1</v>
      </c>
      <c r="AM1636" s="449" t="s">
        <v>3041</v>
      </c>
      <c r="AN1636" s="450"/>
      <c r="AP1636" s="77"/>
      <c r="AQ1636" s="77"/>
      <c r="AR1636" s="35"/>
      <c r="AS1636" s="35"/>
      <c r="AT1636" s="35"/>
      <c r="AU1636" s="35"/>
      <c r="AV1636" s="35"/>
      <c r="AW1636" s="35"/>
      <c r="AX1636" s="35"/>
      <c r="AY1636" s="35"/>
      <c r="AZ1636" s="35"/>
      <c r="BA1636" s="35"/>
      <c r="BB1636" s="35"/>
      <c r="BC1636" s="35"/>
      <c r="BD1636" s="35"/>
      <c r="BE1636" s="35"/>
      <c r="BF1636" s="35"/>
      <c r="BG1636" s="35"/>
      <c r="BH1636" s="35"/>
      <c r="BI1636" s="35"/>
      <c r="BJ1636" s="35"/>
      <c r="BK1636" s="35"/>
      <c r="BL1636" s="35"/>
      <c r="BM1636" s="35"/>
      <c r="BN1636" s="35"/>
      <c r="BO1636" s="35"/>
      <c r="BP1636" s="35"/>
      <c r="BQ1636" s="35"/>
      <c r="BR1636" s="35"/>
      <c r="BS1636" s="35"/>
      <c r="BT1636" s="35"/>
      <c r="BU1636" s="35"/>
      <c r="BV1636" s="35"/>
    </row>
    <row r="1637" spans="1:74" s="54" customFormat="1" ht="15" customHeight="1" x14ac:dyDescent="0.15">
      <c r="A1637" s="35"/>
      <c r="B1637" s="35"/>
      <c r="C1637" s="35"/>
      <c r="D1637" s="35"/>
      <c r="E1637" s="35"/>
      <c r="F1637" s="35"/>
      <c r="G1637" s="35"/>
      <c r="H1637" s="35"/>
      <c r="I1637" s="35"/>
      <c r="J1637" s="35"/>
      <c r="K1637" s="35"/>
      <c r="L1637" s="35"/>
      <c r="M1637" s="35"/>
      <c r="N1637" s="35"/>
      <c r="O1637" s="35"/>
      <c r="P1637" s="35"/>
      <c r="Q1637" s="35"/>
      <c r="R1637" s="35"/>
      <c r="S1637" s="35"/>
      <c r="T1637" s="35"/>
      <c r="U1637" s="35"/>
      <c r="V1637" s="35"/>
      <c r="W1637" s="35"/>
      <c r="X1637" s="35"/>
      <c r="Y1637" s="35"/>
      <c r="Z1637" s="35"/>
      <c r="AA1637" s="35"/>
      <c r="AB1637" s="35"/>
      <c r="AC1637" s="35"/>
      <c r="AD1637" s="35"/>
      <c r="AE1637" s="35"/>
      <c r="AG1637" s="216" t="s">
        <v>172</v>
      </c>
      <c r="AH1637" s="907" t="s">
        <v>2316</v>
      </c>
      <c r="AI1637" s="906" t="s">
        <v>2317</v>
      </c>
      <c r="AJ1637" s="905">
        <v>1704035</v>
      </c>
      <c r="AK1637" s="451" t="s">
        <v>139</v>
      </c>
      <c r="AL1637" s="451">
        <v>1</v>
      </c>
      <c r="AM1637" s="449" t="s">
        <v>3041</v>
      </c>
      <c r="AN1637" s="450"/>
      <c r="AP1637" s="77"/>
      <c r="AQ1637" s="77"/>
      <c r="AR1637" s="35"/>
      <c r="AS1637" s="35"/>
      <c r="AT1637" s="35"/>
      <c r="AU1637" s="35"/>
      <c r="AV1637" s="35"/>
      <c r="AW1637" s="35"/>
      <c r="AX1637" s="35"/>
      <c r="AY1637" s="35"/>
      <c r="AZ1637" s="35"/>
      <c r="BA1637" s="35"/>
      <c r="BB1637" s="35"/>
      <c r="BC1637" s="35"/>
      <c r="BD1637" s="35"/>
      <c r="BE1637" s="35"/>
      <c r="BF1637" s="35"/>
      <c r="BG1637" s="35"/>
      <c r="BH1637" s="35"/>
      <c r="BI1637" s="35"/>
      <c r="BJ1637" s="35"/>
      <c r="BK1637" s="35"/>
      <c r="BL1637" s="35"/>
      <c r="BM1637" s="35"/>
      <c r="BN1637" s="35"/>
      <c r="BO1637" s="35"/>
      <c r="BP1637" s="35"/>
      <c r="BQ1637" s="35"/>
      <c r="BR1637" s="35"/>
      <c r="BS1637" s="35"/>
      <c r="BT1637" s="35"/>
      <c r="BU1637" s="35"/>
      <c r="BV1637" s="35"/>
    </row>
    <row r="1638" spans="1:74" s="54" customFormat="1" ht="15" customHeight="1" x14ac:dyDescent="0.15">
      <c r="A1638" s="35"/>
      <c r="B1638" s="35"/>
      <c r="C1638" s="35"/>
      <c r="D1638" s="35"/>
      <c r="E1638" s="35"/>
      <c r="F1638" s="35"/>
      <c r="G1638" s="35"/>
      <c r="H1638" s="35"/>
      <c r="I1638" s="35"/>
      <c r="J1638" s="35"/>
      <c r="K1638" s="35"/>
      <c r="L1638" s="35"/>
      <c r="M1638" s="35"/>
      <c r="N1638" s="35"/>
      <c r="O1638" s="35"/>
      <c r="P1638" s="35"/>
      <c r="Q1638" s="35"/>
      <c r="R1638" s="35"/>
      <c r="S1638" s="35"/>
      <c r="T1638" s="35"/>
      <c r="U1638" s="35"/>
      <c r="V1638" s="35"/>
      <c r="W1638" s="35"/>
      <c r="X1638" s="35"/>
      <c r="Y1638" s="35"/>
      <c r="Z1638" s="35"/>
      <c r="AA1638" s="35"/>
      <c r="AB1638" s="35"/>
      <c r="AC1638" s="35"/>
      <c r="AD1638" s="35"/>
      <c r="AE1638" s="35"/>
      <c r="AG1638" s="216" t="s">
        <v>172</v>
      </c>
      <c r="AH1638" s="907" t="s">
        <v>2322</v>
      </c>
      <c r="AI1638" s="906" t="s">
        <v>2323</v>
      </c>
      <c r="AJ1638" s="905">
        <v>1704036</v>
      </c>
      <c r="AK1638" s="451">
        <v>1</v>
      </c>
      <c r="AL1638" s="451" t="s">
        <v>139</v>
      </c>
      <c r="AM1638" s="451" t="s">
        <v>140</v>
      </c>
      <c r="AN1638" s="450"/>
      <c r="AP1638" s="77"/>
      <c r="AQ1638" s="77"/>
      <c r="AR1638" s="35"/>
      <c r="AS1638" s="35"/>
      <c r="AT1638" s="35"/>
      <c r="AU1638" s="35"/>
      <c r="AV1638" s="35"/>
      <c r="AW1638" s="35"/>
      <c r="AX1638" s="35"/>
      <c r="AY1638" s="35"/>
      <c r="AZ1638" s="35"/>
      <c r="BA1638" s="35"/>
      <c r="BB1638" s="35"/>
      <c r="BC1638" s="35"/>
      <c r="BD1638" s="35"/>
      <c r="BE1638" s="35"/>
      <c r="BF1638" s="35"/>
      <c r="BG1638" s="35"/>
      <c r="BH1638" s="35"/>
      <c r="BI1638" s="35"/>
      <c r="BJ1638" s="35"/>
      <c r="BK1638" s="35"/>
      <c r="BL1638" s="35"/>
      <c r="BM1638" s="35"/>
      <c r="BN1638" s="35"/>
      <c r="BO1638" s="35"/>
      <c r="BP1638" s="35"/>
      <c r="BQ1638" s="35"/>
      <c r="BR1638" s="35"/>
      <c r="BS1638" s="35"/>
      <c r="BT1638" s="35"/>
      <c r="BU1638" s="35"/>
      <c r="BV1638" s="35"/>
    </row>
    <row r="1639" spans="1:74" s="54" customFormat="1" ht="15" customHeight="1" x14ac:dyDescent="0.15">
      <c r="A1639" s="35"/>
      <c r="B1639" s="35"/>
      <c r="C1639" s="35"/>
      <c r="D1639" s="35"/>
      <c r="E1639" s="35"/>
      <c r="F1639" s="35"/>
      <c r="G1639" s="35"/>
      <c r="H1639" s="35"/>
      <c r="I1639" s="35"/>
      <c r="J1639" s="35"/>
      <c r="K1639" s="35"/>
      <c r="L1639" s="35"/>
      <c r="M1639" s="35"/>
      <c r="N1639" s="35"/>
      <c r="O1639" s="35"/>
      <c r="P1639" s="35"/>
      <c r="Q1639" s="35"/>
      <c r="R1639" s="35"/>
      <c r="S1639" s="35"/>
      <c r="T1639" s="35"/>
      <c r="U1639" s="35"/>
      <c r="V1639" s="35"/>
      <c r="W1639" s="35"/>
      <c r="X1639" s="35"/>
      <c r="Y1639" s="35"/>
      <c r="Z1639" s="35"/>
      <c r="AA1639" s="35"/>
      <c r="AB1639" s="35"/>
      <c r="AC1639" s="35"/>
      <c r="AD1639" s="35"/>
      <c r="AE1639" s="35"/>
      <c r="AG1639" s="216" t="s">
        <v>172</v>
      </c>
      <c r="AH1639" s="907" t="s">
        <v>2326</v>
      </c>
      <c r="AI1639" s="906" t="s">
        <v>2327</v>
      </c>
      <c r="AJ1639" s="905">
        <v>1704039</v>
      </c>
      <c r="AK1639" s="451" t="s">
        <v>139</v>
      </c>
      <c r="AL1639" s="451">
        <v>1</v>
      </c>
      <c r="AM1639" s="451" t="s">
        <v>140</v>
      </c>
      <c r="AN1639" s="450"/>
      <c r="AP1639" s="77"/>
      <c r="AQ1639" s="77"/>
      <c r="AR1639" s="35"/>
      <c r="AS1639" s="35"/>
      <c r="AT1639" s="35"/>
      <c r="AU1639" s="35"/>
      <c r="AV1639" s="35"/>
      <c r="AW1639" s="35"/>
      <c r="AX1639" s="35"/>
      <c r="AY1639" s="35"/>
      <c r="AZ1639" s="35"/>
      <c r="BA1639" s="35"/>
      <c r="BB1639" s="35"/>
      <c r="BC1639" s="35"/>
      <c r="BD1639" s="35"/>
      <c r="BE1639" s="35"/>
      <c r="BF1639" s="35"/>
      <c r="BG1639" s="35"/>
      <c r="BH1639" s="35"/>
      <c r="BI1639" s="35"/>
      <c r="BJ1639" s="35"/>
      <c r="BK1639" s="35"/>
      <c r="BL1639" s="35"/>
      <c r="BM1639" s="35"/>
      <c r="BN1639" s="35"/>
      <c r="BO1639" s="35"/>
      <c r="BP1639" s="35"/>
      <c r="BQ1639" s="35"/>
      <c r="BR1639" s="35"/>
      <c r="BS1639" s="35"/>
      <c r="BT1639" s="35"/>
      <c r="BU1639" s="35"/>
      <c r="BV1639" s="35"/>
    </row>
    <row r="1640" spans="1:74" s="54" customFormat="1" ht="15" customHeight="1" x14ac:dyDescent="0.15">
      <c r="A1640" s="35"/>
      <c r="B1640" s="35"/>
      <c r="C1640" s="35"/>
      <c r="D1640" s="35"/>
      <c r="E1640" s="35"/>
      <c r="F1640" s="35"/>
      <c r="G1640" s="35"/>
      <c r="H1640" s="35"/>
      <c r="I1640" s="35"/>
      <c r="J1640" s="35"/>
      <c r="K1640" s="35"/>
      <c r="L1640" s="35"/>
      <c r="M1640" s="35"/>
      <c r="N1640" s="35"/>
      <c r="O1640" s="35"/>
      <c r="P1640" s="35"/>
      <c r="Q1640" s="35"/>
      <c r="R1640" s="35"/>
      <c r="S1640" s="35"/>
      <c r="T1640" s="35"/>
      <c r="U1640" s="35"/>
      <c r="V1640" s="35"/>
      <c r="W1640" s="35"/>
      <c r="X1640" s="35"/>
      <c r="Y1640" s="35"/>
      <c r="Z1640" s="35"/>
      <c r="AA1640" s="35"/>
      <c r="AB1640" s="35"/>
      <c r="AC1640" s="35"/>
      <c r="AD1640" s="35"/>
      <c r="AE1640" s="35"/>
      <c r="AG1640" s="216" t="s">
        <v>173</v>
      </c>
      <c r="AH1640" s="907" t="s">
        <v>2402</v>
      </c>
      <c r="AI1640" s="906" t="s">
        <v>2403</v>
      </c>
      <c r="AJ1640" s="905">
        <v>1705001</v>
      </c>
      <c r="AK1640" s="451">
        <v>1</v>
      </c>
      <c r="AL1640" s="451" t="s">
        <v>139</v>
      </c>
      <c r="AM1640" s="449" t="s">
        <v>3041</v>
      </c>
      <c r="AN1640" s="450"/>
      <c r="AP1640" s="77"/>
      <c r="AQ1640" s="77"/>
      <c r="AR1640" s="35"/>
      <c r="AS1640" s="35"/>
      <c r="AT1640" s="35"/>
      <c r="AU1640" s="35"/>
      <c r="AV1640" s="35"/>
      <c r="AW1640" s="35"/>
      <c r="AX1640" s="35"/>
      <c r="AY1640" s="35"/>
      <c r="AZ1640" s="35"/>
      <c r="BA1640" s="35"/>
      <c r="BB1640" s="35"/>
      <c r="BC1640" s="35"/>
      <c r="BD1640" s="35"/>
      <c r="BE1640" s="35"/>
      <c r="BF1640" s="35"/>
      <c r="BG1640" s="35"/>
      <c r="BH1640" s="35"/>
      <c r="BI1640" s="35"/>
      <c r="BJ1640" s="35"/>
      <c r="BK1640" s="35"/>
      <c r="BL1640" s="35"/>
      <c r="BM1640" s="35"/>
      <c r="BN1640" s="35"/>
      <c r="BO1640" s="35"/>
      <c r="BP1640" s="35"/>
      <c r="BQ1640" s="35"/>
      <c r="BR1640" s="35"/>
      <c r="BS1640" s="35"/>
      <c r="BT1640" s="35"/>
      <c r="BU1640" s="35"/>
      <c r="BV1640" s="35"/>
    </row>
    <row r="1641" spans="1:74" s="54" customFormat="1" ht="15" customHeight="1" x14ac:dyDescent="0.15">
      <c r="A1641" s="35"/>
      <c r="B1641" s="35"/>
      <c r="C1641" s="35"/>
      <c r="D1641" s="35"/>
      <c r="E1641" s="35"/>
      <c r="F1641" s="35"/>
      <c r="G1641" s="35"/>
      <c r="H1641" s="35"/>
      <c r="I1641" s="35"/>
      <c r="J1641" s="35"/>
      <c r="K1641" s="35"/>
      <c r="L1641" s="35"/>
      <c r="M1641" s="35"/>
      <c r="N1641" s="35"/>
      <c r="O1641" s="35"/>
      <c r="P1641" s="35"/>
      <c r="Q1641" s="35"/>
      <c r="R1641" s="35"/>
      <c r="S1641" s="35"/>
      <c r="T1641" s="35"/>
      <c r="U1641" s="35"/>
      <c r="V1641" s="35"/>
      <c r="W1641" s="35"/>
      <c r="X1641" s="35"/>
      <c r="Y1641" s="35"/>
      <c r="Z1641" s="35"/>
      <c r="AA1641" s="35"/>
      <c r="AB1641" s="35"/>
      <c r="AC1641" s="35"/>
      <c r="AD1641" s="35"/>
      <c r="AE1641" s="35"/>
      <c r="AG1641" s="216" t="s">
        <v>173</v>
      </c>
      <c r="AH1641" s="907" t="s">
        <v>2414</v>
      </c>
      <c r="AI1641" s="906" t="s">
        <v>2415</v>
      </c>
      <c r="AJ1641" s="905">
        <v>1705002</v>
      </c>
      <c r="AK1641" s="451" t="s">
        <v>139</v>
      </c>
      <c r="AL1641" s="451">
        <v>1</v>
      </c>
      <c r="AM1641" s="449" t="s">
        <v>3041</v>
      </c>
      <c r="AN1641" s="450"/>
      <c r="AP1641" s="77"/>
      <c r="AQ1641" s="77"/>
      <c r="AR1641" s="35"/>
      <c r="AS1641" s="35"/>
      <c r="AT1641" s="35"/>
      <c r="AU1641" s="35"/>
      <c r="AV1641" s="35"/>
      <c r="AW1641" s="35"/>
      <c r="AX1641" s="35"/>
      <c r="AY1641" s="35"/>
      <c r="AZ1641" s="35"/>
      <c r="BA1641" s="35"/>
      <c r="BB1641" s="35"/>
      <c r="BC1641" s="35"/>
      <c r="BD1641" s="35"/>
      <c r="BE1641" s="35"/>
      <c r="BF1641" s="35"/>
      <c r="BG1641" s="35"/>
      <c r="BH1641" s="35"/>
      <c r="BI1641" s="35"/>
      <c r="BJ1641" s="35"/>
      <c r="BK1641" s="35"/>
      <c r="BL1641" s="35"/>
      <c r="BM1641" s="35"/>
      <c r="BN1641" s="35"/>
      <c r="BO1641" s="35"/>
      <c r="BP1641" s="35"/>
      <c r="BQ1641" s="35"/>
      <c r="BR1641" s="35"/>
      <c r="BS1641" s="35"/>
      <c r="BT1641" s="35"/>
      <c r="BU1641" s="35"/>
      <c r="BV1641" s="35"/>
    </row>
    <row r="1642" spans="1:74" s="54" customFormat="1" ht="15" customHeight="1" x14ac:dyDescent="0.15">
      <c r="A1642" s="35"/>
      <c r="B1642" s="35"/>
      <c r="C1642" s="35"/>
      <c r="D1642" s="35"/>
      <c r="E1642" s="35"/>
      <c r="F1642" s="35"/>
      <c r="G1642" s="35"/>
      <c r="H1642" s="35"/>
      <c r="I1642" s="35"/>
      <c r="J1642" s="35"/>
      <c r="K1642" s="35"/>
      <c r="L1642" s="35"/>
      <c r="M1642" s="35"/>
      <c r="N1642" s="35"/>
      <c r="O1642" s="35"/>
      <c r="P1642" s="35"/>
      <c r="Q1642" s="35"/>
      <c r="R1642" s="35"/>
      <c r="S1642" s="35"/>
      <c r="T1642" s="35"/>
      <c r="U1642" s="35"/>
      <c r="V1642" s="35"/>
      <c r="W1642" s="35"/>
      <c r="X1642" s="35"/>
      <c r="Y1642" s="35"/>
      <c r="Z1642" s="35"/>
      <c r="AA1642" s="35"/>
      <c r="AB1642" s="35"/>
      <c r="AC1642" s="35"/>
      <c r="AD1642" s="35"/>
      <c r="AE1642" s="35"/>
      <c r="AG1642" s="216" t="s">
        <v>173</v>
      </c>
      <c r="AH1642" s="907" t="s">
        <v>2396</v>
      </c>
      <c r="AI1642" s="906" t="s">
        <v>2397</v>
      </c>
      <c r="AJ1642" s="905">
        <v>1705003</v>
      </c>
      <c r="AK1642" s="451" t="s">
        <v>139</v>
      </c>
      <c r="AL1642" s="451">
        <v>1</v>
      </c>
      <c r="AM1642" s="449" t="s">
        <v>3041</v>
      </c>
      <c r="AN1642" s="450"/>
      <c r="AP1642" s="77"/>
      <c r="AQ1642" s="77"/>
      <c r="AR1642" s="35"/>
      <c r="AS1642" s="35"/>
      <c r="AT1642" s="35"/>
      <c r="AU1642" s="35"/>
      <c r="AV1642" s="35"/>
      <c r="AW1642" s="35"/>
      <c r="AX1642" s="35"/>
      <c r="AY1642" s="35"/>
      <c r="AZ1642" s="35"/>
      <c r="BA1642" s="35"/>
      <c r="BB1642" s="35"/>
      <c r="BC1642" s="35"/>
      <c r="BD1642" s="35"/>
      <c r="BE1642" s="35"/>
      <c r="BF1642" s="35"/>
      <c r="BG1642" s="35"/>
      <c r="BH1642" s="35"/>
      <c r="BI1642" s="35"/>
      <c r="BJ1642" s="35"/>
      <c r="BK1642" s="35"/>
      <c r="BL1642" s="35"/>
      <c r="BM1642" s="35"/>
      <c r="BN1642" s="35"/>
      <c r="BO1642" s="35"/>
      <c r="BP1642" s="35"/>
      <c r="BQ1642" s="35"/>
      <c r="BR1642" s="35"/>
      <c r="BS1642" s="35"/>
      <c r="BT1642" s="35"/>
      <c r="BU1642" s="35"/>
      <c r="BV1642" s="35"/>
    </row>
    <row r="1643" spans="1:74" s="54" customFormat="1" ht="15" customHeight="1" x14ac:dyDescent="0.15">
      <c r="A1643" s="35"/>
      <c r="B1643" s="35"/>
      <c r="C1643" s="35"/>
      <c r="D1643" s="35"/>
      <c r="E1643" s="35"/>
      <c r="F1643" s="35"/>
      <c r="G1643" s="35"/>
      <c r="H1643" s="35"/>
      <c r="I1643" s="35"/>
      <c r="J1643" s="35"/>
      <c r="K1643" s="35"/>
      <c r="L1643" s="35"/>
      <c r="M1643" s="35"/>
      <c r="N1643" s="35"/>
      <c r="O1643" s="35"/>
      <c r="P1643" s="35"/>
      <c r="Q1643" s="35"/>
      <c r="R1643" s="35"/>
      <c r="S1643" s="35"/>
      <c r="T1643" s="35"/>
      <c r="U1643" s="35"/>
      <c r="V1643" s="35"/>
      <c r="W1643" s="35"/>
      <c r="X1643" s="35"/>
      <c r="Y1643" s="35"/>
      <c r="Z1643" s="35"/>
      <c r="AA1643" s="35"/>
      <c r="AB1643" s="35"/>
      <c r="AC1643" s="35"/>
      <c r="AD1643" s="35"/>
      <c r="AE1643" s="35"/>
      <c r="AG1643" s="216" t="s">
        <v>173</v>
      </c>
      <c r="AH1643" s="907" t="s">
        <v>2418</v>
      </c>
      <c r="AI1643" s="906" t="s">
        <v>2419</v>
      </c>
      <c r="AJ1643" s="905">
        <v>1705004</v>
      </c>
      <c r="AK1643" s="451" t="s">
        <v>139</v>
      </c>
      <c r="AL1643" s="451">
        <v>1</v>
      </c>
      <c r="AM1643" s="449" t="s">
        <v>3041</v>
      </c>
      <c r="AN1643" s="450"/>
      <c r="AP1643" s="77"/>
      <c r="AQ1643" s="77"/>
      <c r="AR1643" s="35"/>
      <c r="AS1643" s="35"/>
      <c r="AT1643" s="35"/>
      <c r="AU1643" s="35"/>
      <c r="AV1643" s="35"/>
      <c r="AW1643" s="35"/>
      <c r="AX1643" s="35"/>
      <c r="AY1643" s="35"/>
      <c r="AZ1643" s="35"/>
      <c r="BA1643" s="35"/>
      <c r="BB1643" s="35"/>
      <c r="BC1643" s="35"/>
      <c r="BD1643" s="35"/>
      <c r="BE1643" s="35"/>
      <c r="BF1643" s="35"/>
      <c r="BG1643" s="35"/>
      <c r="BH1643" s="35"/>
      <c r="BI1643" s="35"/>
      <c r="BJ1643" s="35"/>
      <c r="BK1643" s="35"/>
      <c r="BL1643" s="35"/>
      <c r="BM1643" s="35"/>
      <c r="BN1643" s="35"/>
      <c r="BO1643" s="35"/>
      <c r="BP1643" s="35"/>
      <c r="BQ1643" s="35"/>
      <c r="BR1643" s="35"/>
      <c r="BS1643" s="35"/>
      <c r="BT1643" s="35"/>
      <c r="BU1643" s="35"/>
      <c r="BV1643" s="35"/>
    </row>
    <row r="1644" spans="1:74" s="54" customFormat="1" ht="15" customHeight="1" x14ac:dyDescent="0.15">
      <c r="A1644" s="35"/>
      <c r="B1644" s="35"/>
      <c r="C1644" s="35"/>
      <c r="D1644" s="35"/>
      <c r="E1644" s="35"/>
      <c r="F1644" s="35"/>
      <c r="G1644" s="35"/>
      <c r="H1644" s="35"/>
      <c r="I1644" s="35"/>
      <c r="J1644" s="35"/>
      <c r="K1644" s="35"/>
      <c r="L1644" s="35"/>
      <c r="M1644" s="35"/>
      <c r="N1644" s="35"/>
      <c r="O1644" s="35"/>
      <c r="P1644" s="35"/>
      <c r="Q1644" s="35"/>
      <c r="R1644" s="35"/>
      <c r="S1644" s="35"/>
      <c r="T1644" s="35"/>
      <c r="U1644" s="35"/>
      <c r="V1644" s="35"/>
      <c r="W1644" s="35"/>
      <c r="X1644" s="35"/>
      <c r="Y1644" s="35"/>
      <c r="Z1644" s="35"/>
      <c r="AA1644" s="35"/>
      <c r="AB1644" s="35"/>
      <c r="AC1644" s="35"/>
      <c r="AD1644" s="35"/>
      <c r="AE1644" s="35"/>
      <c r="AG1644" s="216" t="s">
        <v>173</v>
      </c>
      <c r="AH1644" s="907" t="s">
        <v>2394</v>
      </c>
      <c r="AI1644" s="906" t="s">
        <v>2395</v>
      </c>
      <c r="AJ1644" s="905">
        <v>1705005</v>
      </c>
      <c r="AK1644" s="451" t="s">
        <v>139</v>
      </c>
      <c r="AL1644" s="451">
        <v>1</v>
      </c>
      <c r="AM1644" s="449" t="s">
        <v>3041</v>
      </c>
      <c r="AN1644" s="450"/>
      <c r="AP1644" s="77"/>
      <c r="AQ1644" s="77"/>
      <c r="AR1644" s="35"/>
      <c r="AS1644" s="35"/>
      <c r="AT1644" s="35"/>
      <c r="AU1644" s="35"/>
      <c r="AV1644" s="35"/>
      <c r="AW1644" s="35"/>
      <c r="AX1644" s="35"/>
      <c r="AY1644" s="35"/>
      <c r="AZ1644" s="35"/>
      <c r="BA1644" s="35"/>
      <c r="BB1644" s="35"/>
      <c r="BC1644" s="35"/>
      <c r="BD1644" s="35"/>
      <c r="BE1644" s="35"/>
      <c r="BF1644" s="35"/>
      <c r="BG1644" s="35"/>
      <c r="BH1644" s="35"/>
      <c r="BI1644" s="35"/>
      <c r="BJ1644" s="35"/>
      <c r="BK1644" s="35"/>
      <c r="BL1644" s="35"/>
      <c r="BM1644" s="35"/>
      <c r="BN1644" s="35"/>
      <c r="BO1644" s="35"/>
      <c r="BP1644" s="35"/>
      <c r="BQ1644" s="35"/>
      <c r="BR1644" s="35"/>
      <c r="BS1644" s="35"/>
      <c r="BT1644" s="35"/>
      <c r="BU1644" s="35"/>
      <c r="BV1644" s="35"/>
    </row>
    <row r="1645" spans="1:74" s="54" customFormat="1" ht="15" customHeight="1" x14ac:dyDescent="0.15">
      <c r="A1645" s="35"/>
      <c r="B1645" s="35"/>
      <c r="C1645" s="35"/>
      <c r="D1645" s="35"/>
      <c r="E1645" s="35"/>
      <c r="F1645" s="35"/>
      <c r="G1645" s="35"/>
      <c r="H1645" s="35"/>
      <c r="I1645" s="35"/>
      <c r="J1645" s="35"/>
      <c r="K1645" s="35"/>
      <c r="L1645" s="35"/>
      <c r="M1645" s="35"/>
      <c r="N1645" s="35"/>
      <c r="O1645" s="35"/>
      <c r="P1645" s="35"/>
      <c r="Q1645" s="35"/>
      <c r="R1645" s="35"/>
      <c r="S1645" s="35"/>
      <c r="T1645" s="35"/>
      <c r="U1645" s="35"/>
      <c r="V1645" s="35"/>
      <c r="W1645" s="35"/>
      <c r="X1645" s="35"/>
      <c r="Y1645" s="35"/>
      <c r="Z1645" s="35"/>
      <c r="AA1645" s="35"/>
      <c r="AB1645" s="35"/>
      <c r="AC1645" s="35"/>
      <c r="AD1645" s="35"/>
      <c r="AE1645" s="35"/>
      <c r="AG1645" s="216" t="s">
        <v>173</v>
      </c>
      <c r="AH1645" s="907" t="s">
        <v>2400</v>
      </c>
      <c r="AI1645" s="906" t="s">
        <v>2401</v>
      </c>
      <c r="AJ1645" s="905">
        <v>1705006</v>
      </c>
      <c r="AK1645" s="451" t="s">
        <v>139</v>
      </c>
      <c r="AL1645" s="451">
        <v>1</v>
      </c>
      <c r="AM1645" s="449" t="s">
        <v>3041</v>
      </c>
      <c r="AN1645" s="450"/>
      <c r="AP1645" s="77"/>
      <c r="AQ1645" s="77"/>
      <c r="AR1645" s="35"/>
      <c r="AS1645" s="35"/>
      <c r="AT1645" s="35"/>
      <c r="AU1645" s="35"/>
      <c r="AV1645" s="35"/>
      <c r="AW1645" s="35"/>
      <c r="AX1645" s="35"/>
      <c r="AY1645" s="35"/>
      <c r="AZ1645" s="35"/>
      <c r="BA1645" s="35"/>
      <c r="BB1645" s="35"/>
      <c r="BC1645" s="35"/>
      <c r="BD1645" s="35"/>
      <c r="BE1645" s="35"/>
      <c r="BF1645" s="35"/>
      <c r="BG1645" s="35"/>
      <c r="BH1645" s="35"/>
      <c r="BI1645" s="35"/>
      <c r="BJ1645" s="35"/>
      <c r="BK1645" s="35"/>
      <c r="BL1645" s="35"/>
      <c r="BM1645" s="35"/>
      <c r="BN1645" s="35"/>
      <c r="BO1645" s="35"/>
      <c r="BP1645" s="35"/>
      <c r="BQ1645" s="35"/>
      <c r="BR1645" s="35"/>
      <c r="BS1645" s="35"/>
      <c r="BT1645" s="35"/>
      <c r="BU1645" s="35"/>
      <c r="BV1645" s="35"/>
    </row>
    <row r="1646" spans="1:74" s="54" customFormat="1" ht="15" customHeight="1" x14ac:dyDescent="0.15">
      <c r="A1646" s="35"/>
      <c r="B1646" s="35"/>
      <c r="C1646" s="35"/>
      <c r="D1646" s="35"/>
      <c r="E1646" s="35"/>
      <c r="F1646" s="35"/>
      <c r="G1646" s="35"/>
      <c r="H1646" s="35"/>
      <c r="I1646" s="35"/>
      <c r="J1646" s="35"/>
      <c r="K1646" s="35"/>
      <c r="L1646" s="35"/>
      <c r="M1646" s="35"/>
      <c r="N1646" s="35"/>
      <c r="O1646" s="35"/>
      <c r="P1646" s="35"/>
      <c r="Q1646" s="35"/>
      <c r="R1646" s="35"/>
      <c r="S1646" s="35"/>
      <c r="T1646" s="35"/>
      <c r="U1646" s="35"/>
      <c r="V1646" s="35"/>
      <c r="W1646" s="35"/>
      <c r="X1646" s="35"/>
      <c r="Y1646" s="35"/>
      <c r="Z1646" s="35"/>
      <c r="AA1646" s="35"/>
      <c r="AB1646" s="35"/>
      <c r="AC1646" s="35"/>
      <c r="AD1646" s="35"/>
      <c r="AE1646" s="35"/>
      <c r="AG1646" s="216" t="s">
        <v>173</v>
      </c>
      <c r="AH1646" s="907" t="s">
        <v>3067</v>
      </c>
      <c r="AI1646" s="906" t="s">
        <v>3068</v>
      </c>
      <c r="AJ1646" s="905">
        <v>1705007</v>
      </c>
      <c r="AK1646" s="451" t="s">
        <v>139</v>
      </c>
      <c r="AL1646" s="451">
        <v>1</v>
      </c>
      <c r="AM1646" s="449" t="s">
        <v>3041</v>
      </c>
      <c r="AN1646" s="450"/>
      <c r="AP1646" s="77"/>
      <c r="AQ1646" s="77"/>
      <c r="AR1646" s="35"/>
      <c r="AS1646" s="35"/>
      <c r="AT1646" s="35"/>
      <c r="AU1646" s="35"/>
      <c r="AV1646" s="35"/>
      <c r="AW1646" s="35"/>
      <c r="AX1646" s="35"/>
      <c r="AY1646" s="35"/>
      <c r="AZ1646" s="35"/>
      <c r="BA1646" s="35"/>
      <c r="BB1646" s="35"/>
      <c r="BC1646" s="35"/>
      <c r="BD1646" s="35"/>
      <c r="BE1646" s="35"/>
      <c r="BF1646" s="35"/>
      <c r="BG1646" s="35"/>
      <c r="BH1646" s="35"/>
      <c r="BI1646" s="35"/>
      <c r="BJ1646" s="35"/>
      <c r="BK1646" s="35"/>
      <c r="BL1646" s="35"/>
      <c r="BM1646" s="35"/>
      <c r="BN1646" s="35"/>
      <c r="BO1646" s="35"/>
      <c r="BP1646" s="35"/>
      <c r="BQ1646" s="35"/>
      <c r="BR1646" s="35"/>
      <c r="BS1646" s="35"/>
      <c r="BT1646" s="35"/>
      <c r="BU1646" s="35"/>
      <c r="BV1646" s="35"/>
    </row>
    <row r="1647" spans="1:74" s="54" customFormat="1" ht="15" customHeight="1" x14ac:dyDescent="0.15">
      <c r="A1647" s="35"/>
      <c r="B1647" s="35"/>
      <c r="C1647" s="35"/>
      <c r="D1647" s="35"/>
      <c r="E1647" s="35"/>
      <c r="F1647" s="35"/>
      <c r="G1647" s="35"/>
      <c r="H1647" s="35"/>
      <c r="I1647" s="35"/>
      <c r="J1647" s="35"/>
      <c r="K1647" s="35"/>
      <c r="L1647" s="35"/>
      <c r="M1647" s="35"/>
      <c r="N1647" s="35"/>
      <c r="O1647" s="35"/>
      <c r="P1647" s="35"/>
      <c r="Q1647" s="35"/>
      <c r="R1647" s="35"/>
      <c r="S1647" s="35"/>
      <c r="T1647" s="35"/>
      <c r="U1647" s="35"/>
      <c r="V1647" s="35"/>
      <c r="W1647" s="35"/>
      <c r="X1647" s="35"/>
      <c r="Y1647" s="35"/>
      <c r="Z1647" s="35"/>
      <c r="AA1647" s="35"/>
      <c r="AB1647" s="35"/>
      <c r="AC1647" s="35"/>
      <c r="AD1647" s="35"/>
      <c r="AE1647" s="35"/>
      <c r="AG1647" s="216" t="s">
        <v>173</v>
      </c>
      <c r="AH1647" s="907" t="s">
        <v>2406</v>
      </c>
      <c r="AI1647" s="906" t="s">
        <v>2407</v>
      </c>
      <c r="AJ1647" s="905">
        <v>1705008</v>
      </c>
      <c r="AK1647" s="451" t="s">
        <v>139</v>
      </c>
      <c r="AL1647" s="451">
        <v>1</v>
      </c>
      <c r="AM1647" s="449" t="s">
        <v>3041</v>
      </c>
      <c r="AN1647" s="450"/>
      <c r="AP1647" s="77"/>
      <c r="AQ1647" s="77"/>
      <c r="AR1647" s="35"/>
      <c r="AS1647" s="35"/>
      <c r="AT1647" s="35"/>
      <c r="AU1647" s="35"/>
      <c r="AV1647" s="35"/>
      <c r="AW1647" s="35"/>
      <c r="AX1647" s="35"/>
      <c r="AY1647" s="35"/>
      <c r="AZ1647" s="35"/>
      <c r="BA1647" s="35"/>
      <c r="BB1647" s="35"/>
      <c r="BC1647" s="35"/>
      <c r="BD1647" s="35"/>
      <c r="BE1647" s="35"/>
      <c r="BF1647" s="35"/>
      <c r="BG1647" s="35"/>
      <c r="BH1647" s="35"/>
      <c r="BI1647" s="35"/>
      <c r="BJ1647" s="35"/>
      <c r="BK1647" s="35"/>
      <c r="BL1647" s="35"/>
      <c r="BM1647" s="35"/>
      <c r="BN1647" s="35"/>
      <c r="BO1647" s="35"/>
      <c r="BP1647" s="35"/>
      <c r="BQ1647" s="35"/>
      <c r="BR1647" s="35"/>
      <c r="BS1647" s="35"/>
      <c r="BT1647" s="35"/>
      <c r="BU1647" s="35"/>
      <c r="BV1647" s="35"/>
    </row>
    <row r="1648" spans="1:74" s="54" customFormat="1" ht="15" customHeight="1" x14ac:dyDescent="0.15">
      <c r="A1648" s="35"/>
      <c r="B1648" s="35"/>
      <c r="C1648" s="35"/>
      <c r="D1648" s="35"/>
      <c r="E1648" s="35"/>
      <c r="F1648" s="35"/>
      <c r="G1648" s="35"/>
      <c r="H1648" s="35"/>
      <c r="I1648" s="35"/>
      <c r="J1648" s="35"/>
      <c r="K1648" s="35"/>
      <c r="L1648" s="35"/>
      <c r="M1648" s="35"/>
      <c r="N1648" s="35"/>
      <c r="O1648" s="35"/>
      <c r="P1648" s="35"/>
      <c r="Q1648" s="35"/>
      <c r="R1648" s="35"/>
      <c r="S1648" s="35"/>
      <c r="T1648" s="35"/>
      <c r="U1648" s="35"/>
      <c r="V1648" s="35"/>
      <c r="W1648" s="35"/>
      <c r="X1648" s="35"/>
      <c r="Y1648" s="35"/>
      <c r="Z1648" s="35"/>
      <c r="AA1648" s="35"/>
      <c r="AB1648" s="35"/>
      <c r="AC1648" s="35"/>
      <c r="AD1648" s="35"/>
      <c r="AE1648" s="35"/>
      <c r="AG1648" s="216" t="s">
        <v>173</v>
      </c>
      <c r="AH1648" s="907" t="s">
        <v>2416</v>
      </c>
      <c r="AI1648" s="906" t="s">
        <v>2417</v>
      </c>
      <c r="AJ1648" s="905">
        <v>1705009</v>
      </c>
      <c r="AK1648" s="451" t="s">
        <v>139</v>
      </c>
      <c r="AL1648" s="451">
        <v>1</v>
      </c>
      <c r="AM1648" s="449" t="s">
        <v>3041</v>
      </c>
      <c r="AN1648" s="450"/>
      <c r="AP1648" s="77"/>
      <c r="AQ1648" s="77"/>
      <c r="AR1648" s="35"/>
      <c r="AS1648" s="35"/>
      <c r="AT1648" s="35"/>
      <c r="AU1648" s="35"/>
      <c r="AV1648" s="35"/>
      <c r="AW1648" s="35"/>
      <c r="AX1648" s="35"/>
      <c r="AY1648" s="35"/>
      <c r="AZ1648" s="35"/>
      <c r="BA1648" s="35"/>
      <c r="BB1648" s="35"/>
      <c r="BC1648" s="35"/>
      <c r="BD1648" s="35"/>
      <c r="BE1648" s="35"/>
      <c r="BF1648" s="35"/>
      <c r="BG1648" s="35"/>
      <c r="BH1648" s="35"/>
      <c r="BI1648" s="35"/>
      <c r="BJ1648" s="35"/>
      <c r="BK1648" s="35"/>
      <c r="BL1648" s="35"/>
      <c r="BM1648" s="35"/>
      <c r="BN1648" s="35"/>
      <c r="BO1648" s="35"/>
      <c r="BP1648" s="35"/>
      <c r="BQ1648" s="35"/>
      <c r="BR1648" s="35"/>
      <c r="BS1648" s="35"/>
      <c r="BT1648" s="35"/>
      <c r="BU1648" s="35"/>
      <c r="BV1648" s="35"/>
    </row>
    <row r="1649" spans="1:74" s="54" customFormat="1" ht="15" customHeight="1" x14ac:dyDescent="0.15">
      <c r="A1649" s="35"/>
      <c r="B1649" s="35"/>
      <c r="C1649" s="35"/>
      <c r="D1649" s="35"/>
      <c r="E1649" s="35"/>
      <c r="F1649" s="35"/>
      <c r="G1649" s="35"/>
      <c r="H1649" s="35"/>
      <c r="I1649" s="35"/>
      <c r="J1649" s="35"/>
      <c r="K1649" s="35"/>
      <c r="L1649" s="35"/>
      <c r="M1649" s="35"/>
      <c r="N1649" s="35"/>
      <c r="O1649" s="35"/>
      <c r="P1649" s="35"/>
      <c r="Q1649" s="35"/>
      <c r="R1649" s="35"/>
      <c r="S1649" s="35"/>
      <c r="T1649" s="35"/>
      <c r="U1649" s="35"/>
      <c r="V1649" s="35"/>
      <c r="W1649" s="35"/>
      <c r="X1649" s="35"/>
      <c r="Y1649" s="35"/>
      <c r="Z1649" s="35"/>
      <c r="AA1649" s="35"/>
      <c r="AB1649" s="35"/>
      <c r="AC1649" s="35"/>
      <c r="AD1649" s="35"/>
      <c r="AE1649" s="35"/>
      <c r="AG1649" s="216" t="s">
        <v>173</v>
      </c>
      <c r="AH1649" s="907" t="s">
        <v>2386</v>
      </c>
      <c r="AI1649" s="906" t="s">
        <v>2387</v>
      </c>
      <c r="AJ1649" s="905">
        <v>1705010</v>
      </c>
      <c r="AK1649" s="451">
        <v>1</v>
      </c>
      <c r="AL1649" s="451" t="s">
        <v>139</v>
      </c>
      <c r="AM1649" s="449" t="s">
        <v>3041</v>
      </c>
      <c r="AN1649" s="450"/>
      <c r="AP1649" s="77"/>
      <c r="AQ1649" s="77"/>
      <c r="AR1649" s="35"/>
      <c r="AS1649" s="35"/>
      <c r="AT1649" s="35"/>
      <c r="AU1649" s="35"/>
      <c r="AV1649" s="35"/>
      <c r="AW1649" s="35"/>
      <c r="AX1649" s="35"/>
      <c r="AY1649" s="35"/>
      <c r="AZ1649" s="35"/>
      <c r="BA1649" s="35"/>
      <c r="BB1649" s="35"/>
      <c r="BC1649" s="35"/>
      <c r="BD1649" s="35"/>
      <c r="BE1649" s="35"/>
      <c r="BF1649" s="35"/>
      <c r="BG1649" s="35"/>
      <c r="BH1649" s="35"/>
      <c r="BI1649" s="35"/>
      <c r="BJ1649" s="35"/>
      <c r="BK1649" s="35"/>
      <c r="BL1649" s="35"/>
      <c r="BM1649" s="35"/>
      <c r="BN1649" s="35"/>
      <c r="BO1649" s="35"/>
      <c r="BP1649" s="35"/>
      <c r="BQ1649" s="35"/>
      <c r="BR1649" s="35"/>
      <c r="BS1649" s="35"/>
      <c r="BT1649" s="35"/>
      <c r="BU1649" s="35"/>
      <c r="BV1649" s="35"/>
    </row>
    <row r="1650" spans="1:74" s="54" customFormat="1" ht="15" customHeight="1" x14ac:dyDescent="0.15">
      <c r="A1650" s="35"/>
      <c r="B1650" s="35"/>
      <c r="C1650" s="35"/>
      <c r="D1650" s="35"/>
      <c r="E1650" s="35"/>
      <c r="F1650" s="35"/>
      <c r="G1650" s="35"/>
      <c r="H1650" s="35"/>
      <c r="I1650" s="35"/>
      <c r="J1650" s="35"/>
      <c r="K1650" s="35"/>
      <c r="L1650" s="35"/>
      <c r="M1650" s="35"/>
      <c r="N1650" s="35"/>
      <c r="O1650" s="35"/>
      <c r="P1650" s="35"/>
      <c r="Q1650" s="35"/>
      <c r="R1650" s="35"/>
      <c r="S1650" s="35"/>
      <c r="T1650" s="35"/>
      <c r="U1650" s="35"/>
      <c r="V1650" s="35"/>
      <c r="W1650" s="35"/>
      <c r="X1650" s="35"/>
      <c r="Y1650" s="35"/>
      <c r="Z1650" s="35"/>
      <c r="AA1650" s="35"/>
      <c r="AB1650" s="35"/>
      <c r="AC1650" s="35"/>
      <c r="AD1650" s="35"/>
      <c r="AE1650" s="35"/>
      <c r="AG1650" s="216" t="s">
        <v>173</v>
      </c>
      <c r="AH1650" s="907" t="s">
        <v>2384</v>
      </c>
      <c r="AI1650" s="906" t="s">
        <v>2385</v>
      </c>
      <c r="AJ1650" s="905">
        <v>1705011</v>
      </c>
      <c r="AK1650" s="451">
        <v>1</v>
      </c>
      <c r="AL1650" s="451" t="s">
        <v>139</v>
      </c>
      <c r="AM1650" s="449" t="s">
        <v>3041</v>
      </c>
      <c r="AN1650" s="450"/>
      <c r="AP1650" s="77"/>
      <c r="AQ1650" s="77"/>
      <c r="AR1650" s="35"/>
      <c r="AS1650" s="35"/>
      <c r="AT1650" s="35"/>
      <c r="AU1650" s="35"/>
      <c r="AV1650" s="35"/>
      <c r="AW1650" s="35"/>
      <c r="AX1650" s="35"/>
      <c r="AY1650" s="35"/>
      <c r="AZ1650" s="35"/>
      <c r="BA1650" s="35"/>
      <c r="BB1650" s="35"/>
      <c r="BC1650" s="35"/>
      <c r="BD1650" s="35"/>
      <c r="BE1650" s="35"/>
      <c r="BF1650" s="35"/>
      <c r="BG1650" s="35"/>
      <c r="BH1650" s="35"/>
      <c r="BI1650" s="35"/>
      <c r="BJ1650" s="35"/>
      <c r="BK1650" s="35"/>
      <c r="BL1650" s="35"/>
      <c r="BM1650" s="35"/>
      <c r="BN1650" s="35"/>
      <c r="BO1650" s="35"/>
      <c r="BP1650" s="35"/>
      <c r="BQ1650" s="35"/>
      <c r="BR1650" s="35"/>
      <c r="BS1650" s="35"/>
      <c r="BT1650" s="35"/>
      <c r="BU1650" s="35"/>
      <c r="BV1650" s="35"/>
    </row>
    <row r="1651" spans="1:74" s="54" customFormat="1" ht="15" customHeight="1" x14ac:dyDescent="0.15">
      <c r="A1651" s="35"/>
      <c r="B1651" s="35"/>
      <c r="C1651" s="35"/>
      <c r="D1651" s="35"/>
      <c r="E1651" s="35"/>
      <c r="F1651" s="35"/>
      <c r="G1651" s="35"/>
      <c r="H1651" s="35"/>
      <c r="I1651" s="35"/>
      <c r="J1651" s="35"/>
      <c r="K1651" s="35"/>
      <c r="L1651" s="35"/>
      <c r="M1651" s="35"/>
      <c r="N1651" s="35"/>
      <c r="O1651" s="35"/>
      <c r="P1651" s="35"/>
      <c r="Q1651" s="35"/>
      <c r="R1651" s="35"/>
      <c r="S1651" s="35"/>
      <c r="T1651" s="35"/>
      <c r="U1651" s="35"/>
      <c r="V1651" s="35"/>
      <c r="W1651" s="35"/>
      <c r="X1651" s="35"/>
      <c r="Y1651" s="35"/>
      <c r="Z1651" s="35"/>
      <c r="AA1651" s="35"/>
      <c r="AB1651" s="35"/>
      <c r="AC1651" s="35"/>
      <c r="AD1651" s="35"/>
      <c r="AE1651" s="35"/>
      <c r="AG1651" s="216" t="s">
        <v>173</v>
      </c>
      <c r="AH1651" s="907" t="s">
        <v>2382</v>
      </c>
      <c r="AI1651" s="906" t="s">
        <v>2383</v>
      </c>
      <c r="AJ1651" s="905">
        <v>1705012</v>
      </c>
      <c r="AK1651" s="451" t="s">
        <v>139</v>
      </c>
      <c r="AL1651" s="451">
        <v>1</v>
      </c>
      <c r="AM1651" s="451" t="s">
        <v>140</v>
      </c>
      <c r="AN1651" s="450"/>
      <c r="AP1651" s="77"/>
      <c r="AQ1651" s="77"/>
      <c r="AR1651" s="35"/>
      <c r="AS1651" s="35"/>
      <c r="AT1651" s="35"/>
      <c r="AU1651" s="35"/>
      <c r="AV1651" s="35"/>
      <c r="AW1651" s="35"/>
      <c r="AX1651" s="35"/>
      <c r="AY1651" s="35"/>
      <c r="AZ1651" s="35"/>
      <c r="BA1651" s="35"/>
      <c r="BB1651" s="35"/>
      <c r="BC1651" s="35"/>
      <c r="BD1651" s="35"/>
      <c r="BE1651" s="35"/>
      <c r="BF1651" s="35"/>
      <c r="BG1651" s="35"/>
      <c r="BH1651" s="35"/>
      <c r="BI1651" s="35"/>
      <c r="BJ1651" s="35"/>
      <c r="BK1651" s="35"/>
      <c r="BL1651" s="35"/>
      <c r="BM1651" s="35"/>
      <c r="BN1651" s="35"/>
      <c r="BO1651" s="35"/>
      <c r="BP1651" s="35"/>
      <c r="BQ1651" s="35"/>
      <c r="BR1651" s="35"/>
      <c r="BS1651" s="35"/>
      <c r="BT1651" s="35"/>
      <c r="BU1651" s="35"/>
      <c r="BV1651" s="35"/>
    </row>
    <row r="1652" spans="1:74" s="54" customFormat="1" ht="15" customHeight="1" x14ac:dyDescent="0.15">
      <c r="A1652" s="35"/>
      <c r="B1652" s="35"/>
      <c r="C1652" s="35"/>
      <c r="D1652" s="35"/>
      <c r="E1652" s="35"/>
      <c r="F1652" s="35"/>
      <c r="G1652" s="35"/>
      <c r="H1652" s="35"/>
      <c r="I1652" s="35"/>
      <c r="J1652" s="35"/>
      <c r="K1652" s="35"/>
      <c r="L1652" s="35"/>
      <c r="M1652" s="35"/>
      <c r="N1652" s="35"/>
      <c r="O1652" s="35"/>
      <c r="P1652" s="35"/>
      <c r="Q1652" s="35"/>
      <c r="R1652" s="35"/>
      <c r="S1652" s="35"/>
      <c r="T1652" s="35"/>
      <c r="U1652" s="35"/>
      <c r="V1652" s="35"/>
      <c r="W1652" s="35"/>
      <c r="X1652" s="35"/>
      <c r="Y1652" s="35"/>
      <c r="Z1652" s="35"/>
      <c r="AA1652" s="35"/>
      <c r="AB1652" s="35"/>
      <c r="AC1652" s="35"/>
      <c r="AD1652" s="35"/>
      <c r="AE1652" s="35"/>
      <c r="AG1652" s="216" t="s">
        <v>173</v>
      </c>
      <c r="AH1652" s="907" t="s">
        <v>2388</v>
      </c>
      <c r="AI1652" s="906" t="s">
        <v>2389</v>
      </c>
      <c r="AJ1652" s="905">
        <v>1705013</v>
      </c>
      <c r="AK1652" s="451" t="s">
        <v>139</v>
      </c>
      <c r="AL1652" s="451">
        <v>1</v>
      </c>
      <c r="AM1652" s="449" t="s">
        <v>3041</v>
      </c>
      <c r="AN1652" s="450"/>
      <c r="AP1652" s="77"/>
      <c r="AQ1652" s="77"/>
      <c r="AR1652" s="35"/>
      <c r="AS1652" s="35"/>
      <c r="AT1652" s="35"/>
      <c r="AU1652" s="35"/>
      <c r="AV1652" s="35"/>
      <c r="AW1652" s="35"/>
      <c r="AX1652" s="35"/>
      <c r="AY1652" s="35"/>
      <c r="AZ1652" s="35"/>
      <c r="BA1652" s="35"/>
      <c r="BB1652" s="35"/>
      <c r="BC1652" s="35"/>
      <c r="BD1652" s="35"/>
      <c r="BE1652" s="35"/>
      <c r="BF1652" s="35"/>
      <c r="BG1652" s="35"/>
      <c r="BH1652" s="35"/>
      <c r="BI1652" s="35"/>
      <c r="BJ1652" s="35"/>
      <c r="BK1652" s="35"/>
      <c r="BL1652" s="35"/>
      <c r="BM1652" s="35"/>
      <c r="BN1652" s="35"/>
      <c r="BO1652" s="35"/>
      <c r="BP1652" s="35"/>
      <c r="BQ1652" s="35"/>
      <c r="BR1652" s="35"/>
      <c r="BS1652" s="35"/>
      <c r="BT1652" s="35"/>
      <c r="BU1652" s="35"/>
      <c r="BV1652" s="35"/>
    </row>
    <row r="1653" spans="1:74" s="54" customFormat="1" ht="15" customHeight="1" x14ac:dyDescent="0.15">
      <c r="A1653" s="35"/>
      <c r="B1653" s="35"/>
      <c r="C1653" s="35"/>
      <c r="D1653" s="35"/>
      <c r="E1653" s="35"/>
      <c r="F1653" s="35"/>
      <c r="G1653" s="35"/>
      <c r="H1653" s="35"/>
      <c r="I1653" s="35"/>
      <c r="J1653" s="35"/>
      <c r="K1653" s="35"/>
      <c r="L1653" s="35"/>
      <c r="M1653" s="35"/>
      <c r="N1653" s="35"/>
      <c r="O1653" s="35"/>
      <c r="P1653" s="35"/>
      <c r="Q1653" s="35"/>
      <c r="R1653" s="35"/>
      <c r="S1653" s="35"/>
      <c r="T1653" s="35"/>
      <c r="U1653" s="35"/>
      <c r="V1653" s="35"/>
      <c r="W1653" s="35"/>
      <c r="X1653" s="35"/>
      <c r="Y1653" s="35"/>
      <c r="Z1653" s="35"/>
      <c r="AA1653" s="35"/>
      <c r="AB1653" s="35"/>
      <c r="AC1653" s="35"/>
      <c r="AD1653" s="35"/>
      <c r="AE1653" s="35"/>
      <c r="AG1653" s="216" t="s">
        <v>173</v>
      </c>
      <c r="AH1653" s="907" t="s">
        <v>2408</v>
      </c>
      <c r="AI1653" s="906" t="s">
        <v>2409</v>
      </c>
      <c r="AJ1653" s="905">
        <v>1705014</v>
      </c>
      <c r="AK1653" s="451">
        <v>1</v>
      </c>
      <c r="AL1653" s="451" t="s">
        <v>139</v>
      </c>
      <c r="AM1653" s="449" t="s">
        <v>3041</v>
      </c>
      <c r="AN1653" s="450"/>
      <c r="AP1653" s="77"/>
      <c r="AQ1653" s="77"/>
      <c r="AR1653" s="35"/>
      <c r="AS1653" s="35"/>
      <c r="AT1653" s="35"/>
      <c r="AU1653" s="35"/>
      <c r="AV1653" s="35"/>
      <c r="AW1653" s="35"/>
      <c r="AX1653" s="35"/>
      <c r="AY1653" s="35"/>
      <c r="AZ1653" s="35"/>
      <c r="BA1653" s="35"/>
      <c r="BB1653" s="35"/>
      <c r="BC1653" s="35"/>
      <c r="BD1653" s="35"/>
      <c r="BE1653" s="35"/>
      <c r="BF1653" s="35"/>
      <c r="BG1653" s="35"/>
      <c r="BH1653" s="35"/>
      <c r="BI1653" s="35"/>
      <c r="BJ1653" s="35"/>
      <c r="BK1653" s="35"/>
      <c r="BL1653" s="35"/>
      <c r="BM1653" s="35"/>
      <c r="BN1653" s="35"/>
      <c r="BO1653" s="35"/>
      <c r="BP1653" s="35"/>
      <c r="BQ1653" s="35"/>
      <c r="BR1653" s="35"/>
      <c r="BS1653" s="35"/>
      <c r="BT1653" s="35"/>
      <c r="BU1653" s="35"/>
      <c r="BV1653" s="35"/>
    </row>
    <row r="1654" spans="1:74" s="54" customFormat="1" ht="15" customHeight="1" x14ac:dyDescent="0.15">
      <c r="A1654" s="35"/>
      <c r="B1654" s="35"/>
      <c r="C1654" s="35"/>
      <c r="D1654" s="35"/>
      <c r="E1654" s="35"/>
      <c r="F1654" s="35"/>
      <c r="G1654" s="35"/>
      <c r="H1654" s="35"/>
      <c r="I1654" s="35"/>
      <c r="J1654" s="35"/>
      <c r="K1654" s="35"/>
      <c r="L1654" s="35"/>
      <c r="M1654" s="35"/>
      <c r="N1654" s="35"/>
      <c r="O1654" s="35"/>
      <c r="P1654" s="35"/>
      <c r="Q1654" s="35"/>
      <c r="R1654" s="35"/>
      <c r="S1654" s="35"/>
      <c r="T1654" s="35"/>
      <c r="U1654" s="35"/>
      <c r="V1654" s="35"/>
      <c r="W1654" s="35"/>
      <c r="X1654" s="35"/>
      <c r="Y1654" s="35"/>
      <c r="Z1654" s="35"/>
      <c r="AA1654" s="35"/>
      <c r="AB1654" s="35"/>
      <c r="AC1654" s="35"/>
      <c r="AD1654" s="35"/>
      <c r="AE1654" s="35"/>
      <c r="AG1654" s="216" t="s">
        <v>173</v>
      </c>
      <c r="AH1654" s="907" t="s">
        <v>2412</v>
      </c>
      <c r="AI1654" s="906" t="s">
        <v>2413</v>
      </c>
      <c r="AJ1654" s="905">
        <v>1705015</v>
      </c>
      <c r="AK1654" s="451" t="s">
        <v>139</v>
      </c>
      <c r="AL1654" s="451">
        <v>1</v>
      </c>
      <c r="AM1654" s="449" t="s">
        <v>3041</v>
      </c>
      <c r="AN1654" s="450"/>
      <c r="AP1654" s="77"/>
      <c r="AQ1654" s="77"/>
      <c r="AR1654" s="35"/>
      <c r="AS1654" s="35"/>
      <c r="AT1654" s="35"/>
      <c r="AU1654" s="35"/>
      <c r="AV1654" s="35"/>
      <c r="AW1654" s="35"/>
      <c r="AX1654" s="35"/>
      <c r="AY1654" s="35"/>
      <c r="AZ1654" s="35"/>
      <c r="BA1654" s="35"/>
      <c r="BB1654" s="35"/>
      <c r="BC1654" s="35"/>
      <c r="BD1654" s="35"/>
      <c r="BE1654" s="35"/>
      <c r="BF1654" s="35"/>
      <c r="BG1654" s="35"/>
      <c r="BH1654" s="35"/>
      <c r="BI1654" s="35"/>
      <c r="BJ1654" s="35"/>
      <c r="BK1654" s="35"/>
      <c r="BL1654" s="35"/>
      <c r="BM1654" s="35"/>
      <c r="BN1654" s="35"/>
      <c r="BO1654" s="35"/>
      <c r="BP1654" s="35"/>
      <c r="BQ1654" s="35"/>
      <c r="BR1654" s="35"/>
      <c r="BS1654" s="35"/>
      <c r="BT1654" s="35"/>
      <c r="BU1654" s="35"/>
      <c r="BV1654" s="35"/>
    </row>
    <row r="1655" spans="1:74" s="54" customFormat="1" ht="15" customHeight="1" x14ac:dyDescent="0.15">
      <c r="A1655" s="35"/>
      <c r="B1655" s="35"/>
      <c r="C1655" s="35"/>
      <c r="D1655" s="35"/>
      <c r="E1655" s="35"/>
      <c r="F1655" s="35"/>
      <c r="G1655" s="35"/>
      <c r="H1655" s="35"/>
      <c r="I1655" s="35"/>
      <c r="J1655" s="35"/>
      <c r="K1655" s="35"/>
      <c r="L1655" s="35"/>
      <c r="M1655" s="35"/>
      <c r="N1655" s="35"/>
      <c r="O1655" s="35"/>
      <c r="P1655" s="35"/>
      <c r="Q1655" s="35"/>
      <c r="R1655" s="35"/>
      <c r="S1655" s="35"/>
      <c r="T1655" s="35"/>
      <c r="U1655" s="35"/>
      <c r="V1655" s="35"/>
      <c r="W1655" s="35"/>
      <c r="X1655" s="35"/>
      <c r="Y1655" s="35"/>
      <c r="Z1655" s="35"/>
      <c r="AA1655" s="35"/>
      <c r="AB1655" s="35"/>
      <c r="AC1655" s="35"/>
      <c r="AD1655" s="35"/>
      <c r="AE1655" s="35"/>
      <c r="AG1655" s="216" t="s">
        <v>173</v>
      </c>
      <c r="AH1655" s="907" t="s">
        <v>2392</v>
      </c>
      <c r="AI1655" s="906" t="s">
        <v>2393</v>
      </c>
      <c r="AJ1655" s="905">
        <v>1705016</v>
      </c>
      <c r="AK1655" s="451">
        <v>1</v>
      </c>
      <c r="AL1655" s="451" t="s">
        <v>139</v>
      </c>
      <c r="AM1655" s="449" t="s">
        <v>3041</v>
      </c>
      <c r="AN1655" s="450"/>
      <c r="AP1655" s="77"/>
      <c r="AQ1655" s="77"/>
      <c r="AR1655" s="35"/>
      <c r="AS1655" s="35"/>
      <c r="AT1655" s="35"/>
      <c r="AU1655" s="35"/>
      <c r="AV1655" s="35"/>
      <c r="AW1655" s="35"/>
      <c r="AX1655" s="35"/>
      <c r="AY1655" s="35"/>
      <c r="AZ1655" s="35"/>
      <c r="BA1655" s="35"/>
      <c r="BB1655" s="35"/>
      <c r="BC1655" s="35"/>
      <c r="BD1655" s="35"/>
      <c r="BE1655" s="35"/>
      <c r="BF1655" s="35"/>
      <c r="BG1655" s="35"/>
      <c r="BH1655" s="35"/>
      <c r="BI1655" s="35"/>
      <c r="BJ1655" s="35"/>
      <c r="BK1655" s="35"/>
      <c r="BL1655" s="35"/>
      <c r="BM1655" s="35"/>
      <c r="BN1655" s="35"/>
      <c r="BO1655" s="35"/>
      <c r="BP1655" s="35"/>
      <c r="BQ1655" s="35"/>
      <c r="BR1655" s="35"/>
      <c r="BS1655" s="35"/>
      <c r="BT1655" s="35"/>
      <c r="BU1655" s="35"/>
      <c r="BV1655" s="35"/>
    </row>
    <row r="1656" spans="1:74" s="54" customFormat="1" ht="15" customHeight="1" x14ac:dyDescent="0.15">
      <c r="A1656" s="35"/>
      <c r="B1656" s="35"/>
      <c r="C1656" s="35"/>
      <c r="D1656" s="35"/>
      <c r="E1656" s="35"/>
      <c r="F1656" s="35"/>
      <c r="G1656" s="35"/>
      <c r="H1656" s="35"/>
      <c r="I1656" s="35"/>
      <c r="J1656" s="35"/>
      <c r="K1656" s="35"/>
      <c r="L1656" s="35"/>
      <c r="M1656" s="35"/>
      <c r="N1656" s="35"/>
      <c r="O1656" s="35"/>
      <c r="P1656" s="35"/>
      <c r="Q1656" s="35"/>
      <c r="R1656" s="35"/>
      <c r="S1656" s="35"/>
      <c r="T1656" s="35"/>
      <c r="U1656" s="35"/>
      <c r="V1656" s="35"/>
      <c r="W1656" s="35"/>
      <c r="X1656" s="35"/>
      <c r="Y1656" s="35"/>
      <c r="Z1656" s="35"/>
      <c r="AA1656" s="35"/>
      <c r="AB1656" s="35"/>
      <c r="AC1656" s="35"/>
      <c r="AD1656" s="35"/>
      <c r="AE1656" s="35"/>
      <c r="AG1656" s="216" t="s">
        <v>173</v>
      </c>
      <c r="AH1656" s="907" t="s">
        <v>2390</v>
      </c>
      <c r="AI1656" s="906" t="s">
        <v>2391</v>
      </c>
      <c r="AJ1656" s="905">
        <v>1705017</v>
      </c>
      <c r="AK1656" s="451" t="s">
        <v>139</v>
      </c>
      <c r="AL1656" s="451">
        <v>1</v>
      </c>
      <c r="AM1656" s="449" t="s">
        <v>3041</v>
      </c>
      <c r="AN1656" s="450"/>
      <c r="AP1656" s="77"/>
      <c r="AQ1656" s="77"/>
      <c r="AR1656" s="35"/>
      <c r="AS1656" s="35"/>
      <c r="AT1656" s="35"/>
      <c r="AU1656" s="35"/>
      <c r="AV1656" s="35"/>
      <c r="AW1656" s="35"/>
      <c r="AX1656" s="35"/>
      <c r="AY1656" s="35"/>
      <c r="AZ1656" s="35"/>
      <c r="BA1656" s="35"/>
      <c r="BB1656" s="35"/>
      <c r="BC1656" s="35"/>
      <c r="BD1656" s="35"/>
      <c r="BE1656" s="35"/>
      <c r="BF1656" s="35"/>
      <c r="BG1656" s="35"/>
      <c r="BH1656" s="35"/>
      <c r="BI1656" s="35"/>
      <c r="BJ1656" s="35"/>
      <c r="BK1656" s="35"/>
      <c r="BL1656" s="35"/>
      <c r="BM1656" s="35"/>
      <c r="BN1656" s="35"/>
      <c r="BO1656" s="35"/>
      <c r="BP1656" s="35"/>
      <c r="BQ1656" s="35"/>
      <c r="BR1656" s="35"/>
      <c r="BS1656" s="35"/>
      <c r="BT1656" s="35"/>
      <c r="BU1656" s="35"/>
      <c r="BV1656" s="35"/>
    </row>
    <row r="1657" spans="1:74" s="54" customFormat="1" ht="15" customHeight="1" x14ac:dyDescent="0.15">
      <c r="A1657" s="35"/>
      <c r="B1657" s="35"/>
      <c r="C1657" s="35"/>
      <c r="D1657" s="35"/>
      <c r="E1657" s="35"/>
      <c r="F1657" s="35"/>
      <c r="G1657" s="35"/>
      <c r="H1657" s="35"/>
      <c r="I1657" s="35"/>
      <c r="J1657" s="35"/>
      <c r="K1657" s="35"/>
      <c r="L1657" s="35"/>
      <c r="M1657" s="35"/>
      <c r="N1657" s="35"/>
      <c r="O1657" s="35"/>
      <c r="P1657" s="35"/>
      <c r="Q1657" s="35"/>
      <c r="R1657" s="35"/>
      <c r="S1657" s="35"/>
      <c r="T1657" s="35"/>
      <c r="U1657" s="35"/>
      <c r="V1657" s="35"/>
      <c r="W1657" s="35"/>
      <c r="X1657" s="35"/>
      <c r="Y1657" s="35"/>
      <c r="Z1657" s="35"/>
      <c r="AA1657" s="35"/>
      <c r="AB1657" s="35"/>
      <c r="AC1657" s="35"/>
      <c r="AD1657" s="35"/>
      <c r="AE1657" s="35"/>
      <c r="AG1657" s="216" t="s">
        <v>173</v>
      </c>
      <c r="AH1657" s="907" t="s">
        <v>2404</v>
      </c>
      <c r="AI1657" s="906" t="s">
        <v>2405</v>
      </c>
      <c r="AJ1657" s="905">
        <v>1705018</v>
      </c>
      <c r="AK1657" s="451" t="s">
        <v>139</v>
      </c>
      <c r="AL1657" s="451">
        <v>1</v>
      </c>
      <c r="AM1657" s="449" t="s">
        <v>3041</v>
      </c>
      <c r="AN1657" s="450"/>
      <c r="AP1657" s="77"/>
      <c r="AQ1657" s="77"/>
      <c r="AR1657" s="35"/>
      <c r="AS1657" s="35"/>
      <c r="AT1657" s="35"/>
      <c r="AU1657" s="35"/>
      <c r="AV1657" s="35"/>
      <c r="AW1657" s="35"/>
      <c r="AX1657" s="35"/>
      <c r="AY1657" s="35"/>
      <c r="AZ1657" s="35"/>
      <c r="BA1657" s="35"/>
      <c r="BB1657" s="35"/>
      <c r="BC1657" s="35"/>
      <c r="BD1657" s="35"/>
      <c r="BE1657" s="35"/>
      <c r="BF1657" s="35"/>
      <c r="BG1657" s="35"/>
      <c r="BH1657" s="35"/>
      <c r="BI1657" s="35"/>
      <c r="BJ1657" s="35"/>
      <c r="BK1657" s="35"/>
      <c r="BL1657" s="35"/>
      <c r="BM1657" s="35"/>
      <c r="BN1657" s="35"/>
      <c r="BO1657" s="35"/>
      <c r="BP1657" s="35"/>
      <c r="BQ1657" s="35"/>
      <c r="BR1657" s="35"/>
      <c r="BS1657" s="35"/>
      <c r="BT1657" s="35"/>
      <c r="BU1657" s="35"/>
      <c r="BV1657" s="35"/>
    </row>
    <row r="1658" spans="1:74" s="54" customFormat="1" ht="15" customHeight="1" x14ac:dyDescent="0.15">
      <c r="A1658" s="35"/>
      <c r="B1658" s="35"/>
      <c r="C1658" s="35"/>
      <c r="D1658" s="35"/>
      <c r="E1658" s="35"/>
      <c r="F1658" s="35"/>
      <c r="G1658" s="35"/>
      <c r="H1658" s="35"/>
      <c r="I1658" s="35"/>
      <c r="J1658" s="35"/>
      <c r="K1658" s="35"/>
      <c r="L1658" s="35"/>
      <c r="M1658" s="35"/>
      <c r="N1658" s="35"/>
      <c r="O1658" s="35"/>
      <c r="P1658" s="35"/>
      <c r="Q1658" s="35"/>
      <c r="R1658" s="35"/>
      <c r="S1658" s="35"/>
      <c r="T1658" s="35"/>
      <c r="U1658" s="35"/>
      <c r="V1658" s="35"/>
      <c r="W1658" s="35"/>
      <c r="X1658" s="35"/>
      <c r="Y1658" s="35"/>
      <c r="Z1658" s="35"/>
      <c r="AA1658" s="35"/>
      <c r="AB1658" s="35"/>
      <c r="AC1658" s="35"/>
      <c r="AD1658" s="35"/>
      <c r="AE1658" s="35"/>
      <c r="AG1658" s="216" t="s">
        <v>173</v>
      </c>
      <c r="AH1658" s="907" t="s">
        <v>2410</v>
      </c>
      <c r="AI1658" s="906" t="s">
        <v>2411</v>
      </c>
      <c r="AJ1658" s="905">
        <v>1705019</v>
      </c>
      <c r="AK1658" s="451" t="s">
        <v>139</v>
      </c>
      <c r="AL1658" s="451">
        <v>1</v>
      </c>
      <c r="AM1658" s="449" t="s">
        <v>3041</v>
      </c>
      <c r="AN1658" s="450"/>
      <c r="AP1658" s="77"/>
      <c r="AQ1658" s="77"/>
      <c r="AR1658" s="35"/>
      <c r="AS1658" s="35"/>
      <c r="AT1658" s="35"/>
      <c r="AU1658" s="35"/>
      <c r="AV1658" s="35"/>
      <c r="AW1658" s="35"/>
      <c r="AX1658" s="35"/>
      <c r="AY1658" s="35"/>
      <c r="AZ1658" s="35"/>
      <c r="BA1658" s="35"/>
      <c r="BB1658" s="35"/>
      <c r="BC1658" s="35"/>
      <c r="BD1658" s="35"/>
      <c r="BE1658" s="35"/>
      <c r="BF1658" s="35"/>
      <c r="BG1658" s="35"/>
      <c r="BH1658" s="35"/>
      <c r="BI1658" s="35"/>
      <c r="BJ1658" s="35"/>
      <c r="BK1658" s="35"/>
      <c r="BL1658" s="35"/>
      <c r="BM1658" s="35"/>
      <c r="BN1658" s="35"/>
      <c r="BO1658" s="35"/>
      <c r="BP1658" s="35"/>
      <c r="BQ1658" s="35"/>
      <c r="BR1658" s="35"/>
      <c r="BS1658" s="35"/>
      <c r="BT1658" s="35"/>
      <c r="BU1658" s="35"/>
      <c r="BV1658" s="35"/>
    </row>
    <row r="1659" spans="1:74" s="54" customFormat="1" ht="15" customHeight="1" x14ac:dyDescent="0.15">
      <c r="A1659" s="35"/>
      <c r="B1659" s="35"/>
      <c r="C1659" s="35"/>
      <c r="D1659" s="35"/>
      <c r="E1659" s="35"/>
      <c r="F1659" s="35"/>
      <c r="G1659" s="35"/>
      <c r="H1659" s="35"/>
      <c r="I1659" s="35"/>
      <c r="J1659" s="35"/>
      <c r="K1659" s="35"/>
      <c r="L1659" s="35"/>
      <c r="M1659" s="35"/>
      <c r="N1659" s="35"/>
      <c r="O1659" s="35"/>
      <c r="P1659" s="35"/>
      <c r="Q1659" s="35"/>
      <c r="R1659" s="35"/>
      <c r="S1659" s="35"/>
      <c r="T1659" s="35"/>
      <c r="U1659" s="35"/>
      <c r="V1659" s="35"/>
      <c r="W1659" s="35"/>
      <c r="X1659" s="35"/>
      <c r="Y1659" s="35"/>
      <c r="Z1659" s="35"/>
      <c r="AA1659" s="35"/>
      <c r="AB1659" s="35"/>
      <c r="AC1659" s="35"/>
      <c r="AD1659" s="35"/>
      <c r="AE1659" s="35"/>
      <c r="AG1659" s="216" t="s">
        <v>173</v>
      </c>
      <c r="AH1659" s="907" t="s">
        <v>2398</v>
      </c>
      <c r="AI1659" s="906" t="s">
        <v>2399</v>
      </c>
      <c r="AJ1659" s="905">
        <v>1705020</v>
      </c>
      <c r="AK1659" s="451">
        <v>1</v>
      </c>
      <c r="AL1659" s="451" t="s">
        <v>139</v>
      </c>
      <c r="AM1659" s="451" t="s">
        <v>140</v>
      </c>
      <c r="AN1659" s="450"/>
      <c r="AP1659" s="77"/>
      <c r="AQ1659" s="77"/>
      <c r="AR1659" s="35"/>
      <c r="AS1659" s="35"/>
      <c r="AT1659" s="35"/>
      <c r="AU1659" s="35"/>
      <c r="AV1659" s="35"/>
      <c r="AW1659" s="35"/>
      <c r="AX1659" s="35"/>
      <c r="AY1659" s="35"/>
      <c r="AZ1659" s="35"/>
      <c r="BA1659" s="35"/>
      <c r="BB1659" s="35"/>
      <c r="BC1659" s="35"/>
      <c r="BD1659" s="35"/>
      <c r="BE1659" s="35"/>
      <c r="BF1659" s="35"/>
      <c r="BG1659" s="35"/>
      <c r="BH1659" s="35"/>
      <c r="BI1659" s="35"/>
      <c r="BJ1659" s="35"/>
      <c r="BK1659" s="35"/>
      <c r="BL1659" s="35"/>
      <c r="BM1659" s="35"/>
      <c r="BN1659" s="35"/>
      <c r="BO1659" s="35"/>
      <c r="BP1659" s="35"/>
      <c r="BQ1659" s="35"/>
      <c r="BR1659" s="35"/>
      <c r="BS1659" s="35"/>
      <c r="BT1659" s="35"/>
      <c r="BU1659" s="35"/>
      <c r="BV1659" s="35"/>
    </row>
    <row r="1660" spans="1:74" s="54" customFormat="1" ht="15" customHeight="1" x14ac:dyDescent="0.15">
      <c r="A1660" s="35"/>
      <c r="B1660" s="35"/>
      <c r="C1660" s="35"/>
      <c r="D1660" s="35"/>
      <c r="E1660" s="35"/>
      <c r="F1660" s="35"/>
      <c r="G1660" s="35"/>
      <c r="H1660" s="35"/>
      <c r="I1660" s="35"/>
      <c r="J1660" s="35"/>
      <c r="K1660" s="35"/>
      <c r="L1660" s="35"/>
      <c r="M1660" s="35"/>
      <c r="N1660" s="35"/>
      <c r="O1660" s="35"/>
      <c r="P1660" s="35"/>
      <c r="Q1660" s="35"/>
      <c r="R1660" s="35"/>
      <c r="S1660" s="35"/>
      <c r="T1660" s="35"/>
      <c r="U1660" s="35"/>
      <c r="V1660" s="35"/>
      <c r="W1660" s="35"/>
      <c r="X1660" s="35"/>
      <c r="Y1660" s="35"/>
      <c r="Z1660" s="35"/>
      <c r="AA1660" s="35"/>
      <c r="AB1660" s="35"/>
      <c r="AC1660" s="35"/>
      <c r="AD1660" s="35"/>
      <c r="AE1660" s="35"/>
      <c r="AG1660" s="216" t="s">
        <v>174</v>
      </c>
      <c r="AH1660" s="907" t="s">
        <v>2420</v>
      </c>
      <c r="AI1660" s="906" t="s">
        <v>2421</v>
      </c>
      <c r="AJ1660" s="905">
        <v>1801001</v>
      </c>
      <c r="AK1660" s="451" t="s">
        <v>139</v>
      </c>
      <c r="AL1660" s="451">
        <v>1</v>
      </c>
      <c r="AM1660" s="449" t="s">
        <v>3041</v>
      </c>
      <c r="AN1660" s="450"/>
      <c r="AP1660" s="77"/>
      <c r="AQ1660" s="77"/>
      <c r="AR1660" s="35"/>
      <c r="AS1660" s="35"/>
      <c r="AT1660" s="35"/>
      <c r="AU1660" s="35"/>
      <c r="AV1660" s="35"/>
      <c r="AW1660" s="35"/>
      <c r="AX1660" s="35"/>
      <c r="AY1660" s="35"/>
      <c r="AZ1660" s="35"/>
      <c r="BA1660" s="35"/>
      <c r="BB1660" s="35"/>
      <c r="BC1660" s="35"/>
      <c r="BD1660" s="35"/>
      <c r="BE1660" s="35"/>
      <c r="BF1660" s="35"/>
      <c r="BG1660" s="35"/>
      <c r="BH1660" s="35"/>
      <c r="BI1660" s="35"/>
      <c r="BJ1660" s="35"/>
      <c r="BK1660" s="35"/>
      <c r="BL1660" s="35"/>
      <c r="BM1660" s="35"/>
      <c r="BN1660" s="35"/>
      <c r="BO1660" s="35"/>
      <c r="BP1660" s="35"/>
      <c r="BQ1660" s="35"/>
      <c r="BR1660" s="35"/>
      <c r="BS1660" s="35"/>
      <c r="BT1660" s="35"/>
      <c r="BU1660" s="35"/>
      <c r="BV1660" s="35"/>
    </row>
    <row r="1661" spans="1:74" s="54" customFormat="1" ht="15" customHeight="1" x14ac:dyDescent="0.15">
      <c r="A1661" s="35"/>
      <c r="B1661" s="35"/>
      <c r="C1661" s="35"/>
      <c r="D1661" s="35"/>
      <c r="E1661" s="35"/>
      <c r="F1661" s="35"/>
      <c r="G1661" s="35"/>
      <c r="H1661" s="35"/>
      <c r="I1661" s="35"/>
      <c r="J1661" s="35"/>
      <c r="K1661" s="35"/>
      <c r="L1661" s="35"/>
      <c r="M1661" s="35"/>
      <c r="N1661" s="35"/>
      <c r="O1661" s="35"/>
      <c r="P1661" s="35"/>
      <c r="Q1661" s="35"/>
      <c r="R1661" s="35"/>
      <c r="S1661" s="35"/>
      <c r="T1661" s="35"/>
      <c r="U1661" s="35"/>
      <c r="V1661" s="35"/>
      <c r="W1661" s="35"/>
      <c r="X1661" s="35"/>
      <c r="Y1661" s="35"/>
      <c r="Z1661" s="35"/>
      <c r="AA1661" s="35"/>
      <c r="AB1661" s="35"/>
      <c r="AC1661" s="35"/>
      <c r="AD1661" s="35"/>
      <c r="AE1661" s="35"/>
      <c r="AG1661" s="216" t="s">
        <v>174</v>
      </c>
      <c r="AH1661" s="907" t="s">
        <v>2424</v>
      </c>
      <c r="AI1661" s="906" t="s">
        <v>2425</v>
      </c>
      <c r="AJ1661" s="905">
        <v>1801003</v>
      </c>
      <c r="AK1661" s="451">
        <v>1</v>
      </c>
      <c r="AL1661" s="451" t="s">
        <v>139</v>
      </c>
      <c r="AM1661" s="449" t="s">
        <v>3041</v>
      </c>
      <c r="AN1661" s="450"/>
      <c r="AP1661" s="77"/>
      <c r="AQ1661" s="77"/>
      <c r="AR1661" s="35"/>
      <c r="AS1661" s="35"/>
      <c r="AT1661" s="35"/>
      <c r="AU1661" s="35"/>
      <c r="AV1661" s="35"/>
      <c r="AW1661" s="35"/>
      <c r="AX1661" s="35"/>
      <c r="AY1661" s="35"/>
      <c r="AZ1661" s="35"/>
      <c r="BA1661" s="35"/>
      <c r="BB1661" s="35"/>
      <c r="BC1661" s="35"/>
      <c r="BD1661" s="35"/>
      <c r="BE1661" s="35"/>
      <c r="BF1661" s="35"/>
      <c r="BG1661" s="35"/>
      <c r="BH1661" s="35"/>
      <c r="BI1661" s="35"/>
      <c r="BJ1661" s="35"/>
      <c r="BK1661" s="35"/>
      <c r="BL1661" s="35"/>
      <c r="BM1661" s="35"/>
      <c r="BN1661" s="35"/>
      <c r="BO1661" s="35"/>
      <c r="BP1661" s="35"/>
      <c r="BQ1661" s="35"/>
      <c r="BR1661" s="35"/>
      <c r="BS1661" s="35"/>
      <c r="BT1661" s="35"/>
      <c r="BU1661" s="35"/>
      <c r="BV1661" s="35"/>
    </row>
    <row r="1662" spans="1:74" s="54" customFormat="1" ht="15" customHeight="1" x14ac:dyDescent="0.15">
      <c r="A1662" s="35"/>
      <c r="B1662" s="35"/>
      <c r="C1662" s="35"/>
      <c r="D1662" s="35"/>
      <c r="E1662" s="35"/>
      <c r="F1662" s="35"/>
      <c r="G1662" s="35"/>
      <c r="H1662" s="35"/>
      <c r="I1662" s="35"/>
      <c r="J1662" s="35"/>
      <c r="K1662" s="35"/>
      <c r="L1662" s="35"/>
      <c r="M1662" s="35"/>
      <c r="N1662" s="35"/>
      <c r="O1662" s="35"/>
      <c r="P1662" s="35"/>
      <c r="Q1662" s="35"/>
      <c r="R1662" s="35"/>
      <c r="S1662" s="35"/>
      <c r="T1662" s="35"/>
      <c r="U1662" s="35"/>
      <c r="V1662" s="35"/>
      <c r="W1662" s="35"/>
      <c r="X1662" s="35"/>
      <c r="Y1662" s="35"/>
      <c r="Z1662" s="35"/>
      <c r="AA1662" s="35"/>
      <c r="AB1662" s="35"/>
      <c r="AC1662" s="35"/>
      <c r="AD1662" s="35"/>
      <c r="AE1662" s="35"/>
      <c r="AG1662" s="216" t="s">
        <v>174</v>
      </c>
      <c r="AH1662" s="907" t="s">
        <v>2422</v>
      </c>
      <c r="AI1662" s="906" t="s">
        <v>2423</v>
      </c>
      <c r="AJ1662" s="905">
        <v>1801006</v>
      </c>
      <c r="AK1662" s="451" t="s">
        <v>139</v>
      </c>
      <c r="AL1662" s="451">
        <v>1</v>
      </c>
      <c r="AM1662" s="449" t="s">
        <v>3041</v>
      </c>
      <c r="AN1662" s="450"/>
      <c r="AP1662" s="77"/>
      <c r="AQ1662" s="77"/>
      <c r="AR1662" s="35"/>
      <c r="AS1662" s="35"/>
      <c r="AT1662" s="35"/>
      <c r="AU1662" s="35"/>
      <c r="AV1662" s="35"/>
      <c r="AW1662" s="35"/>
      <c r="AX1662" s="35"/>
      <c r="AY1662" s="35"/>
      <c r="AZ1662" s="35"/>
      <c r="BA1662" s="35"/>
      <c r="BB1662" s="35"/>
      <c r="BC1662" s="35"/>
      <c r="BD1662" s="35"/>
      <c r="BE1662" s="35"/>
      <c r="BF1662" s="35"/>
      <c r="BG1662" s="35"/>
      <c r="BH1662" s="35"/>
      <c r="BI1662" s="35"/>
      <c r="BJ1662" s="35"/>
      <c r="BK1662" s="35"/>
      <c r="BL1662" s="35"/>
      <c r="BM1662" s="35"/>
      <c r="BN1662" s="35"/>
      <c r="BO1662" s="35"/>
      <c r="BP1662" s="35"/>
      <c r="BQ1662" s="35"/>
      <c r="BR1662" s="35"/>
      <c r="BS1662" s="35"/>
      <c r="BT1662" s="35"/>
      <c r="BU1662" s="35"/>
      <c r="BV1662" s="35"/>
    </row>
    <row r="1663" spans="1:74" s="54" customFormat="1" ht="15" customHeight="1" x14ac:dyDescent="0.15">
      <c r="A1663" s="35"/>
      <c r="B1663" s="35"/>
      <c r="C1663" s="35"/>
      <c r="D1663" s="35"/>
      <c r="E1663" s="35"/>
      <c r="F1663" s="35"/>
      <c r="G1663" s="35"/>
      <c r="H1663" s="35"/>
      <c r="I1663" s="35"/>
      <c r="J1663" s="35"/>
      <c r="K1663" s="35"/>
      <c r="L1663" s="35"/>
      <c r="M1663" s="35"/>
      <c r="N1663" s="35"/>
      <c r="O1663" s="35"/>
      <c r="P1663" s="35"/>
      <c r="Q1663" s="35"/>
      <c r="R1663" s="35"/>
      <c r="S1663" s="35"/>
      <c r="T1663" s="35"/>
      <c r="U1663" s="35"/>
      <c r="V1663" s="35"/>
      <c r="W1663" s="35"/>
      <c r="X1663" s="35"/>
      <c r="Y1663" s="35"/>
      <c r="Z1663" s="35"/>
      <c r="AA1663" s="35"/>
      <c r="AB1663" s="35"/>
      <c r="AC1663" s="35"/>
      <c r="AD1663" s="35"/>
      <c r="AE1663" s="35"/>
      <c r="AG1663" s="216" t="s">
        <v>175</v>
      </c>
      <c r="AH1663" s="907" t="s">
        <v>2428</v>
      </c>
      <c r="AI1663" s="906" t="s">
        <v>2429</v>
      </c>
      <c r="AJ1663" s="905">
        <v>1802001</v>
      </c>
      <c r="AK1663" s="451" t="s">
        <v>139</v>
      </c>
      <c r="AL1663" s="451">
        <v>1</v>
      </c>
      <c r="AM1663" s="451" t="s">
        <v>140</v>
      </c>
      <c r="AN1663" s="450"/>
      <c r="AP1663" s="77"/>
      <c r="AQ1663" s="77"/>
      <c r="AR1663" s="35"/>
      <c r="AS1663" s="35"/>
      <c r="AT1663" s="35"/>
      <c r="AU1663" s="35"/>
      <c r="AV1663" s="35"/>
      <c r="AW1663" s="35"/>
      <c r="AX1663" s="35"/>
      <c r="AY1663" s="35"/>
      <c r="AZ1663" s="35"/>
      <c r="BA1663" s="35"/>
      <c r="BB1663" s="35"/>
      <c r="BC1663" s="35"/>
      <c r="BD1663" s="35"/>
      <c r="BE1663" s="35"/>
      <c r="BF1663" s="35"/>
      <c r="BG1663" s="35"/>
      <c r="BH1663" s="35"/>
      <c r="BI1663" s="35"/>
      <c r="BJ1663" s="35"/>
      <c r="BK1663" s="35"/>
      <c r="BL1663" s="35"/>
      <c r="BM1663" s="35"/>
      <c r="BN1663" s="35"/>
      <c r="BO1663" s="35"/>
      <c r="BP1663" s="35"/>
      <c r="BQ1663" s="35"/>
      <c r="BR1663" s="35"/>
      <c r="BS1663" s="35"/>
      <c r="BT1663" s="35"/>
      <c r="BU1663" s="35"/>
      <c r="BV1663" s="35"/>
    </row>
    <row r="1664" spans="1:74" s="54" customFormat="1" ht="15" customHeight="1" x14ac:dyDescent="0.15">
      <c r="A1664" s="35"/>
      <c r="B1664" s="35"/>
      <c r="C1664" s="35"/>
      <c r="D1664" s="35"/>
      <c r="E1664" s="35"/>
      <c r="F1664" s="35"/>
      <c r="G1664" s="35"/>
      <c r="H1664" s="35"/>
      <c r="I1664" s="35"/>
      <c r="J1664" s="35"/>
      <c r="K1664" s="35"/>
      <c r="L1664" s="35"/>
      <c r="M1664" s="35"/>
      <c r="N1664" s="35"/>
      <c r="O1664" s="35"/>
      <c r="P1664" s="35"/>
      <c r="Q1664" s="35"/>
      <c r="R1664" s="35"/>
      <c r="S1664" s="35"/>
      <c r="T1664" s="35"/>
      <c r="U1664" s="35"/>
      <c r="V1664" s="35"/>
      <c r="W1664" s="35"/>
      <c r="X1664" s="35"/>
      <c r="Y1664" s="35"/>
      <c r="Z1664" s="35"/>
      <c r="AA1664" s="35"/>
      <c r="AB1664" s="35"/>
      <c r="AC1664" s="35"/>
      <c r="AD1664" s="35"/>
      <c r="AE1664" s="35"/>
      <c r="AG1664" s="216" t="s">
        <v>175</v>
      </c>
      <c r="AH1664" s="907" t="s">
        <v>2426</v>
      </c>
      <c r="AI1664" s="906" t="s">
        <v>2427</v>
      </c>
      <c r="AJ1664" s="905">
        <v>1802002</v>
      </c>
      <c r="AK1664" s="451" t="s">
        <v>139</v>
      </c>
      <c r="AL1664" s="451">
        <v>1</v>
      </c>
      <c r="AM1664" s="449" t="s">
        <v>3041</v>
      </c>
      <c r="AN1664" s="450"/>
      <c r="AP1664" s="77"/>
      <c r="AQ1664" s="77"/>
      <c r="AR1664" s="35"/>
      <c r="AS1664" s="35"/>
      <c r="AT1664" s="35"/>
      <c r="AU1664" s="35"/>
      <c r="AV1664" s="35"/>
      <c r="AW1664" s="35"/>
      <c r="AX1664" s="35"/>
      <c r="AY1664" s="35"/>
      <c r="AZ1664" s="35"/>
      <c r="BA1664" s="35"/>
      <c r="BB1664" s="35"/>
      <c r="BC1664" s="35"/>
      <c r="BD1664" s="35"/>
      <c r="BE1664" s="35"/>
      <c r="BF1664" s="35"/>
      <c r="BG1664" s="35"/>
      <c r="BH1664" s="35"/>
      <c r="BI1664" s="35"/>
      <c r="BJ1664" s="35"/>
      <c r="BK1664" s="35"/>
      <c r="BL1664" s="35"/>
      <c r="BM1664" s="35"/>
      <c r="BN1664" s="35"/>
      <c r="BO1664" s="35"/>
      <c r="BP1664" s="35"/>
      <c r="BQ1664" s="35"/>
      <c r="BR1664" s="35"/>
      <c r="BS1664" s="35"/>
      <c r="BT1664" s="35"/>
      <c r="BU1664" s="35"/>
      <c r="BV1664" s="35"/>
    </row>
    <row r="1665" spans="1:74" s="54" customFormat="1" ht="15" customHeight="1" x14ac:dyDescent="0.15">
      <c r="A1665" s="35"/>
      <c r="B1665" s="35"/>
      <c r="C1665" s="35"/>
      <c r="D1665" s="35"/>
      <c r="E1665" s="35"/>
      <c r="F1665" s="35"/>
      <c r="G1665" s="35"/>
      <c r="H1665" s="35"/>
      <c r="I1665" s="35"/>
      <c r="J1665" s="35"/>
      <c r="K1665" s="35"/>
      <c r="L1665" s="35"/>
      <c r="M1665" s="35"/>
      <c r="N1665" s="35"/>
      <c r="O1665" s="35"/>
      <c r="P1665" s="35"/>
      <c r="Q1665" s="35"/>
      <c r="R1665" s="35"/>
      <c r="S1665" s="35"/>
      <c r="T1665" s="35"/>
      <c r="U1665" s="35"/>
      <c r="V1665" s="35"/>
      <c r="W1665" s="35"/>
      <c r="X1665" s="35"/>
      <c r="Y1665" s="35"/>
      <c r="Z1665" s="35"/>
      <c r="AA1665" s="35"/>
      <c r="AB1665" s="35"/>
      <c r="AC1665" s="35"/>
      <c r="AD1665" s="35"/>
      <c r="AE1665" s="35"/>
      <c r="AG1665" s="216" t="s">
        <v>175</v>
      </c>
      <c r="AH1665" s="907" t="s">
        <v>2442</v>
      </c>
      <c r="AI1665" s="906" t="s">
        <v>2443</v>
      </c>
      <c r="AJ1665" s="905">
        <v>1802003</v>
      </c>
      <c r="AK1665" s="451" t="s">
        <v>139</v>
      </c>
      <c r="AL1665" s="451">
        <v>1</v>
      </c>
      <c r="AM1665" s="449" t="s">
        <v>3041</v>
      </c>
      <c r="AN1665" s="450"/>
      <c r="AP1665" s="77"/>
      <c r="AQ1665" s="77"/>
      <c r="AR1665" s="35"/>
      <c r="AS1665" s="35"/>
      <c r="AT1665" s="35"/>
      <c r="AU1665" s="35"/>
      <c r="AV1665" s="35"/>
      <c r="AW1665" s="35"/>
      <c r="AX1665" s="35"/>
      <c r="AY1665" s="35"/>
      <c r="AZ1665" s="35"/>
      <c r="BA1665" s="35"/>
      <c r="BB1665" s="35"/>
      <c r="BC1665" s="35"/>
      <c r="BD1665" s="35"/>
      <c r="BE1665" s="35"/>
      <c r="BF1665" s="35"/>
      <c r="BG1665" s="35"/>
      <c r="BH1665" s="35"/>
      <c r="BI1665" s="35"/>
      <c r="BJ1665" s="35"/>
      <c r="BK1665" s="35"/>
      <c r="BL1665" s="35"/>
      <c r="BM1665" s="35"/>
      <c r="BN1665" s="35"/>
      <c r="BO1665" s="35"/>
      <c r="BP1665" s="35"/>
      <c r="BQ1665" s="35"/>
      <c r="BR1665" s="35"/>
      <c r="BS1665" s="35"/>
      <c r="BT1665" s="35"/>
      <c r="BU1665" s="35"/>
      <c r="BV1665" s="35"/>
    </row>
    <row r="1666" spans="1:74" s="54" customFormat="1" ht="15" customHeight="1" x14ac:dyDescent="0.15">
      <c r="A1666" s="35"/>
      <c r="B1666" s="35"/>
      <c r="C1666" s="35"/>
      <c r="D1666" s="35"/>
      <c r="E1666" s="35"/>
      <c r="F1666" s="35"/>
      <c r="G1666" s="35"/>
      <c r="H1666" s="35"/>
      <c r="I1666" s="35"/>
      <c r="J1666" s="35"/>
      <c r="K1666" s="35"/>
      <c r="L1666" s="35"/>
      <c r="M1666" s="35"/>
      <c r="N1666" s="35"/>
      <c r="O1666" s="35"/>
      <c r="P1666" s="35"/>
      <c r="Q1666" s="35"/>
      <c r="R1666" s="35"/>
      <c r="S1666" s="35"/>
      <c r="T1666" s="35"/>
      <c r="U1666" s="35"/>
      <c r="V1666" s="35"/>
      <c r="W1666" s="35"/>
      <c r="X1666" s="35"/>
      <c r="Y1666" s="35"/>
      <c r="Z1666" s="35"/>
      <c r="AA1666" s="35"/>
      <c r="AB1666" s="35"/>
      <c r="AC1666" s="35"/>
      <c r="AD1666" s="35"/>
      <c r="AE1666" s="35"/>
      <c r="AG1666" s="216" t="s">
        <v>175</v>
      </c>
      <c r="AH1666" s="907" t="s">
        <v>2430</v>
      </c>
      <c r="AI1666" s="906" t="s">
        <v>2431</v>
      </c>
      <c r="AJ1666" s="905">
        <v>1802004</v>
      </c>
      <c r="AK1666" s="451" t="s">
        <v>139</v>
      </c>
      <c r="AL1666" s="451">
        <v>1</v>
      </c>
      <c r="AM1666" s="449" t="s">
        <v>3041</v>
      </c>
      <c r="AN1666" s="450"/>
      <c r="AP1666" s="77"/>
      <c r="AQ1666" s="77"/>
      <c r="AR1666" s="35"/>
      <c r="AS1666" s="35"/>
      <c r="AT1666" s="35"/>
      <c r="AU1666" s="35"/>
      <c r="AV1666" s="35"/>
      <c r="AW1666" s="35"/>
      <c r="AX1666" s="35"/>
      <c r="AY1666" s="35"/>
      <c r="AZ1666" s="35"/>
      <c r="BA1666" s="35"/>
      <c r="BB1666" s="35"/>
      <c r="BC1666" s="35"/>
      <c r="BD1666" s="35"/>
      <c r="BE1666" s="35"/>
      <c r="BF1666" s="35"/>
      <c r="BG1666" s="35"/>
      <c r="BH1666" s="35"/>
      <c r="BI1666" s="35"/>
      <c r="BJ1666" s="35"/>
      <c r="BK1666" s="35"/>
      <c r="BL1666" s="35"/>
      <c r="BM1666" s="35"/>
      <c r="BN1666" s="35"/>
      <c r="BO1666" s="35"/>
      <c r="BP1666" s="35"/>
      <c r="BQ1666" s="35"/>
      <c r="BR1666" s="35"/>
      <c r="BS1666" s="35"/>
      <c r="BT1666" s="35"/>
      <c r="BU1666" s="35"/>
      <c r="BV1666" s="35"/>
    </row>
    <row r="1667" spans="1:74" s="54" customFormat="1" ht="15" customHeight="1" x14ac:dyDescent="0.15">
      <c r="A1667" s="35"/>
      <c r="B1667" s="35"/>
      <c r="C1667" s="35"/>
      <c r="D1667" s="35"/>
      <c r="E1667" s="35"/>
      <c r="F1667" s="35"/>
      <c r="G1667" s="35"/>
      <c r="H1667" s="35"/>
      <c r="I1667" s="35"/>
      <c r="J1667" s="35"/>
      <c r="K1667" s="35"/>
      <c r="L1667" s="35"/>
      <c r="M1667" s="35"/>
      <c r="N1667" s="35"/>
      <c r="O1667" s="35"/>
      <c r="P1667" s="35"/>
      <c r="Q1667" s="35"/>
      <c r="R1667" s="35"/>
      <c r="S1667" s="35"/>
      <c r="T1667" s="35"/>
      <c r="U1667" s="35"/>
      <c r="V1667" s="35"/>
      <c r="W1667" s="35"/>
      <c r="X1667" s="35"/>
      <c r="Y1667" s="35"/>
      <c r="Z1667" s="35"/>
      <c r="AA1667" s="35"/>
      <c r="AB1667" s="35"/>
      <c r="AC1667" s="35"/>
      <c r="AD1667" s="35"/>
      <c r="AE1667" s="35"/>
      <c r="AG1667" s="216" t="s">
        <v>175</v>
      </c>
      <c r="AH1667" s="907" t="s">
        <v>2432</v>
      </c>
      <c r="AI1667" s="906" t="s">
        <v>2433</v>
      </c>
      <c r="AJ1667" s="905">
        <v>1802005</v>
      </c>
      <c r="AK1667" s="451" t="s">
        <v>139</v>
      </c>
      <c r="AL1667" s="451">
        <v>1</v>
      </c>
      <c r="AM1667" s="449" t="s">
        <v>3041</v>
      </c>
      <c r="AN1667" s="450"/>
      <c r="AP1667" s="77"/>
      <c r="AQ1667" s="77"/>
      <c r="AR1667" s="35"/>
      <c r="AS1667" s="35"/>
      <c r="AT1667" s="35"/>
      <c r="AU1667" s="35"/>
      <c r="AV1667" s="35"/>
      <c r="AW1667" s="35"/>
      <c r="AX1667" s="35"/>
      <c r="AY1667" s="35"/>
      <c r="AZ1667" s="35"/>
      <c r="BA1667" s="35"/>
      <c r="BB1667" s="35"/>
      <c r="BC1667" s="35"/>
      <c r="BD1667" s="35"/>
      <c r="BE1667" s="35"/>
      <c r="BF1667" s="35"/>
      <c r="BG1667" s="35"/>
      <c r="BH1667" s="35"/>
      <c r="BI1667" s="35"/>
      <c r="BJ1667" s="35"/>
      <c r="BK1667" s="35"/>
      <c r="BL1667" s="35"/>
      <c r="BM1667" s="35"/>
      <c r="BN1667" s="35"/>
      <c r="BO1667" s="35"/>
      <c r="BP1667" s="35"/>
      <c r="BQ1667" s="35"/>
      <c r="BR1667" s="35"/>
      <c r="BS1667" s="35"/>
      <c r="BT1667" s="35"/>
      <c r="BU1667" s="35"/>
      <c r="BV1667" s="35"/>
    </row>
    <row r="1668" spans="1:74" s="54" customFormat="1" ht="15" customHeight="1" x14ac:dyDescent="0.15">
      <c r="A1668" s="35"/>
      <c r="B1668" s="35"/>
      <c r="C1668" s="35"/>
      <c r="D1668" s="35"/>
      <c r="E1668" s="35"/>
      <c r="F1668" s="35"/>
      <c r="G1668" s="35"/>
      <c r="H1668" s="35"/>
      <c r="I1668" s="35"/>
      <c r="J1668" s="35"/>
      <c r="K1668" s="35"/>
      <c r="L1668" s="35"/>
      <c r="M1668" s="35"/>
      <c r="N1668" s="35"/>
      <c r="O1668" s="35"/>
      <c r="P1668" s="35"/>
      <c r="Q1668" s="35"/>
      <c r="R1668" s="35"/>
      <c r="S1668" s="35"/>
      <c r="T1668" s="35"/>
      <c r="U1668" s="35"/>
      <c r="V1668" s="35"/>
      <c r="W1668" s="35"/>
      <c r="X1668" s="35"/>
      <c r="Y1668" s="35"/>
      <c r="Z1668" s="35"/>
      <c r="AA1668" s="35"/>
      <c r="AB1668" s="35"/>
      <c r="AC1668" s="35"/>
      <c r="AD1668" s="35"/>
      <c r="AE1668" s="35"/>
      <c r="AG1668" s="216" t="s">
        <v>175</v>
      </c>
      <c r="AH1668" s="907" t="s">
        <v>2436</v>
      </c>
      <c r="AI1668" s="906" t="s">
        <v>2437</v>
      </c>
      <c r="AJ1668" s="905">
        <v>1802006</v>
      </c>
      <c r="AK1668" s="451" t="s">
        <v>139</v>
      </c>
      <c r="AL1668" s="451">
        <v>1</v>
      </c>
      <c r="AM1668" s="449" t="s">
        <v>3041</v>
      </c>
      <c r="AN1668" s="450"/>
      <c r="AP1668" s="77"/>
      <c r="AQ1668" s="77"/>
      <c r="AR1668" s="35"/>
      <c r="AS1668" s="35"/>
      <c r="AT1668" s="35"/>
      <c r="AU1668" s="35"/>
      <c r="AV1668" s="35"/>
      <c r="AW1668" s="35"/>
      <c r="AX1668" s="35"/>
      <c r="AY1668" s="35"/>
      <c r="AZ1668" s="35"/>
      <c r="BA1668" s="35"/>
      <c r="BB1668" s="35"/>
      <c r="BC1668" s="35"/>
      <c r="BD1668" s="35"/>
      <c r="BE1668" s="35"/>
      <c r="BF1668" s="35"/>
      <c r="BG1668" s="35"/>
      <c r="BH1668" s="35"/>
      <c r="BI1668" s="35"/>
      <c r="BJ1668" s="35"/>
      <c r="BK1668" s="35"/>
      <c r="BL1668" s="35"/>
      <c r="BM1668" s="35"/>
      <c r="BN1668" s="35"/>
      <c r="BO1668" s="35"/>
      <c r="BP1668" s="35"/>
      <c r="BQ1668" s="35"/>
      <c r="BR1668" s="35"/>
      <c r="BS1668" s="35"/>
      <c r="BT1668" s="35"/>
      <c r="BU1668" s="35"/>
      <c r="BV1668" s="35"/>
    </row>
    <row r="1669" spans="1:74" s="54" customFormat="1" ht="15" customHeight="1" x14ac:dyDescent="0.15">
      <c r="A1669" s="35"/>
      <c r="B1669" s="35"/>
      <c r="C1669" s="35"/>
      <c r="D1669" s="35"/>
      <c r="E1669" s="35"/>
      <c r="F1669" s="35"/>
      <c r="G1669" s="35"/>
      <c r="H1669" s="35"/>
      <c r="I1669" s="35"/>
      <c r="J1669" s="35"/>
      <c r="K1669" s="35"/>
      <c r="L1669" s="35"/>
      <c r="M1669" s="35"/>
      <c r="N1669" s="35"/>
      <c r="O1669" s="35"/>
      <c r="P1669" s="35"/>
      <c r="Q1669" s="35"/>
      <c r="R1669" s="35"/>
      <c r="S1669" s="35"/>
      <c r="T1669" s="35"/>
      <c r="U1669" s="35"/>
      <c r="V1669" s="35"/>
      <c r="W1669" s="35"/>
      <c r="X1669" s="35"/>
      <c r="Y1669" s="35"/>
      <c r="Z1669" s="35"/>
      <c r="AA1669" s="35"/>
      <c r="AB1669" s="35"/>
      <c r="AC1669" s="35"/>
      <c r="AD1669" s="35"/>
      <c r="AE1669" s="35"/>
      <c r="AG1669" s="216" t="s">
        <v>175</v>
      </c>
      <c r="AH1669" s="907" t="s">
        <v>2440</v>
      </c>
      <c r="AI1669" s="906" t="s">
        <v>2441</v>
      </c>
      <c r="AJ1669" s="905">
        <v>1802007</v>
      </c>
      <c r="AK1669" s="451">
        <v>1</v>
      </c>
      <c r="AL1669" s="451" t="s">
        <v>139</v>
      </c>
      <c r="AM1669" s="449" t="s">
        <v>3041</v>
      </c>
      <c r="AN1669" s="450"/>
      <c r="AP1669" s="77"/>
      <c r="AQ1669" s="77"/>
      <c r="AR1669" s="35"/>
      <c r="AS1669" s="35"/>
      <c r="AT1669" s="35"/>
      <c r="AU1669" s="35"/>
      <c r="AV1669" s="35"/>
      <c r="AW1669" s="35"/>
      <c r="AX1669" s="35"/>
      <c r="AY1669" s="35"/>
      <c r="AZ1669" s="35"/>
      <c r="BA1669" s="35"/>
      <c r="BB1669" s="35"/>
      <c r="BC1669" s="35"/>
      <c r="BD1669" s="35"/>
      <c r="BE1669" s="35"/>
      <c r="BF1669" s="35"/>
      <c r="BG1669" s="35"/>
      <c r="BH1669" s="35"/>
      <c r="BI1669" s="35"/>
      <c r="BJ1669" s="35"/>
      <c r="BK1669" s="35"/>
      <c r="BL1669" s="35"/>
      <c r="BM1669" s="35"/>
      <c r="BN1669" s="35"/>
      <c r="BO1669" s="35"/>
      <c r="BP1669" s="35"/>
      <c r="BQ1669" s="35"/>
      <c r="BR1669" s="35"/>
      <c r="BS1669" s="35"/>
      <c r="BT1669" s="35"/>
      <c r="BU1669" s="35"/>
      <c r="BV1669" s="35"/>
    </row>
    <row r="1670" spans="1:74" s="54" customFormat="1" ht="15" customHeight="1" x14ac:dyDescent="0.15">
      <c r="A1670" s="35"/>
      <c r="B1670" s="35"/>
      <c r="C1670" s="35"/>
      <c r="D1670" s="35"/>
      <c r="E1670" s="35"/>
      <c r="F1670" s="35"/>
      <c r="G1670" s="35"/>
      <c r="H1670" s="35"/>
      <c r="I1670" s="35"/>
      <c r="J1670" s="35"/>
      <c r="K1670" s="35"/>
      <c r="L1670" s="35"/>
      <c r="M1670" s="35"/>
      <c r="N1670" s="35"/>
      <c r="O1670" s="35"/>
      <c r="P1670" s="35"/>
      <c r="Q1670" s="35"/>
      <c r="R1670" s="35"/>
      <c r="S1670" s="35"/>
      <c r="T1670" s="35"/>
      <c r="U1670" s="35"/>
      <c r="V1670" s="35"/>
      <c r="W1670" s="35"/>
      <c r="X1670" s="35"/>
      <c r="Y1670" s="35"/>
      <c r="Z1670" s="35"/>
      <c r="AA1670" s="35"/>
      <c r="AB1670" s="35"/>
      <c r="AC1670" s="35"/>
      <c r="AD1670" s="35"/>
      <c r="AE1670" s="35"/>
      <c r="AG1670" s="216" t="s">
        <v>175</v>
      </c>
      <c r="AH1670" s="907" t="s">
        <v>2438</v>
      </c>
      <c r="AI1670" s="906" t="s">
        <v>2439</v>
      </c>
      <c r="AJ1670" s="905">
        <v>1802008</v>
      </c>
      <c r="AK1670" s="451" t="s">
        <v>139</v>
      </c>
      <c r="AL1670" s="451">
        <v>1</v>
      </c>
      <c r="AM1670" s="449" t="s">
        <v>3041</v>
      </c>
      <c r="AN1670" s="450"/>
      <c r="AP1670" s="77"/>
      <c r="AQ1670" s="77"/>
      <c r="AR1670" s="35"/>
      <c r="AS1670" s="35"/>
      <c r="AT1670" s="35"/>
      <c r="AU1670" s="35"/>
      <c r="AV1670" s="35"/>
      <c r="AW1670" s="35"/>
      <c r="AX1670" s="35"/>
      <c r="AY1670" s="35"/>
      <c r="AZ1670" s="35"/>
      <c r="BA1670" s="35"/>
      <c r="BB1670" s="35"/>
      <c r="BC1670" s="35"/>
      <c r="BD1670" s="35"/>
      <c r="BE1670" s="35"/>
      <c r="BF1670" s="35"/>
      <c r="BG1670" s="35"/>
      <c r="BH1670" s="35"/>
      <c r="BI1670" s="35"/>
      <c r="BJ1670" s="35"/>
      <c r="BK1670" s="35"/>
      <c r="BL1670" s="35"/>
      <c r="BM1670" s="35"/>
      <c r="BN1670" s="35"/>
      <c r="BO1670" s="35"/>
      <c r="BP1670" s="35"/>
      <c r="BQ1670" s="35"/>
      <c r="BR1670" s="35"/>
      <c r="BS1670" s="35"/>
      <c r="BT1670" s="35"/>
      <c r="BU1670" s="35"/>
      <c r="BV1670" s="35"/>
    </row>
    <row r="1671" spans="1:74" s="54" customFormat="1" ht="15" customHeight="1" x14ac:dyDescent="0.15">
      <c r="A1671" s="35"/>
      <c r="B1671" s="35"/>
      <c r="C1671" s="35"/>
      <c r="D1671" s="35"/>
      <c r="E1671" s="35"/>
      <c r="F1671" s="35"/>
      <c r="G1671" s="35"/>
      <c r="H1671" s="35"/>
      <c r="I1671" s="35"/>
      <c r="J1671" s="35"/>
      <c r="K1671" s="35"/>
      <c r="L1671" s="35"/>
      <c r="M1671" s="35"/>
      <c r="N1671" s="35"/>
      <c r="O1671" s="35"/>
      <c r="P1671" s="35"/>
      <c r="Q1671" s="35"/>
      <c r="R1671" s="35"/>
      <c r="S1671" s="35"/>
      <c r="T1671" s="35"/>
      <c r="U1671" s="35"/>
      <c r="V1671" s="35"/>
      <c r="W1671" s="35"/>
      <c r="X1671" s="35"/>
      <c r="Y1671" s="35"/>
      <c r="Z1671" s="35"/>
      <c r="AA1671" s="35"/>
      <c r="AB1671" s="35"/>
      <c r="AC1671" s="35"/>
      <c r="AD1671" s="35"/>
      <c r="AE1671" s="35"/>
      <c r="AG1671" s="216" t="s">
        <v>175</v>
      </c>
      <c r="AH1671" s="907" t="s">
        <v>2444</v>
      </c>
      <c r="AI1671" s="906" t="s">
        <v>2445</v>
      </c>
      <c r="AJ1671" s="905">
        <v>1802009</v>
      </c>
      <c r="AK1671" s="451" t="s">
        <v>139</v>
      </c>
      <c r="AL1671" s="451">
        <v>1</v>
      </c>
      <c r="AM1671" s="451" t="s">
        <v>140</v>
      </c>
      <c r="AN1671" s="450"/>
      <c r="AP1671" s="77"/>
      <c r="AQ1671" s="77"/>
      <c r="AR1671" s="35"/>
      <c r="AS1671" s="35"/>
      <c r="AT1671" s="35"/>
      <c r="AU1671" s="35"/>
      <c r="AV1671" s="35"/>
      <c r="AW1671" s="35"/>
      <c r="AX1671" s="35"/>
      <c r="AY1671" s="35"/>
      <c r="AZ1671" s="35"/>
      <c r="BA1671" s="35"/>
      <c r="BB1671" s="35"/>
      <c r="BC1671" s="35"/>
      <c r="BD1671" s="35"/>
      <c r="BE1671" s="35"/>
      <c r="BF1671" s="35"/>
      <c r="BG1671" s="35"/>
      <c r="BH1671" s="35"/>
      <c r="BI1671" s="35"/>
      <c r="BJ1671" s="35"/>
      <c r="BK1671" s="35"/>
      <c r="BL1671" s="35"/>
      <c r="BM1671" s="35"/>
      <c r="BN1671" s="35"/>
      <c r="BO1671" s="35"/>
      <c r="BP1671" s="35"/>
      <c r="BQ1671" s="35"/>
      <c r="BR1671" s="35"/>
      <c r="BS1671" s="35"/>
      <c r="BT1671" s="35"/>
      <c r="BU1671" s="35"/>
      <c r="BV1671" s="35"/>
    </row>
    <row r="1672" spans="1:74" s="54" customFormat="1" ht="15" customHeight="1" x14ac:dyDescent="0.15">
      <c r="A1672" s="35"/>
      <c r="B1672" s="35"/>
      <c r="C1672" s="35"/>
      <c r="D1672" s="35"/>
      <c r="E1672" s="35"/>
      <c r="F1672" s="35"/>
      <c r="G1672" s="35"/>
      <c r="H1672" s="35"/>
      <c r="I1672" s="35"/>
      <c r="J1672" s="35"/>
      <c r="K1672" s="35"/>
      <c r="L1672" s="35"/>
      <c r="M1672" s="35"/>
      <c r="N1672" s="35"/>
      <c r="O1672" s="35"/>
      <c r="P1672" s="35"/>
      <c r="Q1672" s="35"/>
      <c r="R1672" s="35"/>
      <c r="S1672" s="35"/>
      <c r="T1672" s="35"/>
      <c r="U1672" s="35"/>
      <c r="V1672" s="35"/>
      <c r="W1672" s="35"/>
      <c r="X1672" s="35"/>
      <c r="Y1672" s="35"/>
      <c r="Z1672" s="35"/>
      <c r="AA1672" s="35"/>
      <c r="AB1672" s="35"/>
      <c r="AC1672" s="35"/>
      <c r="AD1672" s="35"/>
      <c r="AE1672" s="35"/>
      <c r="AG1672" s="216" t="s">
        <v>175</v>
      </c>
      <c r="AH1672" s="907" t="s">
        <v>2434</v>
      </c>
      <c r="AI1672" s="906" t="s">
        <v>2435</v>
      </c>
      <c r="AJ1672" s="905">
        <v>1802010</v>
      </c>
      <c r="AK1672" s="451">
        <v>1</v>
      </c>
      <c r="AL1672" s="451" t="s">
        <v>139</v>
      </c>
      <c r="AM1672" s="451" t="s">
        <v>140</v>
      </c>
      <c r="AN1672" s="450"/>
      <c r="AP1672" s="77"/>
      <c r="AQ1672" s="77"/>
      <c r="AR1672" s="35"/>
      <c r="AS1672" s="35"/>
      <c r="AT1672" s="35"/>
      <c r="AU1672" s="35"/>
      <c r="AV1672" s="35"/>
      <c r="AW1672" s="35"/>
      <c r="AX1672" s="35"/>
      <c r="AY1672" s="35"/>
      <c r="AZ1672" s="35"/>
      <c r="BA1672" s="35"/>
      <c r="BB1672" s="35"/>
      <c r="BC1672" s="35"/>
      <c r="BD1672" s="35"/>
      <c r="BE1672" s="35"/>
      <c r="BF1672" s="35"/>
      <c r="BG1672" s="35"/>
      <c r="BH1672" s="35"/>
      <c r="BI1672" s="35"/>
      <c r="BJ1672" s="35"/>
      <c r="BK1672" s="35"/>
      <c r="BL1672" s="35"/>
      <c r="BM1672" s="35"/>
      <c r="BN1672" s="35"/>
      <c r="BO1672" s="35"/>
      <c r="BP1672" s="35"/>
      <c r="BQ1672" s="35"/>
      <c r="BR1672" s="35"/>
      <c r="BS1672" s="35"/>
      <c r="BT1672" s="35"/>
      <c r="BU1672" s="35"/>
      <c r="BV1672" s="35"/>
    </row>
    <row r="1673" spans="1:74" s="54" customFormat="1" ht="15" customHeight="1" x14ac:dyDescent="0.15">
      <c r="A1673" s="35"/>
      <c r="B1673" s="35"/>
      <c r="C1673" s="35"/>
      <c r="D1673" s="35"/>
      <c r="E1673" s="35"/>
      <c r="F1673" s="35"/>
      <c r="G1673" s="35"/>
      <c r="H1673" s="35"/>
      <c r="I1673" s="35"/>
      <c r="J1673" s="35"/>
      <c r="K1673" s="35"/>
      <c r="L1673" s="35"/>
      <c r="M1673" s="35"/>
      <c r="N1673" s="35"/>
      <c r="O1673" s="35"/>
      <c r="P1673" s="35"/>
      <c r="Q1673" s="35"/>
      <c r="R1673" s="35"/>
      <c r="S1673" s="35"/>
      <c r="T1673" s="35"/>
      <c r="U1673" s="35"/>
      <c r="V1673" s="35"/>
      <c r="W1673" s="35"/>
      <c r="X1673" s="35"/>
      <c r="Y1673" s="35"/>
      <c r="Z1673" s="35"/>
      <c r="AA1673" s="35"/>
      <c r="AB1673" s="35"/>
      <c r="AC1673" s="35"/>
      <c r="AD1673" s="35"/>
      <c r="AE1673" s="35"/>
      <c r="AG1673" s="216" t="s">
        <v>176</v>
      </c>
      <c r="AH1673" s="907" t="s">
        <v>2446</v>
      </c>
      <c r="AI1673" s="906" t="s">
        <v>2447</v>
      </c>
      <c r="AJ1673" s="905">
        <v>1803001</v>
      </c>
      <c r="AK1673" s="451" t="s">
        <v>139</v>
      </c>
      <c r="AL1673" s="451">
        <v>1</v>
      </c>
      <c r="AM1673" s="449" t="s">
        <v>3041</v>
      </c>
      <c r="AN1673" s="450"/>
      <c r="AP1673" s="77"/>
      <c r="AQ1673" s="77"/>
      <c r="AR1673" s="35"/>
      <c r="AS1673" s="35"/>
      <c r="AT1673" s="35"/>
      <c r="AU1673" s="35"/>
      <c r="AV1673" s="35"/>
      <c r="AW1673" s="35"/>
      <c r="AX1673" s="35"/>
      <c r="AY1673" s="35"/>
      <c r="AZ1673" s="35"/>
      <c r="BA1673" s="35"/>
      <c r="BB1673" s="35"/>
      <c r="BC1673" s="35"/>
      <c r="BD1673" s="35"/>
      <c r="BE1673" s="35"/>
      <c r="BF1673" s="35"/>
      <c r="BG1673" s="35"/>
      <c r="BH1673" s="35"/>
      <c r="BI1673" s="35"/>
      <c r="BJ1673" s="35"/>
      <c r="BK1673" s="35"/>
      <c r="BL1673" s="35"/>
      <c r="BM1673" s="35"/>
      <c r="BN1673" s="35"/>
      <c r="BO1673" s="35"/>
      <c r="BP1673" s="35"/>
      <c r="BQ1673" s="35"/>
      <c r="BR1673" s="35"/>
      <c r="BS1673" s="35"/>
      <c r="BT1673" s="35"/>
      <c r="BU1673" s="35"/>
      <c r="BV1673" s="35"/>
    </row>
    <row r="1674" spans="1:74" s="54" customFormat="1" ht="15" customHeight="1" x14ac:dyDescent="0.15">
      <c r="A1674" s="35"/>
      <c r="B1674" s="35"/>
      <c r="C1674" s="35"/>
      <c r="D1674" s="35"/>
      <c r="E1674" s="35"/>
      <c r="F1674" s="35"/>
      <c r="G1674" s="35"/>
      <c r="H1674" s="35"/>
      <c r="I1674" s="35"/>
      <c r="J1674" s="35"/>
      <c r="K1674" s="35"/>
      <c r="L1674" s="35"/>
      <c r="M1674" s="35"/>
      <c r="N1674" s="35"/>
      <c r="O1674" s="35"/>
      <c r="P1674" s="35"/>
      <c r="Q1674" s="35"/>
      <c r="R1674" s="35"/>
      <c r="S1674" s="35"/>
      <c r="T1674" s="35"/>
      <c r="U1674" s="35"/>
      <c r="V1674" s="35"/>
      <c r="W1674" s="35"/>
      <c r="X1674" s="35"/>
      <c r="Y1674" s="35"/>
      <c r="Z1674" s="35"/>
      <c r="AA1674" s="35"/>
      <c r="AB1674" s="35"/>
      <c r="AC1674" s="35"/>
      <c r="AD1674" s="35"/>
      <c r="AE1674" s="35"/>
      <c r="AG1674" s="216" t="s">
        <v>176</v>
      </c>
      <c r="AH1674" s="907" t="s">
        <v>2454</v>
      </c>
      <c r="AI1674" s="906" t="s">
        <v>2455</v>
      </c>
      <c r="AJ1674" s="905">
        <v>1803002</v>
      </c>
      <c r="AK1674" s="451" t="s">
        <v>139</v>
      </c>
      <c r="AL1674" s="451">
        <v>1</v>
      </c>
      <c r="AM1674" s="449" t="s">
        <v>3041</v>
      </c>
      <c r="AN1674" s="450"/>
      <c r="AP1674" s="77"/>
      <c r="AQ1674" s="77"/>
      <c r="AR1674" s="35"/>
      <c r="AS1674" s="35"/>
      <c r="AT1674" s="35"/>
      <c r="AU1674" s="35"/>
      <c r="AV1674" s="35"/>
      <c r="AW1674" s="35"/>
      <c r="AX1674" s="35"/>
      <c r="AY1674" s="35"/>
      <c r="AZ1674" s="35"/>
      <c r="BA1674" s="35"/>
      <c r="BB1674" s="35"/>
      <c r="BC1674" s="35"/>
      <c r="BD1674" s="35"/>
      <c r="BE1674" s="35"/>
      <c r="BF1674" s="35"/>
      <c r="BG1674" s="35"/>
      <c r="BH1674" s="35"/>
      <c r="BI1674" s="35"/>
      <c r="BJ1674" s="35"/>
      <c r="BK1674" s="35"/>
      <c r="BL1674" s="35"/>
      <c r="BM1674" s="35"/>
      <c r="BN1674" s="35"/>
      <c r="BO1674" s="35"/>
      <c r="BP1674" s="35"/>
      <c r="BQ1674" s="35"/>
      <c r="BR1674" s="35"/>
      <c r="BS1674" s="35"/>
      <c r="BT1674" s="35"/>
      <c r="BU1674" s="35"/>
      <c r="BV1674" s="35"/>
    </row>
    <row r="1675" spans="1:74" s="54" customFormat="1" ht="15" customHeight="1" x14ac:dyDescent="0.15">
      <c r="A1675" s="35"/>
      <c r="B1675" s="35"/>
      <c r="C1675" s="35"/>
      <c r="D1675" s="35"/>
      <c r="E1675" s="35"/>
      <c r="F1675" s="35"/>
      <c r="G1675" s="35"/>
      <c r="H1675" s="35"/>
      <c r="I1675" s="35"/>
      <c r="J1675" s="35"/>
      <c r="K1675" s="35"/>
      <c r="L1675" s="35"/>
      <c r="M1675" s="35"/>
      <c r="N1675" s="35"/>
      <c r="O1675" s="35"/>
      <c r="P1675" s="35"/>
      <c r="Q1675" s="35"/>
      <c r="R1675" s="35"/>
      <c r="S1675" s="35"/>
      <c r="T1675" s="35"/>
      <c r="U1675" s="35"/>
      <c r="V1675" s="35"/>
      <c r="W1675" s="35"/>
      <c r="X1675" s="35"/>
      <c r="Y1675" s="35"/>
      <c r="Z1675" s="35"/>
      <c r="AA1675" s="35"/>
      <c r="AB1675" s="35"/>
      <c r="AC1675" s="35"/>
      <c r="AD1675" s="35"/>
      <c r="AE1675" s="35"/>
      <c r="AG1675" s="216" t="s">
        <v>176</v>
      </c>
      <c r="AH1675" s="907" t="s">
        <v>2460</v>
      </c>
      <c r="AI1675" s="906" t="s">
        <v>2461</v>
      </c>
      <c r="AJ1675" s="905">
        <v>1803003</v>
      </c>
      <c r="AK1675" s="451" t="s">
        <v>139</v>
      </c>
      <c r="AL1675" s="451">
        <v>1</v>
      </c>
      <c r="AM1675" s="449" t="s">
        <v>3041</v>
      </c>
      <c r="AN1675" s="450"/>
      <c r="AP1675" s="77"/>
      <c r="AQ1675" s="77"/>
      <c r="AR1675" s="35"/>
      <c r="AS1675" s="35"/>
      <c r="AT1675" s="35"/>
      <c r="AU1675" s="35"/>
      <c r="AV1675" s="35"/>
      <c r="AW1675" s="35"/>
      <c r="AX1675" s="35"/>
      <c r="AY1675" s="35"/>
      <c r="AZ1675" s="35"/>
      <c r="BA1675" s="35"/>
      <c r="BB1675" s="35"/>
      <c r="BC1675" s="35"/>
      <c r="BD1675" s="35"/>
      <c r="BE1675" s="35"/>
      <c r="BF1675" s="35"/>
      <c r="BG1675" s="35"/>
      <c r="BH1675" s="35"/>
      <c r="BI1675" s="35"/>
      <c r="BJ1675" s="35"/>
      <c r="BK1675" s="35"/>
      <c r="BL1675" s="35"/>
      <c r="BM1675" s="35"/>
      <c r="BN1675" s="35"/>
      <c r="BO1675" s="35"/>
      <c r="BP1675" s="35"/>
      <c r="BQ1675" s="35"/>
      <c r="BR1675" s="35"/>
      <c r="BS1675" s="35"/>
      <c r="BT1675" s="35"/>
      <c r="BU1675" s="35"/>
      <c r="BV1675" s="35"/>
    </row>
    <row r="1676" spans="1:74" s="54" customFormat="1" ht="15" customHeight="1" x14ac:dyDescent="0.15">
      <c r="A1676" s="35"/>
      <c r="B1676" s="35"/>
      <c r="C1676" s="35"/>
      <c r="D1676" s="35"/>
      <c r="E1676" s="35"/>
      <c r="F1676" s="35"/>
      <c r="G1676" s="35"/>
      <c r="H1676" s="35"/>
      <c r="I1676" s="35"/>
      <c r="J1676" s="35"/>
      <c r="K1676" s="35"/>
      <c r="L1676" s="35"/>
      <c r="M1676" s="35"/>
      <c r="N1676" s="35"/>
      <c r="O1676" s="35"/>
      <c r="P1676" s="35"/>
      <c r="Q1676" s="35"/>
      <c r="R1676" s="35"/>
      <c r="S1676" s="35"/>
      <c r="T1676" s="35"/>
      <c r="U1676" s="35"/>
      <c r="V1676" s="35"/>
      <c r="W1676" s="35"/>
      <c r="X1676" s="35"/>
      <c r="Y1676" s="35"/>
      <c r="Z1676" s="35"/>
      <c r="AA1676" s="35"/>
      <c r="AB1676" s="35"/>
      <c r="AC1676" s="35"/>
      <c r="AD1676" s="35"/>
      <c r="AE1676" s="35"/>
      <c r="AG1676" s="216" t="s">
        <v>176</v>
      </c>
      <c r="AH1676" s="907" t="s">
        <v>2466</v>
      </c>
      <c r="AI1676" s="906" t="s">
        <v>2467</v>
      </c>
      <c r="AJ1676" s="905">
        <v>1803004</v>
      </c>
      <c r="AK1676" s="451" t="s">
        <v>139</v>
      </c>
      <c r="AL1676" s="451">
        <v>1</v>
      </c>
      <c r="AM1676" s="449" t="s">
        <v>3041</v>
      </c>
      <c r="AN1676" s="450"/>
      <c r="AP1676" s="77"/>
      <c r="AQ1676" s="77"/>
      <c r="AR1676" s="35"/>
      <c r="AS1676" s="35"/>
      <c r="AT1676" s="35"/>
      <c r="AU1676" s="35"/>
      <c r="AV1676" s="35"/>
      <c r="AW1676" s="35"/>
      <c r="AX1676" s="35"/>
      <c r="AY1676" s="35"/>
      <c r="AZ1676" s="35"/>
      <c r="BA1676" s="35"/>
      <c r="BB1676" s="35"/>
      <c r="BC1676" s="35"/>
      <c r="BD1676" s="35"/>
      <c r="BE1676" s="35"/>
      <c r="BF1676" s="35"/>
      <c r="BG1676" s="35"/>
      <c r="BH1676" s="35"/>
      <c r="BI1676" s="35"/>
      <c r="BJ1676" s="35"/>
      <c r="BK1676" s="35"/>
      <c r="BL1676" s="35"/>
      <c r="BM1676" s="35"/>
      <c r="BN1676" s="35"/>
      <c r="BO1676" s="35"/>
      <c r="BP1676" s="35"/>
      <c r="BQ1676" s="35"/>
      <c r="BR1676" s="35"/>
      <c r="BS1676" s="35"/>
      <c r="BT1676" s="35"/>
      <c r="BU1676" s="35"/>
      <c r="BV1676" s="35"/>
    </row>
    <row r="1677" spans="1:74" s="54" customFormat="1" ht="15" customHeight="1" x14ac:dyDescent="0.15">
      <c r="A1677" s="35"/>
      <c r="B1677" s="35"/>
      <c r="C1677" s="35"/>
      <c r="D1677" s="35"/>
      <c r="E1677" s="35"/>
      <c r="F1677" s="35"/>
      <c r="G1677" s="35"/>
      <c r="H1677" s="35"/>
      <c r="I1677" s="35"/>
      <c r="J1677" s="35"/>
      <c r="K1677" s="35"/>
      <c r="L1677" s="35"/>
      <c r="M1677" s="35"/>
      <c r="N1677" s="35"/>
      <c r="O1677" s="35"/>
      <c r="P1677" s="35"/>
      <c r="Q1677" s="35"/>
      <c r="R1677" s="35"/>
      <c r="S1677" s="35"/>
      <c r="T1677" s="35"/>
      <c r="U1677" s="35"/>
      <c r="V1677" s="35"/>
      <c r="W1677" s="35"/>
      <c r="X1677" s="35"/>
      <c r="Y1677" s="35"/>
      <c r="Z1677" s="35"/>
      <c r="AA1677" s="35"/>
      <c r="AB1677" s="35"/>
      <c r="AC1677" s="35"/>
      <c r="AD1677" s="35"/>
      <c r="AE1677" s="35"/>
      <c r="AG1677" s="216" t="s">
        <v>176</v>
      </c>
      <c r="AH1677" s="907" t="s">
        <v>2462</v>
      </c>
      <c r="AI1677" s="906" t="s">
        <v>2463</v>
      </c>
      <c r="AJ1677" s="905">
        <v>1803005</v>
      </c>
      <c r="AK1677" s="451" t="s">
        <v>139</v>
      </c>
      <c r="AL1677" s="451">
        <v>1</v>
      </c>
      <c r="AM1677" s="449" t="s">
        <v>3041</v>
      </c>
      <c r="AN1677" s="450"/>
      <c r="AP1677" s="77"/>
      <c r="AQ1677" s="77"/>
      <c r="AR1677" s="35"/>
      <c r="AS1677" s="35"/>
      <c r="AT1677" s="35"/>
      <c r="AU1677" s="35"/>
      <c r="AV1677" s="35"/>
      <c r="AW1677" s="35"/>
      <c r="AX1677" s="35"/>
      <c r="AY1677" s="35"/>
      <c r="AZ1677" s="35"/>
      <c r="BA1677" s="35"/>
      <c r="BB1677" s="35"/>
      <c r="BC1677" s="35"/>
      <c r="BD1677" s="35"/>
      <c r="BE1677" s="35"/>
      <c r="BF1677" s="35"/>
      <c r="BG1677" s="35"/>
      <c r="BH1677" s="35"/>
      <c r="BI1677" s="35"/>
      <c r="BJ1677" s="35"/>
      <c r="BK1677" s="35"/>
      <c r="BL1677" s="35"/>
      <c r="BM1677" s="35"/>
      <c r="BN1677" s="35"/>
      <c r="BO1677" s="35"/>
      <c r="BP1677" s="35"/>
      <c r="BQ1677" s="35"/>
      <c r="BR1677" s="35"/>
      <c r="BS1677" s="35"/>
      <c r="BT1677" s="35"/>
      <c r="BU1677" s="35"/>
      <c r="BV1677" s="35"/>
    </row>
    <row r="1678" spans="1:74" s="54" customFormat="1" ht="15" customHeight="1" x14ac:dyDescent="0.15">
      <c r="A1678" s="35"/>
      <c r="B1678" s="35"/>
      <c r="C1678" s="35"/>
      <c r="D1678" s="35"/>
      <c r="E1678" s="35"/>
      <c r="F1678" s="35"/>
      <c r="G1678" s="35"/>
      <c r="H1678" s="35"/>
      <c r="I1678" s="35"/>
      <c r="J1678" s="35"/>
      <c r="K1678" s="35"/>
      <c r="L1678" s="35"/>
      <c r="M1678" s="35"/>
      <c r="N1678" s="35"/>
      <c r="O1678" s="35"/>
      <c r="P1678" s="35"/>
      <c r="Q1678" s="35"/>
      <c r="R1678" s="35"/>
      <c r="S1678" s="35"/>
      <c r="T1678" s="35"/>
      <c r="U1678" s="35"/>
      <c r="V1678" s="35"/>
      <c r="W1678" s="35"/>
      <c r="X1678" s="35"/>
      <c r="Y1678" s="35"/>
      <c r="Z1678" s="35"/>
      <c r="AA1678" s="35"/>
      <c r="AB1678" s="35"/>
      <c r="AC1678" s="35"/>
      <c r="AD1678" s="35"/>
      <c r="AE1678" s="35"/>
      <c r="AG1678" s="216" t="s">
        <v>176</v>
      </c>
      <c r="AH1678" s="907" t="s">
        <v>2456</v>
      </c>
      <c r="AI1678" s="906" t="s">
        <v>2457</v>
      </c>
      <c r="AJ1678" s="905">
        <v>1803006</v>
      </c>
      <c r="AK1678" s="451">
        <v>1</v>
      </c>
      <c r="AL1678" s="451" t="s">
        <v>139</v>
      </c>
      <c r="AM1678" s="449" t="s">
        <v>3041</v>
      </c>
      <c r="AN1678" s="450"/>
      <c r="AP1678" s="77"/>
      <c r="AQ1678" s="77"/>
      <c r="AR1678" s="35"/>
      <c r="AS1678" s="35"/>
      <c r="AT1678" s="35"/>
      <c r="AU1678" s="35"/>
      <c r="AV1678" s="35"/>
      <c r="AW1678" s="35"/>
      <c r="AX1678" s="35"/>
      <c r="AY1678" s="35"/>
      <c r="AZ1678" s="35"/>
      <c r="BA1678" s="35"/>
      <c r="BB1678" s="35"/>
      <c r="BC1678" s="35"/>
      <c r="BD1678" s="35"/>
      <c r="BE1678" s="35"/>
      <c r="BF1678" s="35"/>
      <c r="BG1678" s="35"/>
      <c r="BH1678" s="35"/>
      <c r="BI1678" s="35"/>
      <c r="BJ1678" s="35"/>
      <c r="BK1678" s="35"/>
      <c r="BL1678" s="35"/>
      <c r="BM1678" s="35"/>
      <c r="BN1678" s="35"/>
      <c r="BO1678" s="35"/>
      <c r="BP1678" s="35"/>
      <c r="BQ1678" s="35"/>
      <c r="BR1678" s="35"/>
      <c r="BS1678" s="35"/>
      <c r="BT1678" s="35"/>
      <c r="BU1678" s="35"/>
      <c r="BV1678" s="35"/>
    </row>
    <row r="1679" spans="1:74" s="54" customFormat="1" ht="15" customHeight="1" x14ac:dyDescent="0.15">
      <c r="A1679" s="35"/>
      <c r="B1679" s="35"/>
      <c r="C1679" s="35"/>
      <c r="D1679" s="35"/>
      <c r="E1679" s="35"/>
      <c r="F1679" s="35"/>
      <c r="G1679" s="35"/>
      <c r="H1679" s="35"/>
      <c r="I1679" s="35"/>
      <c r="J1679" s="35"/>
      <c r="K1679" s="35"/>
      <c r="L1679" s="35"/>
      <c r="M1679" s="35"/>
      <c r="N1679" s="35"/>
      <c r="O1679" s="35"/>
      <c r="P1679" s="35"/>
      <c r="Q1679" s="35"/>
      <c r="R1679" s="35"/>
      <c r="S1679" s="35"/>
      <c r="T1679" s="35"/>
      <c r="U1679" s="35"/>
      <c r="V1679" s="35"/>
      <c r="W1679" s="35"/>
      <c r="X1679" s="35"/>
      <c r="Y1679" s="35"/>
      <c r="Z1679" s="35"/>
      <c r="AA1679" s="35"/>
      <c r="AB1679" s="35"/>
      <c r="AC1679" s="35"/>
      <c r="AD1679" s="35"/>
      <c r="AE1679" s="35"/>
      <c r="AG1679" s="216" t="s">
        <v>176</v>
      </c>
      <c r="AH1679" s="907" t="s">
        <v>2464</v>
      </c>
      <c r="AI1679" s="906" t="s">
        <v>2465</v>
      </c>
      <c r="AJ1679" s="905">
        <v>1803007</v>
      </c>
      <c r="AK1679" s="451">
        <v>1</v>
      </c>
      <c r="AL1679" s="451" t="s">
        <v>139</v>
      </c>
      <c r="AM1679" s="449" t="s">
        <v>3041</v>
      </c>
      <c r="AN1679" s="450"/>
      <c r="AP1679" s="77"/>
      <c r="AQ1679" s="77"/>
      <c r="AR1679" s="35"/>
      <c r="AS1679" s="35"/>
      <c r="AT1679" s="35"/>
      <c r="AU1679" s="35"/>
      <c r="AV1679" s="35"/>
      <c r="AW1679" s="35"/>
      <c r="AX1679" s="35"/>
      <c r="AY1679" s="35"/>
      <c r="AZ1679" s="35"/>
      <c r="BA1679" s="35"/>
      <c r="BB1679" s="35"/>
      <c r="BC1679" s="35"/>
      <c r="BD1679" s="35"/>
      <c r="BE1679" s="35"/>
      <c r="BF1679" s="35"/>
      <c r="BG1679" s="35"/>
      <c r="BH1679" s="35"/>
      <c r="BI1679" s="35"/>
      <c r="BJ1679" s="35"/>
      <c r="BK1679" s="35"/>
      <c r="BL1679" s="35"/>
      <c r="BM1679" s="35"/>
      <c r="BN1679" s="35"/>
      <c r="BO1679" s="35"/>
      <c r="BP1679" s="35"/>
      <c r="BQ1679" s="35"/>
      <c r="BR1679" s="35"/>
      <c r="BS1679" s="35"/>
      <c r="BT1679" s="35"/>
      <c r="BU1679" s="35"/>
      <c r="BV1679" s="35"/>
    </row>
    <row r="1680" spans="1:74" s="54" customFormat="1" ht="15" customHeight="1" x14ac:dyDescent="0.15">
      <c r="A1680" s="35"/>
      <c r="B1680" s="35"/>
      <c r="C1680" s="35"/>
      <c r="D1680" s="35"/>
      <c r="E1680" s="35"/>
      <c r="F1680" s="35"/>
      <c r="G1680" s="35"/>
      <c r="H1680" s="35"/>
      <c r="I1680" s="35"/>
      <c r="J1680" s="35"/>
      <c r="K1680" s="35"/>
      <c r="L1680" s="35"/>
      <c r="M1680" s="35"/>
      <c r="N1680" s="35"/>
      <c r="O1680" s="35"/>
      <c r="P1680" s="35"/>
      <c r="Q1680" s="35"/>
      <c r="R1680" s="35"/>
      <c r="S1680" s="35"/>
      <c r="T1680" s="35"/>
      <c r="U1680" s="35"/>
      <c r="V1680" s="35"/>
      <c r="W1680" s="35"/>
      <c r="X1680" s="35"/>
      <c r="Y1680" s="35"/>
      <c r="Z1680" s="35"/>
      <c r="AA1680" s="35"/>
      <c r="AB1680" s="35"/>
      <c r="AC1680" s="35"/>
      <c r="AD1680" s="35"/>
      <c r="AE1680" s="35"/>
      <c r="AG1680" s="216" t="s">
        <v>176</v>
      </c>
      <c r="AH1680" s="907" t="s">
        <v>2448</v>
      </c>
      <c r="AI1680" s="906" t="s">
        <v>2449</v>
      </c>
      <c r="AJ1680" s="905">
        <v>1803008</v>
      </c>
      <c r="AK1680" s="451" t="s">
        <v>139</v>
      </c>
      <c r="AL1680" s="451">
        <v>1</v>
      </c>
      <c r="AM1680" s="449" t="s">
        <v>3041</v>
      </c>
      <c r="AN1680" s="450"/>
      <c r="AP1680" s="77"/>
      <c r="AQ1680" s="77"/>
      <c r="AR1680" s="35"/>
      <c r="AS1680" s="35"/>
      <c r="AT1680" s="35"/>
      <c r="AU1680" s="35"/>
      <c r="AV1680" s="35"/>
      <c r="AW1680" s="35"/>
      <c r="AX1680" s="35"/>
      <c r="AY1680" s="35"/>
      <c r="AZ1680" s="35"/>
      <c r="BA1680" s="35"/>
      <c r="BB1680" s="35"/>
      <c r="BC1680" s="35"/>
      <c r="BD1680" s="35"/>
      <c r="BE1680" s="35"/>
      <c r="BF1680" s="35"/>
      <c r="BG1680" s="35"/>
      <c r="BH1680" s="35"/>
      <c r="BI1680" s="35"/>
      <c r="BJ1680" s="35"/>
      <c r="BK1680" s="35"/>
      <c r="BL1680" s="35"/>
      <c r="BM1680" s="35"/>
      <c r="BN1680" s="35"/>
      <c r="BO1680" s="35"/>
      <c r="BP1680" s="35"/>
      <c r="BQ1680" s="35"/>
      <c r="BR1680" s="35"/>
      <c r="BS1680" s="35"/>
      <c r="BT1680" s="35"/>
      <c r="BU1680" s="35"/>
      <c r="BV1680" s="35"/>
    </row>
    <row r="1681" spans="1:74" s="54" customFormat="1" ht="15" customHeight="1" x14ac:dyDescent="0.15">
      <c r="A1681" s="35"/>
      <c r="B1681" s="35"/>
      <c r="C1681" s="35"/>
      <c r="D1681" s="35"/>
      <c r="E1681" s="35"/>
      <c r="F1681" s="35"/>
      <c r="G1681" s="35"/>
      <c r="H1681" s="35"/>
      <c r="I1681" s="35"/>
      <c r="J1681" s="35"/>
      <c r="K1681" s="35"/>
      <c r="L1681" s="35"/>
      <c r="M1681" s="35"/>
      <c r="N1681" s="35"/>
      <c r="O1681" s="35"/>
      <c r="P1681" s="35"/>
      <c r="Q1681" s="35"/>
      <c r="R1681" s="35"/>
      <c r="S1681" s="35"/>
      <c r="T1681" s="35"/>
      <c r="U1681" s="35"/>
      <c r="V1681" s="35"/>
      <c r="W1681" s="35"/>
      <c r="X1681" s="35"/>
      <c r="Y1681" s="35"/>
      <c r="Z1681" s="35"/>
      <c r="AA1681" s="35"/>
      <c r="AB1681" s="35"/>
      <c r="AC1681" s="35"/>
      <c r="AD1681" s="35"/>
      <c r="AE1681" s="35"/>
      <c r="AG1681" s="216" t="s">
        <v>176</v>
      </c>
      <c r="AH1681" s="907" t="s">
        <v>2452</v>
      </c>
      <c r="AI1681" s="906" t="s">
        <v>2453</v>
      </c>
      <c r="AJ1681" s="905">
        <v>1803009</v>
      </c>
      <c r="AK1681" s="451">
        <v>1</v>
      </c>
      <c r="AL1681" s="451" t="s">
        <v>139</v>
      </c>
      <c r="AM1681" s="449" t="s">
        <v>3041</v>
      </c>
      <c r="AN1681" s="450"/>
      <c r="AP1681" s="77"/>
      <c r="AQ1681" s="77"/>
      <c r="AR1681" s="35"/>
      <c r="AS1681" s="35"/>
      <c r="AT1681" s="35"/>
      <c r="AU1681" s="35"/>
      <c r="AV1681" s="35"/>
      <c r="AW1681" s="35"/>
      <c r="AX1681" s="35"/>
      <c r="AY1681" s="35"/>
      <c r="AZ1681" s="35"/>
      <c r="BA1681" s="35"/>
      <c r="BB1681" s="35"/>
      <c r="BC1681" s="35"/>
      <c r="BD1681" s="35"/>
      <c r="BE1681" s="35"/>
      <c r="BF1681" s="35"/>
      <c r="BG1681" s="35"/>
      <c r="BH1681" s="35"/>
      <c r="BI1681" s="35"/>
      <c r="BJ1681" s="35"/>
      <c r="BK1681" s="35"/>
      <c r="BL1681" s="35"/>
      <c r="BM1681" s="35"/>
      <c r="BN1681" s="35"/>
      <c r="BO1681" s="35"/>
      <c r="BP1681" s="35"/>
      <c r="BQ1681" s="35"/>
      <c r="BR1681" s="35"/>
      <c r="BS1681" s="35"/>
      <c r="BT1681" s="35"/>
      <c r="BU1681" s="35"/>
      <c r="BV1681" s="35"/>
    </row>
    <row r="1682" spans="1:74" s="54" customFormat="1" ht="15" customHeight="1" x14ac:dyDescent="0.15">
      <c r="A1682" s="35"/>
      <c r="B1682" s="35"/>
      <c r="C1682" s="35"/>
      <c r="D1682" s="35"/>
      <c r="E1682" s="35"/>
      <c r="F1682" s="35"/>
      <c r="G1682" s="35"/>
      <c r="H1682" s="35"/>
      <c r="I1682" s="35"/>
      <c r="J1682" s="35"/>
      <c r="K1682" s="35"/>
      <c r="L1682" s="35"/>
      <c r="M1682" s="35"/>
      <c r="N1682" s="35"/>
      <c r="O1682" s="35"/>
      <c r="P1682" s="35"/>
      <c r="Q1682" s="35"/>
      <c r="R1682" s="35"/>
      <c r="S1682" s="35"/>
      <c r="T1682" s="35"/>
      <c r="U1682" s="35"/>
      <c r="V1682" s="35"/>
      <c r="W1682" s="35"/>
      <c r="X1682" s="35"/>
      <c r="Y1682" s="35"/>
      <c r="Z1682" s="35"/>
      <c r="AA1682" s="35"/>
      <c r="AB1682" s="35"/>
      <c r="AC1682" s="35"/>
      <c r="AD1682" s="35"/>
      <c r="AE1682" s="35"/>
      <c r="AG1682" s="216" t="s">
        <v>176</v>
      </c>
      <c r="AH1682" s="907" t="s">
        <v>2458</v>
      </c>
      <c r="AI1682" s="906" t="s">
        <v>2459</v>
      </c>
      <c r="AJ1682" s="905">
        <v>1803011</v>
      </c>
      <c r="AK1682" s="451">
        <v>1</v>
      </c>
      <c r="AL1682" s="451" t="s">
        <v>139</v>
      </c>
      <c r="AM1682" s="449" t="s">
        <v>3041</v>
      </c>
      <c r="AN1682" s="450"/>
      <c r="AP1682" s="77"/>
      <c r="AQ1682" s="77"/>
      <c r="AR1682" s="35"/>
      <c r="AS1682" s="35"/>
      <c r="AT1682" s="35"/>
      <c r="AU1682" s="35"/>
      <c r="AV1682" s="35"/>
      <c r="AW1682" s="35"/>
      <c r="AX1682" s="35"/>
      <c r="AY1682" s="35"/>
      <c r="AZ1682" s="35"/>
      <c r="BA1682" s="35"/>
      <c r="BB1682" s="35"/>
      <c r="BC1682" s="35"/>
      <c r="BD1682" s="35"/>
      <c r="BE1682" s="35"/>
      <c r="BF1682" s="35"/>
      <c r="BG1682" s="35"/>
      <c r="BH1682" s="35"/>
      <c r="BI1682" s="35"/>
      <c r="BJ1682" s="35"/>
      <c r="BK1682" s="35"/>
      <c r="BL1682" s="35"/>
      <c r="BM1682" s="35"/>
      <c r="BN1682" s="35"/>
      <c r="BO1682" s="35"/>
      <c r="BP1682" s="35"/>
      <c r="BQ1682" s="35"/>
      <c r="BR1682" s="35"/>
      <c r="BS1682" s="35"/>
      <c r="BT1682" s="35"/>
      <c r="BU1682" s="35"/>
      <c r="BV1682" s="35"/>
    </row>
    <row r="1683" spans="1:74" s="54" customFormat="1" ht="15" customHeight="1" x14ac:dyDescent="0.15">
      <c r="A1683" s="35"/>
      <c r="B1683" s="35"/>
      <c r="C1683" s="35"/>
      <c r="D1683" s="35"/>
      <c r="E1683" s="35"/>
      <c r="F1683" s="35"/>
      <c r="G1683" s="35"/>
      <c r="H1683" s="35"/>
      <c r="I1683" s="35"/>
      <c r="J1683" s="35"/>
      <c r="K1683" s="35"/>
      <c r="L1683" s="35"/>
      <c r="M1683" s="35"/>
      <c r="N1683" s="35"/>
      <c r="O1683" s="35"/>
      <c r="P1683" s="35"/>
      <c r="Q1683" s="35"/>
      <c r="R1683" s="35"/>
      <c r="S1683" s="35"/>
      <c r="T1683" s="35"/>
      <c r="U1683" s="35"/>
      <c r="V1683" s="35"/>
      <c r="W1683" s="35"/>
      <c r="X1683" s="35"/>
      <c r="Y1683" s="35"/>
      <c r="Z1683" s="35"/>
      <c r="AA1683" s="35"/>
      <c r="AB1683" s="35"/>
      <c r="AC1683" s="35"/>
      <c r="AD1683" s="35"/>
      <c r="AE1683" s="35"/>
      <c r="AG1683" s="216" t="s">
        <v>176</v>
      </c>
      <c r="AH1683" s="907" t="s">
        <v>2450</v>
      </c>
      <c r="AI1683" s="906" t="s">
        <v>2451</v>
      </c>
      <c r="AJ1683" s="905">
        <v>1803013</v>
      </c>
      <c r="AK1683" s="451">
        <v>1</v>
      </c>
      <c r="AL1683" s="451" t="s">
        <v>139</v>
      </c>
      <c r="AM1683" s="451" t="s">
        <v>140</v>
      </c>
      <c r="AN1683" s="450"/>
      <c r="AP1683" s="77"/>
      <c r="AQ1683" s="77"/>
      <c r="AR1683" s="35"/>
      <c r="AS1683" s="35"/>
      <c r="AT1683" s="35"/>
      <c r="AU1683" s="35"/>
      <c r="AV1683" s="35"/>
      <c r="AW1683" s="35"/>
      <c r="AX1683" s="35"/>
      <c r="AY1683" s="35"/>
      <c r="AZ1683" s="35"/>
      <c r="BA1683" s="35"/>
      <c r="BB1683" s="35"/>
      <c r="BC1683" s="35"/>
      <c r="BD1683" s="35"/>
      <c r="BE1683" s="35"/>
      <c r="BF1683" s="35"/>
      <c r="BG1683" s="35"/>
      <c r="BH1683" s="35"/>
      <c r="BI1683" s="35"/>
      <c r="BJ1683" s="35"/>
      <c r="BK1683" s="35"/>
      <c r="BL1683" s="35"/>
      <c r="BM1683" s="35"/>
      <c r="BN1683" s="35"/>
      <c r="BO1683" s="35"/>
      <c r="BP1683" s="35"/>
      <c r="BQ1683" s="35"/>
      <c r="BR1683" s="35"/>
      <c r="BS1683" s="35"/>
      <c r="BT1683" s="35"/>
      <c r="BU1683" s="35"/>
      <c r="BV1683" s="35"/>
    </row>
    <row r="1684" spans="1:74" s="54" customFormat="1" ht="15" customHeight="1" x14ac:dyDescent="0.15">
      <c r="A1684" s="35"/>
      <c r="B1684" s="35"/>
      <c r="C1684" s="35"/>
      <c r="D1684" s="35"/>
      <c r="E1684" s="35"/>
      <c r="F1684" s="35"/>
      <c r="G1684" s="35"/>
      <c r="H1684" s="35"/>
      <c r="I1684" s="35"/>
      <c r="J1684" s="35"/>
      <c r="K1684" s="35"/>
      <c r="L1684" s="35"/>
      <c r="M1684" s="35"/>
      <c r="N1684" s="35"/>
      <c r="O1684" s="35"/>
      <c r="P1684" s="35"/>
      <c r="Q1684" s="35"/>
      <c r="R1684" s="35"/>
      <c r="S1684" s="35"/>
      <c r="T1684" s="35"/>
      <c r="U1684" s="35"/>
      <c r="V1684" s="35"/>
      <c r="W1684" s="35"/>
      <c r="X1684" s="35"/>
      <c r="Y1684" s="35"/>
      <c r="Z1684" s="35"/>
      <c r="AA1684" s="35"/>
      <c r="AB1684" s="35"/>
      <c r="AC1684" s="35"/>
      <c r="AD1684" s="35"/>
      <c r="AE1684" s="35"/>
      <c r="AG1684" s="216" t="s">
        <v>177</v>
      </c>
      <c r="AH1684" s="907" t="s">
        <v>2470</v>
      </c>
      <c r="AI1684" s="906" t="s">
        <v>2471</v>
      </c>
      <c r="AJ1684" s="905">
        <v>1804001</v>
      </c>
      <c r="AK1684" s="451" t="s">
        <v>139</v>
      </c>
      <c r="AL1684" s="451">
        <v>1</v>
      </c>
      <c r="AM1684" s="449" t="s">
        <v>3041</v>
      </c>
      <c r="AN1684" s="450"/>
      <c r="AP1684" s="77"/>
      <c r="AQ1684" s="77"/>
      <c r="AR1684" s="35"/>
      <c r="AS1684" s="35"/>
      <c r="AT1684" s="35"/>
      <c r="AU1684" s="35"/>
      <c r="AV1684" s="35"/>
      <c r="AW1684" s="35"/>
      <c r="AX1684" s="35"/>
      <c r="AY1684" s="35"/>
      <c r="AZ1684" s="35"/>
      <c r="BA1684" s="35"/>
      <c r="BB1684" s="35"/>
      <c r="BC1684" s="35"/>
      <c r="BD1684" s="35"/>
      <c r="BE1684" s="35"/>
      <c r="BF1684" s="35"/>
      <c r="BG1684" s="35"/>
      <c r="BH1684" s="35"/>
      <c r="BI1684" s="35"/>
      <c r="BJ1684" s="35"/>
      <c r="BK1684" s="35"/>
      <c r="BL1684" s="35"/>
      <c r="BM1684" s="35"/>
      <c r="BN1684" s="35"/>
      <c r="BO1684" s="35"/>
      <c r="BP1684" s="35"/>
      <c r="BQ1684" s="35"/>
      <c r="BR1684" s="35"/>
      <c r="BS1684" s="35"/>
      <c r="BT1684" s="35"/>
      <c r="BU1684" s="35"/>
      <c r="BV1684" s="35"/>
    </row>
    <row r="1685" spans="1:74" s="54" customFormat="1" ht="15" customHeight="1" x14ac:dyDescent="0.15">
      <c r="A1685" s="35"/>
      <c r="B1685" s="35"/>
      <c r="C1685" s="35"/>
      <c r="D1685" s="35"/>
      <c r="E1685" s="35"/>
      <c r="F1685" s="35"/>
      <c r="G1685" s="35"/>
      <c r="H1685" s="35"/>
      <c r="I1685" s="35"/>
      <c r="J1685" s="35"/>
      <c r="K1685" s="35"/>
      <c r="L1685" s="35"/>
      <c r="M1685" s="35"/>
      <c r="N1685" s="35"/>
      <c r="O1685" s="35"/>
      <c r="P1685" s="35"/>
      <c r="Q1685" s="35"/>
      <c r="R1685" s="35"/>
      <c r="S1685" s="35"/>
      <c r="T1685" s="35"/>
      <c r="U1685" s="35"/>
      <c r="V1685" s="35"/>
      <c r="W1685" s="35"/>
      <c r="X1685" s="35"/>
      <c r="Y1685" s="35"/>
      <c r="Z1685" s="35"/>
      <c r="AA1685" s="35"/>
      <c r="AB1685" s="35"/>
      <c r="AC1685" s="35"/>
      <c r="AD1685" s="35"/>
      <c r="AE1685" s="35"/>
      <c r="AG1685" s="216" t="s">
        <v>177</v>
      </c>
      <c r="AH1685" s="907" t="s">
        <v>2468</v>
      </c>
      <c r="AI1685" s="906" t="s">
        <v>2469</v>
      </c>
      <c r="AJ1685" s="905">
        <v>1804002</v>
      </c>
      <c r="AK1685" s="451">
        <v>1</v>
      </c>
      <c r="AL1685" s="451" t="s">
        <v>139</v>
      </c>
      <c r="AM1685" s="449" t="s">
        <v>3041</v>
      </c>
      <c r="AN1685" s="450"/>
      <c r="AP1685" s="77"/>
      <c r="AQ1685" s="77"/>
      <c r="AR1685" s="35"/>
      <c r="AS1685" s="35"/>
      <c r="AT1685" s="35"/>
      <c r="AU1685" s="35"/>
      <c r="AV1685" s="35"/>
      <c r="AW1685" s="35"/>
      <c r="AX1685" s="35"/>
      <c r="AY1685" s="35"/>
      <c r="AZ1685" s="35"/>
      <c r="BA1685" s="35"/>
      <c r="BB1685" s="35"/>
      <c r="BC1685" s="35"/>
      <c r="BD1685" s="35"/>
      <c r="BE1685" s="35"/>
      <c r="BF1685" s="35"/>
      <c r="BG1685" s="35"/>
      <c r="BH1685" s="35"/>
      <c r="BI1685" s="35"/>
      <c r="BJ1685" s="35"/>
      <c r="BK1685" s="35"/>
      <c r="BL1685" s="35"/>
      <c r="BM1685" s="35"/>
      <c r="BN1685" s="35"/>
      <c r="BO1685" s="35"/>
      <c r="BP1685" s="35"/>
      <c r="BQ1685" s="35"/>
      <c r="BR1685" s="35"/>
      <c r="BS1685" s="35"/>
      <c r="BT1685" s="35"/>
      <c r="BU1685" s="35"/>
      <c r="BV1685" s="35"/>
    </row>
    <row r="1686" spans="1:74" s="54" customFormat="1" ht="15" customHeight="1" x14ac:dyDescent="0.15">
      <c r="A1686" s="35"/>
      <c r="B1686" s="35"/>
      <c r="C1686" s="35"/>
      <c r="D1686" s="35"/>
      <c r="E1686" s="35"/>
      <c r="F1686" s="35"/>
      <c r="G1686" s="35"/>
      <c r="H1686" s="35"/>
      <c r="I1686" s="35"/>
      <c r="J1686" s="35"/>
      <c r="K1686" s="35"/>
      <c r="L1686" s="35"/>
      <c r="M1686" s="35"/>
      <c r="N1686" s="35"/>
      <c r="O1686" s="35"/>
      <c r="P1686" s="35"/>
      <c r="Q1686" s="35"/>
      <c r="R1686" s="35"/>
      <c r="S1686" s="35"/>
      <c r="T1686" s="35"/>
      <c r="U1686" s="35"/>
      <c r="V1686" s="35"/>
      <c r="W1686" s="35"/>
      <c r="X1686" s="35"/>
      <c r="Y1686" s="35"/>
      <c r="Z1686" s="35"/>
      <c r="AA1686" s="35"/>
      <c r="AB1686" s="35"/>
      <c r="AC1686" s="35"/>
      <c r="AD1686" s="35"/>
      <c r="AE1686" s="35"/>
      <c r="AG1686" s="216" t="s">
        <v>177</v>
      </c>
      <c r="AH1686" s="907" t="s">
        <v>3069</v>
      </c>
      <c r="AI1686" s="906" t="s">
        <v>2474</v>
      </c>
      <c r="AJ1686" s="905">
        <v>1804003</v>
      </c>
      <c r="AK1686" s="451" t="s">
        <v>139</v>
      </c>
      <c r="AL1686" s="451">
        <v>1</v>
      </c>
      <c r="AM1686" s="449" t="s">
        <v>3041</v>
      </c>
      <c r="AN1686" s="450"/>
      <c r="AP1686" s="77"/>
      <c r="AQ1686" s="77"/>
      <c r="AR1686" s="35"/>
      <c r="AS1686" s="35"/>
      <c r="AT1686" s="35"/>
      <c r="AU1686" s="35"/>
      <c r="AV1686" s="35"/>
      <c r="AW1686" s="35"/>
      <c r="AX1686" s="35"/>
      <c r="AY1686" s="35"/>
      <c r="AZ1686" s="35"/>
      <c r="BA1686" s="35"/>
      <c r="BB1686" s="35"/>
      <c r="BC1686" s="35"/>
      <c r="BD1686" s="35"/>
      <c r="BE1686" s="35"/>
      <c r="BF1686" s="35"/>
      <c r="BG1686" s="35"/>
      <c r="BH1686" s="35"/>
      <c r="BI1686" s="35"/>
      <c r="BJ1686" s="35"/>
      <c r="BK1686" s="35"/>
      <c r="BL1686" s="35"/>
      <c r="BM1686" s="35"/>
      <c r="BN1686" s="35"/>
      <c r="BO1686" s="35"/>
      <c r="BP1686" s="35"/>
      <c r="BQ1686" s="35"/>
      <c r="BR1686" s="35"/>
      <c r="BS1686" s="35"/>
      <c r="BT1686" s="35"/>
      <c r="BU1686" s="35"/>
      <c r="BV1686" s="35"/>
    </row>
    <row r="1687" spans="1:74" s="54" customFormat="1" ht="15" customHeight="1" x14ac:dyDescent="0.15">
      <c r="A1687" s="35"/>
      <c r="B1687" s="35"/>
      <c r="C1687" s="35"/>
      <c r="D1687" s="35"/>
      <c r="E1687" s="35"/>
      <c r="F1687" s="35"/>
      <c r="G1687" s="35"/>
      <c r="H1687" s="35"/>
      <c r="I1687" s="35"/>
      <c r="J1687" s="35"/>
      <c r="K1687" s="35"/>
      <c r="L1687" s="35"/>
      <c r="M1687" s="35"/>
      <c r="N1687" s="35"/>
      <c r="O1687" s="35"/>
      <c r="P1687" s="35"/>
      <c r="Q1687" s="35"/>
      <c r="R1687" s="35"/>
      <c r="S1687" s="35"/>
      <c r="T1687" s="35"/>
      <c r="U1687" s="35"/>
      <c r="V1687" s="35"/>
      <c r="W1687" s="35"/>
      <c r="X1687" s="35"/>
      <c r="Y1687" s="35"/>
      <c r="Z1687" s="35"/>
      <c r="AA1687" s="35"/>
      <c r="AB1687" s="35"/>
      <c r="AC1687" s="35"/>
      <c r="AD1687" s="35"/>
      <c r="AE1687" s="35"/>
      <c r="AG1687" s="216" t="s">
        <v>177</v>
      </c>
      <c r="AH1687" s="907" t="s">
        <v>2475</v>
      </c>
      <c r="AI1687" s="906" t="s">
        <v>2476</v>
      </c>
      <c r="AJ1687" s="905">
        <v>1804004</v>
      </c>
      <c r="AK1687" s="451" t="s">
        <v>139</v>
      </c>
      <c r="AL1687" s="451">
        <v>1</v>
      </c>
      <c r="AM1687" s="449" t="s">
        <v>3041</v>
      </c>
      <c r="AN1687" s="450"/>
      <c r="AP1687" s="77"/>
      <c r="AQ1687" s="77"/>
      <c r="AR1687" s="35"/>
      <c r="AS1687" s="35"/>
      <c r="AT1687" s="35"/>
      <c r="AU1687" s="35"/>
      <c r="AV1687" s="35"/>
      <c r="AW1687" s="35"/>
      <c r="AX1687" s="35"/>
      <c r="AY1687" s="35"/>
      <c r="AZ1687" s="35"/>
      <c r="BA1687" s="35"/>
      <c r="BB1687" s="35"/>
      <c r="BC1687" s="35"/>
      <c r="BD1687" s="35"/>
      <c r="BE1687" s="35"/>
      <c r="BF1687" s="35"/>
      <c r="BG1687" s="35"/>
      <c r="BH1687" s="35"/>
      <c r="BI1687" s="35"/>
      <c r="BJ1687" s="35"/>
      <c r="BK1687" s="35"/>
      <c r="BL1687" s="35"/>
      <c r="BM1687" s="35"/>
      <c r="BN1687" s="35"/>
      <c r="BO1687" s="35"/>
      <c r="BP1687" s="35"/>
      <c r="BQ1687" s="35"/>
      <c r="BR1687" s="35"/>
      <c r="BS1687" s="35"/>
      <c r="BT1687" s="35"/>
      <c r="BU1687" s="35"/>
      <c r="BV1687" s="35"/>
    </row>
    <row r="1688" spans="1:74" s="54" customFormat="1" ht="15" customHeight="1" x14ac:dyDescent="0.15">
      <c r="A1688" s="35"/>
      <c r="B1688" s="35"/>
      <c r="C1688" s="35"/>
      <c r="D1688" s="35"/>
      <c r="E1688" s="35"/>
      <c r="F1688" s="35"/>
      <c r="G1688" s="35"/>
      <c r="H1688" s="35"/>
      <c r="I1688" s="35"/>
      <c r="J1688" s="35"/>
      <c r="K1688" s="35"/>
      <c r="L1688" s="35"/>
      <c r="M1688" s="35"/>
      <c r="N1688" s="35"/>
      <c r="O1688" s="35"/>
      <c r="P1688" s="35"/>
      <c r="Q1688" s="35"/>
      <c r="R1688" s="35"/>
      <c r="S1688" s="35"/>
      <c r="T1688" s="35"/>
      <c r="U1688" s="35"/>
      <c r="V1688" s="35"/>
      <c r="W1688" s="35"/>
      <c r="X1688" s="35"/>
      <c r="Y1688" s="35"/>
      <c r="Z1688" s="35"/>
      <c r="AA1688" s="35"/>
      <c r="AB1688" s="35"/>
      <c r="AC1688" s="35"/>
      <c r="AD1688" s="35"/>
      <c r="AE1688" s="35"/>
      <c r="AG1688" s="216" t="s">
        <v>177</v>
      </c>
      <c r="AH1688" s="907" t="s">
        <v>2479</v>
      </c>
      <c r="AI1688" s="906" t="s">
        <v>2480</v>
      </c>
      <c r="AJ1688" s="905">
        <v>1804005</v>
      </c>
      <c r="AK1688" s="451" t="s">
        <v>139</v>
      </c>
      <c r="AL1688" s="451">
        <v>1</v>
      </c>
      <c r="AM1688" s="449" t="s">
        <v>3041</v>
      </c>
      <c r="AN1688" s="450"/>
      <c r="AP1688" s="77"/>
      <c r="AQ1688" s="77"/>
      <c r="AR1688" s="35"/>
      <c r="AS1688" s="35"/>
      <c r="AT1688" s="35"/>
      <c r="AU1688" s="35"/>
      <c r="AV1688" s="35"/>
      <c r="AW1688" s="35"/>
      <c r="AX1688" s="35"/>
      <c r="AY1688" s="35"/>
      <c r="AZ1688" s="35"/>
      <c r="BA1688" s="35"/>
      <c r="BB1688" s="35"/>
      <c r="BC1688" s="35"/>
      <c r="BD1688" s="35"/>
      <c r="BE1688" s="35"/>
      <c r="BF1688" s="35"/>
      <c r="BG1688" s="35"/>
      <c r="BH1688" s="35"/>
      <c r="BI1688" s="35"/>
      <c r="BJ1688" s="35"/>
      <c r="BK1688" s="35"/>
      <c r="BL1688" s="35"/>
      <c r="BM1688" s="35"/>
      <c r="BN1688" s="35"/>
      <c r="BO1688" s="35"/>
      <c r="BP1688" s="35"/>
      <c r="BQ1688" s="35"/>
      <c r="BR1688" s="35"/>
      <c r="BS1688" s="35"/>
      <c r="BT1688" s="35"/>
      <c r="BU1688" s="35"/>
      <c r="BV1688" s="35"/>
    </row>
    <row r="1689" spans="1:74" s="54" customFormat="1" ht="15" customHeight="1" x14ac:dyDescent="0.15">
      <c r="A1689" s="35"/>
      <c r="B1689" s="35"/>
      <c r="C1689" s="35"/>
      <c r="D1689" s="35"/>
      <c r="E1689" s="35"/>
      <c r="F1689" s="35"/>
      <c r="G1689" s="35"/>
      <c r="H1689" s="35"/>
      <c r="I1689" s="35"/>
      <c r="J1689" s="35"/>
      <c r="K1689" s="35"/>
      <c r="L1689" s="35"/>
      <c r="M1689" s="35"/>
      <c r="N1689" s="35"/>
      <c r="O1689" s="35"/>
      <c r="P1689" s="35"/>
      <c r="Q1689" s="35"/>
      <c r="R1689" s="35"/>
      <c r="S1689" s="35"/>
      <c r="T1689" s="35"/>
      <c r="U1689" s="35"/>
      <c r="V1689" s="35"/>
      <c r="W1689" s="35"/>
      <c r="X1689" s="35"/>
      <c r="Y1689" s="35"/>
      <c r="Z1689" s="35"/>
      <c r="AA1689" s="35"/>
      <c r="AB1689" s="35"/>
      <c r="AC1689" s="35"/>
      <c r="AD1689" s="35"/>
      <c r="AE1689" s="35"/>
      <c r="AG1689" s="216" t="s">
        <v>177</v>
      </c>
      <c r="AH1689" s="907" t="s">
        <v>2472</v>
      </c>
      <c r="AI1689" s="906" t="s">
        <v>2473</v>
      </c>
      <c r="AJ1689" s="905">
        <v>1804006</v>
      </c>
      <c r="AK1689" s="451" t="s">
        <v>139</v>
      </c>
      <c r="AL1689" s="451">
        <v>1</v>
      </c>
      <c r="AM1689" s="449" t="s">
        <v>3041</v>
      </c>
      <c r="AN1689" s="450"/>
      <c r="AP1689" s="77"/>
      <c r="AQ1689" s="77"/>
      <c r="AR1689" s="35"/>
      <c r="AS1689" s="35"/>
      <c r="AT1689" s="35"/>
      <c r="AU1689" s="35"/>
      <c r="AV1689" s="35"/>
      <c r="AW1689" s="35"/>
      <c r="AX1689" s="35"/>
      <c r="AY1689" s="35"/>
      <c r="AZ1689" s="35"/>
      <c r="BA1689" s="35"/>
      <c r="BB1689" s="35"/>
      <c r="BC1689" s="35"/>
      <c r="BD1689" s="35"/>
      <c r="BE1689" s="35"/>
      <c r="BF1689" s="35"/>
      <c r="BG1689" s="35"/>
      <c r="BH1689" s="35"/>
      <c r="BI1689" s="35"/>
      <c r="BJ1689" s="35"/>
      <c r="BK1689" s="35"/>
      <c r="BL1689" s="35"/>
      <c r="BM1689" s="35"/>
      <c r="BN1689" s="35"/>
      <c r="BO1689" s="35"/>
      <c r="BP1689" s="35"/>
      <c r="BQ1689" s="35"/>
      <c r="BR1689" s="35"/>
      <c r="BS1689" s="35"/>
      <c r="BT1689" s="35"/>
      <c r="BU1689" s="35"/>
      <c r="BV1689" s="35"/>
    </row>
    <row r="1690" spans="1:74" s="54" customFormat="1" ht="15" customHeight="1" x14ac:dyDescent="0.15">
      <c r="A1690" s="35"/>
      <c r="B1690" s="35"/>
      <c r="C1690" s="35"/>
      <c r="D1690" s="35"/>
      <c r="E1690" s="35"/>
      <c r="F1690" s="35"/>
      <c r="G1690" s="35"/>
      <c r="H1690" s="35"/>
      <c r="I1690" s="35"/>
      <c r="J1690" s="35"/>
      <c r="K1690" s="35"/>
      <c r="L1690" s="35"/>
      <c r="M1690" s="35"/>
      <c r="N1690" s="35"/>
      <c r="O1690" s="35"/>
      <c r="P1690" s="35"/>
      <c r="Q1690" s="35"/>
      <c r="R1690" s="35"/>
      <c r="S1690" s="35"/>
      <c r="T1690" s="35"/>
      <c r="U1690" s="35"/>
      <c r="V1690" s="35"/>
      <c r="W1690" s="35"/>
      <c r="X1690" s="35"/>
      <c r="Y1690" s="35"/>
      <c r="Z1690" s="35"/>
      <c r="AA1690" s="35"/>
      <c r="AB1690" s="35"/>
      <c r="AC1690" s="35"/>
      <c r="AD1690" s="35"/>
      <c r="AE1690" s="35"/>
      <c r="AG1690" s="216" t="s">
        <v>177</v>
      </c>
      <c r="AH1690" s="907" t="s">
        <v>2481</v>
      </c>
      <c r="AI1690" s="906" t="s">
        <v>2482</v>
      </c>
      <c r="AJ1690" s="905">
        <v>1804007</v>
      </c>
      <c r="AK1690" s="451" t="s">
        <v>139</v>
      </c>
      <c r="AL1690" s="451">
        <v>1</v>
      </c>
      <c r="AM1690" s="449" t="s">
        <v>3041</v>
      </c>
      <c r="AN1690" s="450"/>
      <c r="AP1690" s="77"/>
      <c r="AQ1690" s="77"/>
      <c r="AR1690" s="35"/>
      <c r="AS1690" s="35"/>
      <c r="AT1690" s="35"/>
      <c r="AU1690" s="35"/>
      <c r="AV1690" s="35"/>
      <c r="AW1690" s="35"/>
      <c r="AX1690" s="35"/>
      <c r="AY1690" s="35"/>
      <c r="AZ1690" s="35"/>
      <c r="BA1690" s="35"/>
      <c r="BB1690" s="35"/>
      <c r="BC1690" s="35"/>
      <c r="BD1690" s="35"/>
      <c r="BE1690" s="35"/>
      <c r="BF1690" s="35"/>
      <c r="BG1690" s="35"/>
      <c r="BH1690" s="35"/>
      <c r="BI1690" s="35"/>
      <c r="BJ1690" s="35"/>
      <c r="BK1690" s="35"/>
      <c r="BL1690" s="35"/>
      <c r="BM1690" s="35"/>
      <c r="BN1690" s="35"/>
      <c r="BO1690" s="35"/>
      <c r="BP1690" s="35"/>
      <c r="BQ1690" s="35"/>
      <c r="BR1690" s="35"/>
      <c r="BS1690" s="35"/>
      <c r="BT1690" s="35"/>
      <c r="BU1690" s="35"/>
      <c r="BV1690" s="35"/>
    </row>
    <row r="1691" spans="1:74" s="54" customFormat="1" ht="15" customHeight="1" x14ac:dyDescent="0.15">
      <c r="A1691" s="35"/>
      <c r="B1691" s="35"/>
      <c r="C1691" s="35"/>
      <c r="D1691" s="35"/>
      <c r="E1691" s="35"/>
      <c r="F1691" s="35"/>
      <c r="G1691" s="35"/>
      <c r="H1691" s="35"/>
      <c r="I1691" s="35"/>
      <c r="J1691" s="35"/>
      <c r="K1691" s="35"/>
      <c r="L1691" s="35"/>
      <c r="M1691" s="35"/>
      <c r="N1691" s="35"/>
      <c r="O1691" s="35"/>
      <c r="P1691" s="35"/>
      <c r="Q1691" s="35"/>
      <c r="R1691" s="35"/>
      <c r="S1691" s="35"/>
      <c r="T1691" s="35"/>
      <c r="U1691" s="35"/>
      <c r="V1691" s="35"/>
      <c r="W1691" s="35"/>
      <c r="X1691" s="35"/>
      <c r="Y1691" s="35"/>
      <c r="Z1691" s="35"/>
      <c r="AA1691" s="35"/>
      <c r="AB1691" s="35"/>
      <c r="AC1691" s="35"/>
      <c r="AD1691" s="35"/>
      <c r="AE1691" s="35"/>
      <c r="AG1691" s="216" t="s">
        <v>177</v>
      </c>
      <c r="AH1691" s="907" t="s">
        <v>2477</v>
      </c>
      <c r="AI1691" s="906" t="s">
        <v>2478</v>
      </c>
      <c r="AJ1691" s="905">
        <v>1804008</v>
      </c>
      <c r="AK1691" s="451" t="s">
        <v>139</v>
      </c>
      <c r="AL1691" s="451">
        <v>1</v>
      </c>
      <c r="AM1691" s="449" t="s">
        <v>3041</v>
      </c>
      <c r="AN1691" s="450"/>
      <c r="AP1691" s="77"/>
      <c r="AQ1691" s="77"/>
      <c r="AR1691" s="35"/>
      <c r="AS1691" s="35"/>
      <c r="AT1691" s="35"/>
      <c r="AU1691" s="35"/>
      <c r="AV1691" s="35"/>
      <c r="AW1691" s="35"/>
      <c r="AX1691" s="35"/>
      <c r="AY1691" s="35"/>
      <c r="AZ1691" s="35"/>
      <c r="BA1691" s="35"/>
      <c r="BB1691" s="35"/>
      <c r="BC1691" s="35"/>
      <c r="BD1691" s="35"/>
      <c r="BE1691" s="35"/>
      <c r="BF1691" s="35"/>
      <c r="BG1691" s="35"/>
      <c r="BH1691" s="35"/>
      <c r="BI1691" s="35"/>
      <c r="BJ1691" s="35"/>
      <c r="BK1691" s="35"/>
      <c r="BL1691" s="35"/>
      <c r="BM1691" s="35"/>
      <c r="BN1691" s="35"/>
      <c r="BO1691" s="35"/>
      <c r="BP1691" s="35"/>
      <c r="BQ1691" s="35"/>
      <c r="BR1691" s="35"/>
      <c r="BS1691" s="35"/>
      <c r="BT1691" s="35"/>
      <c r="BU1691" s="35"/>
      <c r="BV1691" s="35"/>
    </row>
    <row r="1692" spans="1:74" s="54" customFormat="1" ht="15" customHeight="1" x14ac:dyDescent="0.15">
      <c r="A1692" s="35"/>
      <c r="B1692" s="35"/>
      <c r="C1692" s="35"/>
      <c r="D1692" s="35"/>
      <c r="E1692" s="35"/>
      <c r="F1692" s="35"/>
      <c r="G1692" s="35"/>
      <c r="H1692" s="35"/>
      <c r="I1692" s="35"/>
      <c r="J1692" s="35"/>
      <c r="K1692" s="35"/>
      <c r="L1692" s="35"/>
      <c r="M1692" s="35"/>
      <c r="N1692" s="35"/>
      <c r="O1692" s="35"/>
      <c r="P1692" s="35"/>
      <c r="Q1692" s="35"/>
      <c r="R1692" s="35"/>
      <c r="S1692" s="35"/>
      <c r="T1692" s="35"/>
      <c r="U1692" s="35"/>
      <c r="V1692" s="35"/>
      <c r="W1692" s="35"/>
      <c r="X1692" s="35"/>
      <c r="Y1692" s="35"/>
      <c r="Z1692" s="35"/>
      <c r="AA1692" s="35"/>
      <c r="AB1692" s="35"/>
      <c r="AC1692" s="35"/>
      <c r="AD1692" s="35"/>
      <c r="AE1692" s="35"/>
      <c r="AG1692" s="216" t="s">
        <v>178</v>
      </c>
      <c r="AH1692" s="907" t="s">
        <v>2574</v>
      </c>
      <c r="AI1692" s="906" t="s">
        <v>2575</v>
      </c>
      <c r="AJ1692" s="905">
        <v>1901001</v>
      </c>
      <c r="AK1692" s="451">
        <v>1</v>
      </c>
      <c r="AL1692" s="451" t="s">
        <v>139</v>
      </c>
      <c r="AM1692" s="449" t="s">
        <v>3041</v>
      </c>
      <c r="AN1692" s="450"/>
      <c r="AP1692" s="77"/>
      <c r="AQ1692" s="77"/>
      <c r="AR1692" s="35"/>
      <c r="AS1692" s="35"/>
      <c r="AT1692" s="35"/>
      <c r="AU1692" s="35"/>
      <c r="AV1692" s="35"/>
      <c r="AW1692" s="35"/>
      <c r="AX1692" s="35"/>
      <c r="AY1692" s="35"/>
      <c r="AZ1692" s="35"/>
      <c r="BA1692" s="35"/>
      <c r="BB1692" s="35"/>
      <c r="BC1692" s="35"/>
      <c r="BD1692" s="35"/>
      <c r="BE1692" s="35"/>
      <c r="BF1692" s="35"/>
      <c r="BG1692" s="35"/>
      <c r="BH1692" s="35"/>
      <c r="BI1692" s="35"/>
      <c r="BJ1692" s="35"/>
      <c r="BK1692" s="35"/>
      <c r="BL1692" s="35"/>
      <c r="BM1692" s="35"/>
      <c r="BN1692" s="35"/>
      <c r="BO1692" s="35"/>
      <c r="BP1692" s="35"/>
      <c r="BQ1692" s="35"/>
      <c r="BR1692" s="35"/>
      <c r="BS1692" s="35"/>
      <c r="BT1692" s="35"/>
      <c r="BU1692" s="35"/>
      <c r="BV1692" s="35"/>
    </row>
    <row r="1693" spans="1:74" s="54" customFormat="1" ht="15" customHeight="1" x14ac:dyDescent="0.15">
      <c r="A1693" s="35"/>
      <c r="B1693" s="35"/>
      <c r="C1693" s="35"/>
      <c r="D1693" s="35"/>
      <c r="E1693" s="35"/>
      <c r="F1693" s="35"/>
      <c r="G1693" s="35"/>
      <c r="H1693" s="35"/>
      <c r="I1693" s="35"/>
      <c r="J1693" s="35"/>
      <c r="K1693" s="35"/>
      <c r="L1693" s="35"/>
      <c r="M1693" s="35"/>
      <c r="N1693" s="35"/>
      <c r="O1693" s="35"/>
      <c r="P1693" s="35"/>
      <c r="Q1693" s="35"/>
      <c r="R1693" s="35"/>
      <c r="S1693" s="35"/>
      <c r="T1693" s="35"/>
      <c r="U1693" s="35"/>
      <c r="V1693" s="35"/>
      <c r="W1693" s="35"/>
      <c r="X1693" s="35"/>
      <c r="Y1693" s="35"/>
      <c r="Z1693" s="35"/>
      <c r="AA1693" s="35"/>
      <c r="AB1693" s="35"/>
      <c r="AC1693" s="35"/>
      <c r="AD1693" s="35"/>
      <c r="AE1693" s="35"/>
      <c r="AG1693" s="216" t="s">
        <v>178</v>
      </c>
      <c r="AH1693" s="907" t="s">
        <v>2515</v>
      </c>
      <c r="AI1693" s="906" t="s">
        <v>2516</v>
      </c>
      <c r="AJ1693" s="905">
        <v>1901002</v>
      </c>
      <c r="AK1693" s="451">
        <v>1</v>
      </c>
      <c r="AL1693" s="451" t="s">
        <v>139</v>
      </c>
      <c r="AM1693" s="449" t="s">
        <v>3041</v>
      </c>
      <c r="AN1693" s="450"/>
      <c r="AP1693" s="77"/>
      <c r="AQ1693" s="77"/>
      <c r="AR1693" s="35"/>
      <c r="AS1693" s="35"/>
      <c r="AT1693" s="35"/>
      <c r="AU1693" s="35"/>
      <c r="AV1693" s="35"/>
      <c r="AW1693" s="35"/>
      <c r="AX1693" s="35"/>
      <c r="AY1693" s="35"/>
      <c r="AZ1693" s="35"/>
      <c r="BA1693" s="35"/>
      <c r="BB1693" s="35"/>
      <c r="BC1693" s="35"/>
      <c r="BD1693" s="35"/>
      <c r="BE1693" s="35"/>
      <c r="BF1693" s="35"/>
      <c r="BG1693" s="35"/>
      <c r="BH1693" s="35"/>
      <c r="BI1693" s="35"/>
      <c r="BJ1693" s="35"/>
      <c r="BK1693" s="35"/>
      <c r="BL1693" s="35"/>
      <c r="BM1693" s="35"/>
      <c r="BN1693" s="35"/>
      <c r="BO1693" s="35"/>
      <c r="BP1693" s="35"/>
      <c r="BQ1693" s="35"/>
      <c r="BR1693" s="35"/>
      <c r="BS1693" s="35"/>
      <c r="BT1693" s="35"/>
      <c r="BU1693" s="35"/>
      <c r="BV1693" s="35"/>
    </row>
    <row r="1694" spans="1:74" s="54" customFormat="1" ht="15" customHeight="1" x14ac:dyDescent="0.15">
      <c r="A1694" s="35"/>
      <c r="B1694" s="35"/>
      <c r="C1694" s="35"/>
      <c r="D1694" s="35"/>
      <c r="E1694" s="35"/>
      <c r="F1694" s="35"/>
      <c r="G1694" s="35"/>
      <c r="H1694" s="35"/>
      <c r="I1694" s="35"/>
      <c r="J1694" s="35"/>
      <c r="K1694" s="35"/>
      <c r="L1694" s="35"/>
      <c r="M1694" s="35"/>
      <c r="N1694" s="35"/>
      <c r="O1694" s="35"/>
      <c r="P1694" s="35"/>
      <c r="Q1694" s="35"/>
      <c r="R1694" s="35"/>
      <c r="S1694" s="35"/>
      <c r="T1694" s="35"/>
      <c r="U1694" s="35"/>
      <c r="V1694" s="35"/>
      <c r="W1694" s="35"/>
      <c r="X1694" s="35"/>
      <c r="Y1694" s="35"/>
      <c r="Z1694" s="35"/>
      <c r="AA1694" s="35"/>
      <c r="AB1694" s="35"/>
      <c r="AC1694" s="35"/>
      <c r="AD1694" s="35"/>
      <c r="AE1694" s="35"/>
      <c r="AG1694" s="216" t="s">
        <v>178</v>
      </c>
      <c r="AH1694" s="907" t="s">
        <v>2523</v>
      </c>
      <c r="AI1694" s="906" t="s">
        <v>2524</v>
      </c>
      <c r="AJ1694" s="905">
        <v>1901003</v>
      </c>
      <c r="AK1694" s="451">
        <v>1</v>
      </c>
      <c r="AL1694" s="451" t="s">
        <v>139</v>
      </c>
      <c r="AM1694" s="449" t="s">
        <v>3041</v>
      </c>
      <c r="AN1694" s="450"/>
      <c r="AP1694" s="77"/>
      <c r="AQ1694" s="77"/>
      <c r="AR1694" s="35"/>
      <c r="AS1694" s="35"/>
      <c r="AT1694" s="35"/>
      <c r="AU1694" s="35"/>
      <c r="AV1694" s="35"/>
      <c r="AW1694" s="35"/>
      <c r="AX1694" s="35"/>
      <c r="AY1694" s="35"/>
      <c r="AZ1694" s="35"/>
      <c r="BA1694" s="35"/>
      <c r="BB1694" s="35"/>
      <c r="BC1694" s="35"/>
      <c r="BD1694" s="35"/>
      <c r="BE1694" s="35"/>
      <c r="BF1694" s="35"/>
      <c r="BG1694" s="35"/>
      <c r="BH1694" s="35"/>
      <c r="BI1694" s="35"/>
      <c r="BJ1694" s="35"/>
      <c r="BK1694" s="35"/>
      <c r="BL1694" s="35"/>
      <c r="BM1694" s="35"/>
      <c r="BN1694" s="35"/>
      <c r="BO1694" s="35"/>
      <c r="BP1694" s="35"/>
      <c r="BQ1694" s="35"/>
      <c r="BR1694" s="35"/>
      <c r="BS1694" s="35"/>
      <c r="BT1694" s="35"/>
      <c r="BU1694" s="35"/>
      <c r="BV1694" s="35"/>
    </row>
    <row r="1695" spans="1:74" s="54" customFormat="1" ht="15" customHeight="1" x14ac:dyDescent="0.15">
      <c r="A1695" s="35"/>
      <c r="B1695" s="35"/>
      <c r="C1695" s="35"/>
      <c r="D1695" s="35"/>
      <c r="E1695" s="35"/>
      <c r="F1695" s="35"/>
      <c r="G1695" s="35"/>
      <c r="H1695" s="35"/>
      <c r="I1695" s="35"/>
      <c r="J1695" s="35"/>
      <c r="K1695" s="35"/>
      <c r="L1695" s="35"/>
      <c r="M1695" s="35"/>
      <c r="N1695" s="35"/>
      <c r="O1695" s="35"/>
      <c r="P1695" s="35"/>
      <c r="Q1695" s="35"/>
      <c r="R1695" s="35"/>
      <c r="S1695" s="35"/>
      <c r="T1695" s="35"/>
      <c r="U1695" s="35"/>
      <c r="V1695" s="35"/>
      <c r="W1695" s="35"/>
      <c r="X1695" s="35"/>
      <c r="Y1695" s="35"/>
      <c r="Z1695" s="35"/>
      <c r="AA1695" s="35"/>
      <c r="AB1695" s="35"/>
      <c r="AC1695" s="35"/>
      <c r="AD1695" s="35"/>
      <c r="AE1695" s="35"/>
      <c r="AG1695" s="216" t="s">
        <v>178</v>
      </c>
      <c r="AH1695" s="907" t="s">
        <v>2527</v>
      </c>
      <c r="AI1695" s="906" t="s">
        <v>2528</v>
      </c>
      <c r="AJ1695" s="905">
        <v>1901004</v>
      </c>
      <c r="AK1695" s="451">
        <v>1</v>
      </c>
      <c r="AL1695" s="451" t="s">
        <v>139</v>
      </c>
      <c r="AM1695" s="449" t="s">
        <v>3041</v>
      </c>
      <c r="AN1695" s="450"/>
      <c r="AP1695" s="77"/>
      <c r="AQ1695" s="77"/>
      <c r="AR1695" s="35"/>
      <c r="AS1695" s="35"/>
      <c r="AT1695" s="35"/>
      <c r="AU1695" s="35"/>
      <c r="AV1695" s="35"/>
      <c r="AW1695" s="35"/>
      <c r="AX1695" s="35"/>
      <c r="AY1695" s="35"/>
      <c r="AZ1695" s="35"/>
      <c r="BA1695" s="35"/>
      <c r="BB1695" s="35"/>
      <c r="BC1695" s="35"/>
      <c r="BD1695" s="35"/>
      <c r="BE1695" s="35"/>
      <c r="BF1695" s="35"/>
      <c r="BG1695" s="35"/>
      <c r="BH1695" s="35"/>
      <c r="BI1695" s="35"/>
      <c r="BJ1695" s="35"/>
      <c r="BK1695" s="35"/>
      <c r="BL1695" s="35"/>
      <c r="BM1695" s="35"/>
      <c r="BN1695" s="35"/>
      <c r="BO1695" s="35"/>
      <c r="BP1695" s="35"/>
      <c r="BQ1695" s="35"/>
      <c r="BR1695" s="35"/>
      <c r="BS1695" s="35"/>
      <c r="BT1695" s="35"/>
      <c r="BU1695" s="35"/>
      <c r="BV1695" s="35"/>
    </row>
    <row r="1696" spans="1:74" s="54" customFormat="1" ht="15" customHeight="1" x14ac:dyDescent="0.15">
      <c r="A1696" s="35"/>
      <c r="B1696" s="35"/>
      <c r="C1696" s="35"/>
      <c r="D1696" s="35"/>
      <c r="E1696" s="35"/>
      <c r="F1696" s="35"/>
      <c r="G1696" s="35"/>
      <c r="H1696" s="35"/>
      <c r="I1696" s="35"/>
      <c r="J1696" s="35"/>
      <c r="K1696" s="35"/>
      <c r="L1696" s="35"/>
      <c r="M1696" s="35"/>
      <c r="N1696" s="35"/>
      <c r="O1696" s="35"/>
      <c r="P1696" s="35"/>
      <c r="Q1696" s="35"/>
      <c r="R1696" s="35"/>
      <c r="S1696" s="35"/>
      <c r="T1696" s="35"/>
      <c r="U1696" s="35"/>
      <c r="V1696" s="35"/>
      <c r="W1696" s="35"/>
      <c r="X1696" s="35"/>
      <c r="Y1696" s="35"/>
      <c r="Z1696" s="35"/>
      <c r="AA1696" s="35"/>
      <c r="AB1696" s="35"/>
      <c r="AC1696" s="35"/>
      <c r="AD1696" s="35"/>
      <c r="AE1696" s="35"/>
      <c r="AG1696" s="216" t="s">
        <v>178</v>
      </c>
      <c r="AH1696" s="907" t="s">
        <v>2517</v>
      </c>
      <c r="AI1696" s="906" t="s">
        <v>2518</v>
      </c>
      <c r="AJ1696" s="905">
        <v>1901005</v>
      </c>
      <c r="AK1696" s="451">
        <v>1</v>
      </c>
      <c r="AL1696" s="451" t="s">
        <v>139</v>
      </c>
      <c r="AM1696" s="451" t="s">
        <v>140</v>
      </c>
      <c r="AN1696" s="450"/>
      <c r="AP1696" s="77"/>
      <c r="AQ1696" s="77"/>
      <c r="AR1696" s="35"/>
      <c r="AS1696" s="35"/>
      <c r="AT1696" s="35"/>
      <c r="AU1696" s="35"/>
      <c r="AV1696" s="35"/>
      <c r="AW1696" s="35"/>
      <c r="AX1696" s="35"/>
      <c r="AY1696" s="35"/>
      <c r="AZ1696" s="35"/>
      <c r="BA1696" s="35"/>
      <c r="BB1696" s="35"/>
      <c r="BC1696" s="35"/>
      <c r="BD1696" s="35"/>
      <c r="BE1696" s="35"/>
      <c r="BF1696" s="35"/>
      <c r="BG1696" s="35"/>
      <c r="BH1696" s="35"/>
      <c r="BI1696" s="35"/>
      <c r="BJ1696" s="35"/>
      <c r="BK1696" s="35"/>
      <c r="BL1696" s="35"/>
      <c r="BM1696" s="35"/>
      <c r="BN1696" s="35"/>
      <c r="BO1696" s="35"/>
      <c r="BP1696" s="35"/>
      <c r="BQ1696" s="35"/>
      <c r="BR1696" s="35"/>
      <c r="BS1696" s="35"/>
      <c r="BT1696" s="35"/>
      <c r="BU1696" s="35"/>
      <c r="BV1696" s="35"/>
    </row>
    <row r="1697" spans="1:74" s="54" customFormat="1" ht="15" customHeight="1" x14ac:dyDescent="0.15">
      <c r="A1697" s="35"/>
      <c r="B1697" s="35"/>
      <c r="C1697" s="35"/>
      <c r="D1697" s="35"/>
      <c r="E1697" s="35"/>
      <c r="F1697" s="35"/>
      <c r="G1697" s="35"/>
      <c r="H1697" s="35"/>
      <c r="I1697" s="35"/>
      <c r="J1697" s="35"/>
      <c r="K1697" s="35"/>
      <c r="L1697" s="35"/>
      <c r="M1697" s="35"/>
      <c r="N1697" s="35"/>
      <c r="O1697" s="35"/>
      <c r="P1697" s="35"/>
      <c r="Q1697" s="35"/>
      <c r="R1697" s="35"/>
      <c r="S1697" s="35"/>
      <c r="T1697" s="35"/>
      <c r="U1697" s="35"/>
      <c r="V1697" s="35"/>
      <c r="W1697" s="35"/>
      <c r="X1697" s="35"/>
      <c r="Y1697" s="35"/>
      <c r="Z1697" s="35"/>
      <c r="AA1697" s="35"/>
      <c r="AB1697" s="35"/>
      <c r="AC1697" s="35"/>
      <c r="AD1697" s="35"/>
      <c r="AE1697" s="35"/>
      <c r="AG1697" s="216" t="s">
        <v>178</v>
      </c>
      <c r="AH1697" s="907" t="s">
        <v>2537</v>
      </c>
      <c r="AI1697" s="906" t="s">
        <v>2538</v>
      </c>
      <c r="AJ1697" s="905">
        <v>1901006</v>
      </c>
      <c r="AK1697" s="451">
        <v>1</v>
      </c>
      <c r="AL1697" s="451" t="s">
        <v>139</v>
      </c>
      <c r="AM1697" s="449" t="s">
        <v>3041</v>
      </c>
      <c r="AN1697" s="450"/>
      <c r="AP1697" s="77"/>
      <c r="AQ1697" s="77"/>
      <c r="AR1697" s="35"/>
      <c r="AS1697" s="35"/>
      <c r="AT1697" s="35"/>
      <c r="AU1697" s="35"/>
      <c r="AV1697" s="35"/>
      <c r="AW1697" s="35"/>
      <c r="AX1697" s="35"/>
      <c r="AY1697" s="35"/>
      <c r="AZ1697" s="35"/>
      <c r="BA1697" s="35"/>
      <c r="BB1697" s="35"/>
      <c r="BC1697" s="35"/>
      <c r="BD1697" s="35"/>
      <c r="BE1697" s="35"/>
      <c r="BF1697" s="35"/>
      <c r="BG1697" s="35"/>
      <c r="BH1697" s="35"/>
      <c r="BI1697" s="35"/>
      <c r="BJ1697" s="35"/>
      <c r="BK1697" s="35"/>
      <c r="BL1697" s="35"/>
      <c r="BM1697" s="35"/>
      <c r="BN1697" s="35"/>
      <c r="BO1697" s="35"/>
      <c r="BP1697" s="35"/>
      <c r="BQ1697" s="35"/>
      <c r="BR1697" s="35"/>
      <c r="BS1697" s="35"/>
      <c r="BT1697" s="35"/>
      <c r="BU1697" s="35"/>
      <c r="BV1697" s="35"/>
    </row>
    <row r="1698" spans="1:74" s="54" customFormat="1" ht="15" customHeight="1" x14ac:dyDescent="0.15">
      <c r="A1698" s="35"/>
      <c r="B1698" s="35"/>
      <c r="C1698" s="35"/>
      <c r="D1698" s="35"/>
      <c r="E1698" s="35"/>
      <c r="F1698" s="35"/>
      <c r="G1698" s="35"/>
      <c r="H1698" s="35"/>
      <c r="I1698" s="35"/>
      <c r="J1698" s="35"/>
      <c r="K1698" s="35"/>
      <c r="L1698" s="35"/>
      <c r="M1698" s="35"/>
      <c r="N1698" s="35"/>
      <c r="O1698" s="35"/>
      <c r="P1698" s="35"/>
      <c r="Q1698" s="35"/>
      <c r="R1698" s="35"/>
      <c r="S1698" s="35"/>
      <c r="T1698" s="35"/>
      <c r="U1698" s="35"/>
      <c r="V1698" s="35"/>
      <c r="W1698" s="35"/>
      <c r="X1698" s="35"/>
      <c r="Y1698" s="35"/>
      <c r="Z1698" s="35"/>
      <c r="AA1698" s="35"/>
      <c r="AB1698" s="35"/>
      <c r="AC1698" s="35"/>
      <c r="AD1698" s="35"/>
      <c r="AE1698" s="35"/>
      <c r="AG1698" s="216" t="s">
        <v>178</v>
      </c>
      <c r="AH1698" s="907" t="s">
        <v>2548</v>
      </c>
      <c r="AI1698" s="906" t="s">
        <v>2549</v>
      </c>
      <c r="AJ1698" s="905">
        <v>1901007</v>
      </c>
      <c r="AK1698" s="451">
        <v>1</v>
      </c>
      <c r="AL1698" s="451" t="s">
        <v>139</v>
      </c>
      <c r="AM1698" s="449" t="s">
        <v>3041</v>
      </c>
      <c r="AN1698" s="450"/>
      <c r="AP1698" s="77"/>
      <c r="AQ1698" s="77"/>
      <c r="AR1698" s="35"/>
      <c r="AS1698" s="35"/>
      <c r="AT1698" s="35"/>
      <c r="AU1698" s="35"/>
      <c r="AV1698" s="35"/>
      <c r="AW1698" s="35"/>
      <c r="AX1698" s="35"/>
      <c r="AY1698" s="35"/>
      <c r="AZ1698" s="35"/>
      <c r="BA1698" s="35"/>
      <c r="BB1698" s="35"/>
      <c r="BC1698" s="35"/>
      <c r="BD1698" s="35"/>
      <c r="BE1698" s="35"/>
      <c r="BF1698" s="35"/>
      <c r="BG1698" s="35"/>
      <c r="BH1698" s="35"/>
      <c r="BI1698" s="35"/>
      <c r="BJ1698" s="35"/>
      <c r="BK1698" s="35"/>
      <c r="BL1698" s="35"/>
      <c r="BM1698" s="35"/>
      <c r="BN1698" s="35"/>
      <c r="BO1698" s="35"/>
      <c r="BP1698" s="35"/>
      <c r="BQ1698" s="35"/>
      <c r="BR1698" s="35"/>
      <c r="BS1698" s="35"/>
      <c r="BT1698" s="35"/>
      <c r="BU1698" s="35"/>
      <c r="BV1698" s="35"/>
    </row>
    <row r="1699" spans="1:74" s="54" customFormat="1" ht="15" customHeight="1" x14ac:dyDescent="0.15">
      <c r="A1699" s="35"/>
      <c r="B1699" s="35"/>
      <c r="C1699" s="35"/>
      <c r="D1699" s="35"/>
      <c r="E1699" s="35"/>
      <c r="F1699" s="35"/>
      <c r="G1699" s="35"/>
      <c r="H1699" s="35"/>
      <c r="I1699" s="35"/>
      <c r="J1699" s="35"/>
      <c r="K1699" s="35"/>
      <c r="L1699" s="35"/>
      <c r="M1699" s="35"/>
      <c r="N1699" s="35"/>
      <c r="O1699" s="35"/>
      <c r="P1699" s="35"/>
      <c r="Q1699" s="35"/>
      <c r="R1699" s="35"/>
      <c r="S1699" s="35"/>
      <c r="T1699" s="35"/>
      <c r="U1699" s="35"/>
      <c r="V1699" s="35"/>
      <c r="W1699" s="35"/>
      <c r="X1699" s="35"/>
      <c r="Y1699" s="35"/>
      <c r="Z1699" s="35"/>
      <c r="AA1699" s="35"/>
      <c r="AB1699" s="35"/>
      <c r="AC1699" s="35"/>
      <c r="AD1699" s="35"/>
      <c r="AE1699" s="35"/>
      <c r="AG1699" s="216" t="s">
        <v>178</v>
      </c>
      <c r="AH1699" s="907" t="s">
        <v>2554</v>
      </c>
      <c r="AI1699" s="906" t="s">
        <v>2555</v>
      </c>
      <c r="AJ1699" s="905">
        <v>1901008</v>
      </c>
      <c r="AK1699" s="451" t="s">
        <v>139</v>
      </c>
      <c r="AL1699" s="451">
        <v>1</v>
      </c>
      <c r="AM1699" s="449" t="s">
        <v>3041</v>
      </c>
      <c r="AN1699" s="450"/>
      <c r="AP1699" s="77"/>
      <c r="AQ1699" s="77"/>
      <c r="AR1699" s="35"/>
      <c r="AS1699" s="35"/>
      <c r="AT1699" s="35"/>
      <c r="AU1699" s="35"/>
      <c r="AV1699" s="35"/>
      <c r="AW1699" s="35"/>
      <c r="AX1699" s="35"/>
      <c r="AY1699" s="35"/>
      <c r="AZ1699" s="35"/>
      <c r="BA1699" s="35"/>
      <c r="BB1699" s="35"/>
      <c r="BC1699" s="35"/>
      <c r="BD1699" s="35"/>
      <c r="BE1699" s="35"/>
      <c r="BF1699" s="35"/>
      <c r="BG1699" s="35"/>
      <c r="BH1699" s="35"/>
      <c r="BI1699" s="35"/>
      <c r="BJ1699" s="35"/>
      <c r="BK1699" s="35"/>
      <c r="BL1699" s="35"/>
      <c r="BM1699" s="35"/>
      <c r="BN1699" s="35"/>
      <c r="BO1699" s="35"/>
      <c r="BP1699" s="35"/>
      <c r="BQ1699" s="35"/>
      <c r="BR1699" s="35"/>
      <c r="BS1699" s="35"/>
      <c r="BT1699" s="35"/>
      <c r="BU1699" s="35"/>
      <c r="BV1699" s="35"/>
    </row>
    <row r="1700" spans="1:74" s="54" customFormat="1" ht="15" customHeight="1" x14ac:dyDescent="0.15">
      <c r="A1700" s="35"/>
      <c r="B1700" s="35"/>
      <c r="C1700" s="35"/>
      <c r="D1700" s="35"/>
      <c r="E1700" s="35"/>
      <c r="F1700" s="35"/>
      <c r="G1700" s="35"/>
      <c r="H1700" s="35"/>
      <c r="I1700" s="35"/>
      <c r="J1700" s="35"/>
      <c r="K1700" s="35"/>
      <c r="L1700" s="35"/>
      <c r="M1700" s="35"/>
      <c r="N1700" s="35"/>
      <c r="O1700" s="35"/>
      <c r="P1700" s="35"/>
      <c r="Q1700" s="35"/>
      <c r="R1700" s="35"/>
      <c r="S1700" s="35"/>
      <c r="T1700" s="35"/>
      <c r="U1700" s="35"/>
      <c r="V1700" s="35"/>
      <c r="W1700" s="35"/>
      <c r="X1700" s="35"/>
      <c r="Y1700" s="35"/>
      <c r="Z1700" s="35"/>
      <c r="AA1700" s="35"/>
      <c r="AB1700" s="35"/>
      <c r="AC1700" s="35"/>
      <c r="AD1700" s="35"/>
      <c r="AE1700" s="35"/>
      <c r="AG1700" s="216" t="s">
        <v>178</v>
      </c>
      <c r="AH1700" s="907" t="s">
        <v>2552</v>
      </c>
      <c r="AI1700" s="906" t="s">
        <v>2553</v>
      </c>
      <c r="AJ1700" s="905">
        <v>1901009</v>
      </c>
      <c r="AK1700" s="451" t="s">
        <v>139</v>
      </c>
      <c r="AL1700" s="451">
        <v>1</v>
      </c>
      <c r="AM1700" s="449" t="s">
        <v>3041</v>
      </c>
      <c r="AN1700" s="450"/>
      <c r="AP1700" s="77"/>
      <c r="AQ1700" s="77"/>
      <c r="AR1700" s="35"/>
      <c r="AS1700" s="35"/>
      <c r="AT1700" s="35"/>
      <c r="AU1700" s="35"/>
      <c r="AV1700" s="35"/>
      <c r="AW1700" s="35"/>
      <c r="AX1700" s="35"/>
      <c r="AY1700" s="35"/>
      <c r="AZ1700" s="35"/>
      <c r="BA1700" s="35"/>
      <c r="BB1700" s="35"/>
      <c r="BC1700" s="35"/>
      <c r="BD1700" s="35"/>
      <c r="BE1700" s="35"/>
      <c r="BF1700" s="35"/>
      <c r="BG1700" s="35"/>
      <c r="BH1700" s="35"/>
      <c r="BI1700" s="35"/>
      <c r="BJ1700" s="35"/>
      <c r="BK1700" s="35"/>
      <c r="BL1700" s="35"/>
      <c r="BM1700" s="35"/>
      <c r="BN1700" s="35"/>
      <c r="BO1700" s="35"/>
      <c r="BP1700" s="35"/>
      <c r="BQ1700" s="35"/>
      <c r="BR1700" s="35"/>
      <c r="BS1700" s="35"/>
      <c r="BT1700" s="35"/>
      <c r="BU1700" s="35"/>
      <c r="BV1700" s="35"/>
    </row>
    <row r="1701" spans="1:74" s="54" customFormat="1" ht="15" customHeight="1" x14ac:dyDescent="0.15">
      <c r="A1701" s="35"/>
      <c r="B1701" s="35"/>
      <c r="C1701" s="35"/>
      <c r="D1701" s="35"/>
      <c r="E1701" s="35"/>
      <c r="F1701" s="35"/>
      <c r="G1701" s="35"/>
      <c r="H1701" s="35"/>
      <c r="I1701" s="35"/>
      <c r="J1701" s="35"/>
      <c r="K1701" s="35"/>
      <c r="L1701" s="35"/>
      <c r="M1701" s="35"/>
      <c r="N1701" s="35"/>
      <c r="O1701" s="35"/>
      <c r="P1701" s="35"/>
      <c r="Q1701" s="35"/>
      <c r="R1701" s="35"/>
      <c r="S1701" s="35"/>
      <c r="T1701" s="35"/>
      <c r="U1701" s="35"/>
      <c r="V1701" s="35"/>
      <c r="W1701" s="35"/>
      <c r="X1701" s="35"/>
      <c r="Y1701" s="35"/>
      <c r="Z1701" s="35"/>
      <c r="AA1701" s="35"/>
      <c r="AB1701" s="35"/>
      <c r="AC1701" s="35"/>
      <c r="AD1701" s="35"/>
      <c r="AE1701" s="35"/>
      <c r="AG1701" s="216" t="s">
        <v>178</v>
      </c>
      <c r="AH1701" s="907" t="s">
        <v>3070</v>
      </c>
      <c r="AI1701" s="906" t="s">
        <v>3071</v>
      </c>
      <c r="AJ1701" s="905">
        <v>1901010</v>
      </c>
      <c r="AK1701" s="451" t="s">
        <v>139</v>
      </c>
      <c r="AL1701" s="451">
        <v>1</v>
      </c>
      <c r="AM1701" s="449" t="s">
        <v>3041</v>
      </c>
      <c r="AN1701" s="450"/>
      <c r="AP1701" s="77"/>
      <c r="AQ1701" s="77"/>
      <c r="AR1701" s="35"/>
      <c r="AS1701" s="35"/>
      <c r="AT1701" s="35"/>
      <c r="AU1701" s="35"/>
      <c r="AV1701" s="35"/>
      <c r="AW1701" s="35"/>
      <c r="AX1701" s="35"/>
      <c r="AY1701" s="35"/>
      <c r="AZ1701" s="35"/>
      <c r="BA1701" s="35"/>
      <c r="BB1701" s="35"/>
      <c r="BC1701" s="35"/>
      <c r="BD1701" s="35"/>
      <c r="BE1701" s="35"/>
      <c r="BF1701" s="35"/>
      <c r="BG1701" s="35"/>
      <c r="BH1701" s="35"/>
      <c r="BI1701" s="35"/>
      <c r="BJ1701" s="35"/>
      <c r="BK1701" s="35"/>
      <c r="BL1701" s="35"/>
      <c r="BM1701" s="35"/>
      <c r="BN1701" s="35"/>
      <c r="BO1701" s="35"/>
      <c r="BP1701" s="35"/>
      <c r="BQ1701" s="35"/>
      <c r="BR1701" s="35"/>
      <c r="BS1701" s="35"/>
      <c r="BT1701" s="35"/>
      <c r="BU1701" s="35"/>
      <c r="BV1701" s="35"/>
    </row>
    <row r="1702" spans="1:74" s="54" customFormat="1" ht="15" customHeight="1" x14ac:dyDescent="0.15">
      <c r="A1702" s="35"/>
      <c r="B1702" s="35"/>
      <c r="C1702" s="35"/>
      <c r="D1702" s="35"/>
      <c r="E1702" s="35"/>
      <c r="F1702" s="35"/>
      <c r="G1702" s="35"/>
      <c r="H1702" s="35"/>
      <c r="I1702" s="35"/>
      <c r="J1702" s="35"/>
      <c r="K1702" s="35"/>
      <c r="L1702" s="35"/>
      <c r="M1702" s="35"/>
      <c r="N1702" s="35"/>
      <c r="O1702" s="35"/>
      <c r="P1702" s="35"/>
      <c r="Q1702" s="35"/>
      <c r="R1702" s="35"/>
      <c r="S1702" s="35"/>
      <c r="T1702" s="35"/>
      <c r="U1702" s="35"/>
      <c r="V1702" s="35"/>
      <c r="W1702" s="35"/>
      <c r="X1702" s="35"/>
      <c r="Y1702" s="35"/>
      <c r="Z1702" s="35"/>
      <c r="AA1702" s="35"/>
      <c r="AB1702" s="35"/>
      <c r="AC1702" s="35"/>
      <c r="AD1702" s="35"/>
      <c r="AE1702" s="35"/>
      <c r="AG1702" s="216" t="s">
        <v>178</v>
      </c>
      <c r="AH1702" s="907" t="s">
        <v>2558</v>
      </c>
      <c r="AI1702" s="906" t="s">
        <v>2559</v>
      </c>
      <c r="AJ1702" s="905">
        <v>1901011</v>
      </c>
      <c r="AK1702" s="451" t="s">
        <v>139</v>
      </c>
      <c r="AL1702" s="451">
        <v>1</v>
      </c>
      <c r="AM1702" s="449" t="s">
        <v>3041</v>
      </c>
      <c r="AN1702" s="450"/>
      <c r="AP1702" s="77"/>
      <c r="AQ1702" s="77"/>
      <c r="AR1702" s="35"/>
      <c r="AS1702" s="35"/>
      <c r="AT1702" s="35"/>
      <c r="AU1702" s="35"/>
      <c r="AV1702" s="35"/>
      <c r="AW1702" s="35"/>
      <c r="AX1702" s="35"/>
      <c r="AY1702" s="35"/>
      <c r="AZ1702" s="35"/>
      <c r="BA1702" s="35"/>
      <c r="BB1702" s="35"/>
      <c r="BC1702" s="35"/>
      <c r="BD1702" s="35"/>
      <c r="BE1702" s="35"/>
      <c r="BF1702" s="35"/>
      <c r="BG1702" s="35"/>
      <c r="BH1702" s="35"/>
      <c r="BI1702" s="35"/>
      <c r="BJ1702" s="35"/>
      <c r="BK1702" s="35"/>
      <c r="BL1702" s="35"/>
      <c r="BM1702" s="35"/>
      <c r="BN1702" s="35"/>
      <c r="BO1702" s="35"/>
      <c r="BP1702" s="35"/>
      <c r="BQ1702" s="35"/>
      <c r="BR1702" s="35"/>
      <c r="BS1702" s="35"/>
      <c r="BT1702" s="35"/>
      <c r="BU1702" s="35"/>
      <c r="BV1702" s="35"/>
    </row>
    <row r="1703" spans="1:74" s="54" customFormat="1" ht="15" customHeight="1" x14ac:dyDescent="0.15">
      <c r="A1703" s="35"/>
      <c r="B1703" s="35"/>
      <c r="C1703" s="35"/>
      <c r="D1703" s="35"/>
      <c r="E1703" s="35"/>
      <c r="F1703" s="35"/>
      <c r="G1703" s="35"/>
      <c r="H1703" s="35"/>
      <c r="I1703" s="35"/>
      <c r="J1703" s="35"/>
      <c r="K1703" s="35"/>
      <c r="L1703" s="35"/>
      <c r="M1703" s="35"/>
      <c r="N1703" s="35"/>
      <c r="O1703" s="35"/>
      <c r="P1703" s="35"/>
      <c r="Q1703" s="35"/>
      <c r="R1703" s="35"/>
      <c r="S1703" s="35"/>
      <c r="T1703" s="35"/>
      <c r="U1703" s="35"/>
      <c r="V1703" s="35"/>
      <c r="W1703" s="35"/>
      <c r="X1703" s="35"/>
      <c r="Y1703" s="35"/>
      <c r="Z1703" s="35"/>
      <c r="AA1703" s="35"/>
      <c r="AB1703" s="35"/>
      <c r="AC1703" s="35"/>
      <c r="AD1703" s="35"/>
      <c r="AE1703" s="35"/>
      <c r="AG1703" s="216" t="s">
        <v>178</v>
      </c>
      <c r="AH1703" s="907" t="s">
        <v>2566</v>
      </c>
      <c r="AI1703" s="906" t="s">
        <v>2567</v>
      </c>
      <c r="AJ1703" s="905">
        <v>1901012</v>
      </c>
      <c r="AK1703" s="451">
        <v>1</v>
      </c>
      <c r="AL1703" s="451" t="s">
        <v>139</v>
      </c>
      <c r="AM1703" s="449" t="s">
        <v>3041</v>
      </c>
      <c r="AN1703" s="450"/>
      <c r="AP1703" s="77"/>
      <c r="AQ1703" s="77"/>
      <c r="AR1703" s="35"/>
      <c r="AS1703" s="35"/>
      <c r="AT1703" s="35"/>
      <c r="AU1703" s="35"/>
      <c r="AV1703" s="35"/>
      <c r="AW1703" s="35"/>
      <c r="AX1703" s="35"/>
      <c r="AY1703" s="35"/>
      <c r="AZ1703" s="35"/>
      <c r="BA1703" s="35"/>
      <c r="BB1703" s="35"/>
      <c r="BC1703" s="35"/>
      <c r="BD1703" s="35"/>
      <c r="BE1703" s="35"/>
      <c r="BF1703" s="35"/>
      <c r="BG1703" s="35"/>
      <c r="BH1703" s="35"/>
      <c r="BI1703" s="35"/>
      <c r="BJ1703" s="35"/>
      <c r="BK1703" s="35"/>
      <c r="BL1703" s="35"/>
      <c r="BM1703" s="35"/>
      <c r="BN1703" s="35"/>
      <c r="BO1703" s="35"/>
      <c r="BP1703" s="35"/>
      <c r="BQ1703" s="35"/>
      <c r="BR1703" s="35"/>
      <c r="BS1703" s="35"/>
      <c r="BT1703" s="35"/>
      <c r="BU1703" s="35"/>
      <c r="BV1703" s="35"/>
    </row>
    <row r="1704" spans="1:74" s="54" customFormat="1" ht="15" customHeight="1" x14ac:dyDescent="0.15">
      <c r="A1704" s="35"/>
      <c r="B1704" s="35"/>
      <c r="C1704" s="35"/>
      <c r="D1704" s="35"/>
      <c r="E1704" s="35"/>
      <c r="F1704" s="35"/>
      <c r="G1704" s="35"/>
      <c r="H1704" s="35"/>
      <c r="I1704" s="35"/>
      <c r="J1704" s="35"/>
      <c r="K1704" s="35"/>
      <c r="L1704" s="35"/>
      <c r="M1704" s="35"/>
      <c r="N1704" s="35"/>
      <c r="O1704" s="35"/>
      <c r="P1704" s="35"/>
      <c r="Q1704" s="35"/>
      <c r="R1704" s="35"/>
      <c r="S1704" s="35"/>
      <c r="T1704" s="35"/>
      <c r="U1704" s="35"/>
      <c r="V1704" s="35"/>
      <c r="W1704" s="35"/>
      <c r="X1704" s="35"/>
      <c r="Y1704" s="35"/>
      <c r="Z1704" s="35"/>
      <c r="AA1704" s="35"/>
      <c r="AB1704" s="35"/>
      <c r="AC1704" s="35"/>
      <c r="AD1704" s="35"/>
      <c r="AE1704" s="35"/>
      <c r="AG1704" s="216" t="s">
        <v>178</v>
      </c>
      <c r="AH1704" s="907" t="s">
        <v>2570</v>
      </c>
      <c r="AI1704" s="906" t="s">
        <v>2571</v>
      </c>
      <c r="AJ1704" s="905">
        <v>1901013</v>
      </c>
      <c r="AK1704" s="451">
        <v>1</v>
      </c>
      <c r="AL1704" s="451" t="s">
        <v>139</v>
      </c>
      <c r="AM1704" s="449" t="s">
        <v>3041</v>
      </c>
      <c r="AN1704" s="450"/>
      <c r="AP1704" s="77"/>
      <c r="AQ1704" s="77"/>
      <c r="AR1704" s="35"/>
      <c r="AS1704" s="35"/>
      <c r="AT1704" s="35"/>
      <c r="AU1704" s="35"/>
      <c r="AV1704" s="35"/>
      <c r="AW1704" s="35"/>
      <c r="AX1704" s="35"/>
      <c r="AY1704" s="35"/>
      <c r="AZ1704" s="35"/>
      <c r="BA1704" s="35"/>
      <c r="BB1704" s="35"/>
      <c r="BC1704" s="35"/>
      <c r="BD1704" s="35"/>
      <c r="BE1704" s="35"/>
      <c r="BF1704" s="35"/>
      <c r="BG1704" s="35"/>
      <c r="BH1704" s="35"/>
      <c r="BI1704" s="35"/>
      <c r="BJ1704" s="35"/>
      <c r="BK1704" s="35"/>
      <c r="BL1704" s="35"/>
      <c r="BM1704" s="35"/>
      <c r="BN1704" s="35"/>
      <c r="BO1704" s="35"/>
      <c r="BP1704" s="35"/>
      <c r="BQ1704" s="35"/>
      <c r="BR1704" s="35"/>
      <c r="BS1704" s="35"/>
      <c r="BT1704" s="35"/>
      <c r="BU1704" s="35"/>
      <c r="BV1704" s="35"/>
    </row>
    <row r="1705" spans="1:74" s="54" customFormat="1" ht="15" customHeight="1" x14ac:dyDescent="0.15">
      <c r="A1705" s="35"/>
      <c r="B1705" s="35"/>
      <c r="C1705" s="35"/>
      <c r="D1705" s="35"/>
      <c r="E1705" s="35"/>
      <c r="F1705" s="35"/>
      <c r="G1705" s="35"/>
      <c r="H1705" s="35"/>
      <c r="I1705" s="35"/>
      <c r="J1705" s="35"/>
      <c r="K1705" s="35"/>
      <c r="L1705" s="35"/>
      <c r="M1705" s="35"/>
      <c r="N1705" s="35"/>
      <c r="O1705" s="35"/>
      <c r="P1705" s="35"/>
      <c r="Q1705" s="35"/>
      <c r="R1705" s="35"/>
      <c r="S1705" s="35"/>
      <c r="T1705" s="35"/>
      <c r="U1705" s="35"/>
      <c r="V1705" s="35"/>
      <c r="W1705" s="35"/>
      <c r="X1705" s="35"/>
      <c r="Y1705" s="35"/>
      <c r="Z1705" s="35"/>
      <c r="AA1705" s="35"/>
      <c r="AB1705" s="35"/>
      <c r="AC1705" s="35"/>
      <c r="AD1705" s="35"/>
      <c r="AE1705" s="35"/>
      <c r="AG1705" s="216" t="s">
        <v>178</v>
      </c>
      <c r="AH1705" s="907" t="s">
        <v>2572</v>
      </c>
      <c r="AI1705" s="906" t="s">
        <v>2573</v>
      </c>
      <c r="AJ1705" s="905">
        <v>1901014</v>
      </c>
      <c r="AK1705" s="451">
        <v>1</v>
      </c>
      <c r="AL1705" s="451" t="s">
        <v>139</v>
      </c>
      <c r="AM1705" s="451" t="s">
        <v>140</v>
      </c>
      <c r="AN1705" s="450"/>
      <c r="AP1705" s="77"/>
      <c r="AQ1705" s="77"/>
      <c r="AR1705" s="35"/>
      <c r="AS1705" s="35"/>
      <c r="AT1705" s="35"/>
      <c r="AU1705" s="35"/>
      <c r="AV1705" s="35"/>
      <c r="AW1705" s="35"/>
      <c r="AX1705" s="35"/>
      <c r="AY1705" s="35"/>
      <c r="AZ1705" s="35"/>
      <c r="BA1705" s="35"/>
      <c r="BB1705" s="35"/>
      <c r="BC1705" s="35"/>
      <c r="BD1705" s="35"/>
      <c r="BE1705" s="35"/>
      <c r="BF1705" s="35"/>
      <c r="BG1705" s="35"/>
      <c r="BH1705" s="35"/>
      <c r="BI1705" s="35"/>
      <c r="BJ1705" s="35"/>
      <c r="BK1705" s="35"/>
      <c r="BL1705" s="35"/>
      <c r="BM1705" s="35"/>
      <c r="BN1705" s="35"/>
      <c r="BO1705" s="35"/>
      <c r="BP1705" s="35"/>
      <c r="BQ1705" s="35"/>
      <c r="BR1705" s="35"/>
      <c r="BS1705" s="35"/>
      <c r="BT1705" s="35"/>
      <c r="BU1705" s="35"/>
      <c r="BV1705" s="35"/>
    </row>
    <row r="1706" spans="1:74" s="54" customFormat="1" ht="15" customHeight="1" x14ac:dyDescent="0.15">
      <c r="A1706" s="35"/>
      <c r="B1706" s="35"/>
      <c r="C1706" s="35"/>
      <c r="D1706" s="35"/>
      <c r="E1706" s="35"/>
      <c r="F1706" s="35"/>
      <c r="G1706" s="35"/>
      <c r="H1706" s="35"/>
      <c r="I1706" s="35"/>
      <c r="J1706" s="35"/>
      <c r="K1706" s="35"/>
      <c r="L1706" s="35"/>
      <c r="M1706" s="35"/>
      <c r="N1706" s="35"/>
      <c r="O1706" s="35"/>
      <c r="P1706" s="35"/>
      <c r="Q1706" s="35"/>
      <c r="R1706" s="35"/>
      <c r="S1706" s="35"/>
      <c r="T1706" s="35"/>
      <c r="U1706" s="35"/>
      <c r="V1706" s="35"/>
      <c r="W1706" s="35"/>
      <c r="X1706" s="35"/>
      <c r="Y1706" s="35"/>
      <c r="Z1706" s="35"/>
      <c r="AA1706" s="35"/>
      <c r="AB1706" s="35"/>
      <c r="AC1706" s="35"/>
      <c r="AD1706" s="35"/>
      <c r="AE1706" s="35"/>
      <c r="AG1706" s="216" t="s">
        <v>178</v>
      </c>
      <c r="AH1706" s="907" t="s">
        <v>2576</v>
      </c>
      <c r="AI1706" s="906" t="s">
        <v>2577</v>
      </c>
      <c r="AJ1706" s="905">
        <v>1901015</v>
      </c>
      <c r="AK1706" s="451" t="s">
        <v>139</v>
      </c>
      <c r="AL1706" s="451">
        <v>1</v>
      </c>
      <c r="AM1706" s="449" t="s">
        <v>3041</v>
      </c>
      <c r="AN1706" s="450"/>
      <c r="AP1706" s="77"/>
      <c r="AQ1706" s="77"/>
      <c r="AR1706" s="35"/>
      <c r="AS1706" s="35"/>
      <c r="AT1706" s="35"/>
      <c r="AU1706" s="35"/>
      <c r="AV1706" s="35"/>
      <c r="AW1706" s="35"/>
      <c r="AX1706" s="35"/>
      <c r="AY1706" s="35"/>
      <c r="AZ1706" s="35"/>
      <c r="BA1706" s="35"/>
      <c r="BB1706" s="35"/>
      <c r="BC1706" s="35"/>
      <c r="BD1706" s="35"/>
      <c r="BE1706" s="35"/>
      <c r="BF1706" s="35"/>
      <c r="BG1706" s="35"/>
      <c r="BH1706" s="35"/>
      <c r="BI1706" s="35"/>
      <c r="BJ1706" s="35"/>
      <c r="BK1706" s="35"/>
      <c r="BL1706" s="35"/>
      <c r="BM1706" s="35"/>
      <c r="BN1706" s="35"/>
      <c r="BO1706" s="35"/>
      <c r="BP1706" s="35"/>
      <c r="BQ1706" s="35"/>
      <c r="BR1706" s="35"/>
      <c r="BS1706" s="35"/>
      <c r="BT1706" s="35"/>
      <c r="BU1706" s="35"/>
      <c r="BV1706" s="35"/>
    </row>
    <row r="1707" spans="1:74" s="54" customFormat="1" ht="15" customHeight="1" x14ac:dyDescent="0.15">
      <c r="A1707" s="35"/>
      <c r="B1707" s="35"/>
      <c r="C1707" s="35"/>
      <c r="D1707" s="35"/>
      <c r="E1707" s="35"/>
      <c r="F1707" s="35"/>
      <c r="G1707" s="35"/>
      <c r="H1707" s="35"/>
      <c r="I1707" s="35"/>
      <c r="J1707" s="35"/>
      <c r="K1707" s="35"/>
      <c r="L1707" s="35"/>
      <c r="M1707" s="35"/>
      <c r="N1707" s="35"/>
      <c r="O1707" s="35"/>
      <c r="P1707" s="35"/>
      <c r="Q1707" s="35"/>
      <c r="R1707" s="35"/>
      <c r="S1707" s="35"/>
      <c r="T1707" s="35"/>
      <c r="U1707" s="35"/>
      <c r="V1707" s="35"/>
      <c r="W1707" s="35"/>
      <c r="X1707" s="35"/>
      <c r="Y1707" s="35"/>
      <c r="Z1707" s="35"/>
      <c r="AA1707" s="35"/>
      <c r="AB1707" s="35"/>
      <c r="AC1707" s="35"/>
      <c r="AD1707" s="35"/>
      <c r="AE1707" s="35"/>
      <c r="AG1707" s="216" t="s">
        <v>178</v>
      </c>
      <c r="AH1707" s="907" t="s">
        <v>2578</v>
      </c>
      <c r="AI1707" s="906" t="s">
        <v>2579</v>
      </c>
      <c r="AJ1707" s="905">
        <v>1901016</v>
      </c>
      <c r="AK1707" s="451" t="s">
        <v>139</v>
      </c>
      <c r="AL1707" s="451">
        <v>1</v>
      </c>
      <c r="AM1707" s="449" t="s">
        <v>3041</v>
      </c>
      <c r="AN1707" s="450"/>
      <c r="AP1707" s="77"/>
      <c r="AQ1707" s="77"/>
      <c r="AR1707" s="35"/>
      <c r="AS1707" s="35"/>
      <c r="AT1707" s="35"/>
      <c r="AU1707" s="35"/>
      <c r="AV1707" s="35"/>
      <c r="AW1707" s="35"/>
      <c r="AX1707" s="35"/>
      <c r="AY1707" s="35"/>
      <c r="AZ1707" s="35"/>
      <c r="BA1707" s="35"/>
      <c r="BB1707" s="35"/>
      <c r="BC1707" s="35"/>
      <c r="BD1707" s="35"/>
      <c r="BE1707" s="35"/>
      <c r="BF1707" s="35"/>
      <c r="BG1707" s="35"/>
      <c r="BH1707" s="35"/>
      <c r="BI1707" s="35"/>
      <c r="BJ1707" s="35"/>
      <c r="BK1707" s="35"/>
      <c r="BL1707" s="35"/>
      <c r="BM1707" s="35"/>
      <c r="BN1707" s="35"/>
      <c r="BO1707" s="35"/>
      <c r="BP1707" s="35"/>
      <c r="BQ1707" s="35"/>
      <c r="BR1707" s="35"/>
      <c r="BS1707" s="35"/>
      <c r="BT1707" s="35"/>
      <c r="BU1707" s="35"/>
      <c r="BV1707" s="35"/>
    </row>
    <row r="1708" spans="1:74" s="54" customFormat="1" ht="15" customHeight="1" x14ac:dyDescent="0.15">
      <c r="A1708" s="35"/>
      <c r="B1708" s="35"/>
      <c r="C1708" s="35"/>
      <c r="D1708" s="35"/>
      <c r="E1708" s="35"/>
      <c r="F1708" s="35"/>
      <c r="G1708" s="35"/>
      <c r="H1708" s="35"/>
      <c r="I1708" s="35"/>
      <c r="J1708" s="35"/>
      <c r="K1708" s="35"/>
      <c r="L1708" s="35"/>
      <c r="M1708" s="35"/>
      <c r="N1708" s="35"/>
      <c r="O1708" s="35"/>
      <c r="P1708" s="35"/>
      <c r="Q1708" s="35"/>
      <c r="R1708" s="35"/>
      <c r="S1708" s="35"/>
      <c r="T1708" s="35"/>
      <c r="U1708" s="35"/>
      <c r="V1708" s="35"/>
      <c r="W1708" s="35"/>
      <c r="X1708" s="35"/>
      <c r="Y1708" s="35"/>
      <c r="Z1708" s="35"/>
      <c r="AA1708" s="35"/>
      <c r="AB1708" s="35"/>
      <c r="AC1708" s="35"/>
      <c r="AD1708" s="35"/>
      <c r="AE1708" s="35"/>
      <c r="AG1708" s="216" t="s">
        <v>178</v>
      </c>
      <c r="AH1708" s="907" t="s">
        <v>2535</v>
      </c>
      <c r="AI1708" s="906" t="s">
        <v>2536</v>
      </c>
      <c r="AJ1708" s="905">
        <v>1901017</v>
      </c>
      <c r="AK1708" s="451" t="s">
        <v>139</v>
      </c>
      <c r="AL1708" s="451">
        <v>1</v>
      </c>
      <c r="AM1708" s="449" t="s">
        <v>3041</v>
      </c>
      <c r="AN1708" s="450"/>
      <c r="AP1708" s="77"/>
      <c r="AQ1708" s="77"/>
      <c r="AR1708" s="35"/>
      <c r="AS1708" s="35"/>
      <c r="AT1708" s="35"/>
      <c r="AU1708" s="35"/>
      <c r="AV1708" s="35"/>
      <c r="AW1708" s="35"/>
      <c r="AX1708" s="35"/>
      <c r="AY1708" s="35"/>
      <c r="AZ1708" s="35"/>
      <c r="BA1708" s="35"/>
      <c r="BB1708" s="35"/>
      <c r="BC1708" s="35"/>
      <c r="BD1708" s="35"/>
      <c r="BE1708" s="35"/>
      <c r="BF1708" s="35"/>
      <c r="BG1708" s="35"/>
      <c r="BH1708" s="35"/>
      <c r="BI1708" s="35"/>
      <c r="BJ1708" s="35"/>
      <c r="BK1708" s="35"/>
      <c r="BL1708" s="35"/>
      <c r="BM1708" s="35"/>
      <c r="BN1708" s="35"/>
      <c r="BO1708" s="35"/>
      <c r="BP1708" s="35"/>
      <c r="BQ1708" s="35"/>
      <c r="BR1708" s="35"/>
      <c r="BS1708" s="35"/>
      <c r="BT1708" s="35"/>
      <c r="BU1708" s="35"/>
      <c r="BV1708" s="35"/>
    </row>
    <row r="1709" spans="1:74" s="54" customFormat="1" ht="15" customHeight="1" x14ac:dyDescent="0.15">
      <c r="A1709" s="35"/>
      <c r="B1709" s="35"/>
      <c r="C1709" s="35"/>
      <c r="D1709" s="35"/>
      <c r="E1709" s="35"/>
      <c r="F1709" s="35"/>
      <c r="G1709" s="35"/>
      <c r="H1709" s="35"/>
      <c r="I1709" s="35"/>
      <c r="J1709" s="35"/>
      <c r="K1709" s="35"/>
      <c r="L1709" s="35"/>
      <c r="M1709" s="35"/>
      <c r="N1709" s="35"/>
      <c r="O1709" s="35"/>
      <c r="P1709" s="35"/>
      <c r="Q1709" s="35"/>
      <c r="R1709" s="35"/>
      <c r="S1709" s="35"/>
      <c r="T1709" s="35"/>
      <c r="U1709" s="35"/>
      <c r="V1709" s="35"/>
      <c r="W1709" s="35"/>
      <c r="X1709" s="35"/>
      <c r="Y1709" s="35"/>
      <c r="Z1709" s="35"/>
      <c r="AA1709" s="35"/>
      <c r="AB1709" s="35"/>
      <c r="AC1709" s="35"/>
      <c r="AD1709" s="35"/>
      <c r="AE1709" s="35"/>
      <c r="AG1709" s="216" t="s">
        <v>178</v>
      </c>
      <c r="AH1709" s="907" t="s">
        <v>2487</v>
      </c>
      <c r="AI1709" s="906" t="s">
        <v>2488</v>
      </c>
      <c r="AJ1709" s="905">
        <v>1901018</v>
      </c>
      <c r="AK1709" s="451">
        <v>1</v>
      </c>
      <c r="AL1709" s="451" t="s">
        <v>139</v>
      </c>
      <c r="AM1709" s="449" t="s">
        <v>3041</v>
      </c>
      <c r="AN1709" s="450"/>
      <c r="AP1709" s="77"/>
      <c r="AQ1709" s="77"/>
      <c r="AR1709" s="35"/>
      <c r="AS1709" s="35"/>
      <c r="AT1709" s="35"/>
      <c r="AU1709" s="35"/>
      <c r="AV1709" s="35"/>
      <c r="AW1709" s="35"/>
      <c r="AX1709" s="35"/>
      <c r="AY1709" s="35"/>
      <c r="AZ1709" s="35"/>
      <c r="BA1709" s="35"/>
      <c r="BB1709" s="35"/>
      <c r="BC1709" s="35"/>
      <c r="BD1709" s="35"/>
      <c r="BE1709" s="35"/>
      <c r="BF1709" s="35"/>
      <c r="BG1709" s="35"/>
      <c r="BH1709" s="35"/>
      <c r="BI1709" s="35"/>
      <c r="BJ1709" s="35"/>
      <c r="BK1709" s="35"/>
      <c r="BL1709" s="35"/>
      <c r="BM1709" s="35"/>
      <c r="BN1709" s="35"/>
      <c r="BO1709" s="35"/>
      <c r="BP1709" s="35"/>
      <c r="BQ1709" s="35"/>
      <c r="BR1709" s="35"/>
      <c r="BS1709" s="35"/>
      <c r="BT1709" s="35"/>
      <c r="BU1709" s="35"/>
      <c r="BV1709" s="35"/>
    </row>
    <row r="1710" spans="1:74" s="54" customFormat="1" ht="15" customHeight="1" x14ac:dyDescent="0.15">
      <c r="A1710" s="35"/>
      <c r="B1710" s="35"/>
      <c r="C1710" s="35"/>
      <c r="D1710" s="35"/>
      <c r="E1710" s="35"/>
      <c r="F1710" s="35"/>
      <c r="G1710" s="35"/>
      <c r="H1710" s="35"/>
      <c r="I1710" s="35"/>
      <c r="J1710" s="35"/>
      <c r="K1710" s="35"/>
      <c r="L1710" s="35"/>
      <c r="M1710" s="35"/>
      <c r="N1710" s="35"/>
      <c r="O1710" s="35"/>
      <c r="P1710" s="35"/>
      <c r="Q1710" s="35"/>
      <c r="R1710" s="35"/>
      <c r="S1710" s="35"/>
      <c r="T1710" s="35"/>
      <c r="U1710" s="35"/>
      <c r="V1710" s="35"/>
      <c r="W1710" s="35"/>
      <c r="X1710" s="35"/>
      <c r="Y1710" s="35"/>
      <c r="Z1710" s="35"/>
      <c r="AA1710" s="35"/>
      <c r="AB1710" s="35"/>
      <c r="AC1710" s="35"/>
      <c r="AD1710" s="35"/>
      <c r="AE1710" s="35"/>
      <c r="AG1710" s="216" t="s">
        <v>178</v>
      </c>
      <c r="AH1710" s="907" t="s">
        <v>2491</v>
      </c>
      <c r="AI1710" s="906" t="s">
        <v>2492</v>
      </c>
      <c r="AJ1710" s="905">
        <v>1901020</v>
      </c>
      <c r="AK1710" s="451">
        <v>1</v>
      </c>
      <c r="AL1710" s="451" t="s">
        <v>139</v>
      </c>
      <c r="AM1710" s="449" t="s">
        <v>3041</v>
      </c>
      <c r="AN1710" s="450"/>
      <c r="AP1710" s="77"/>
      <c r="AQ1710" s="77"/>
      <c r="AR1710" s="35"/>
      <c r="AS1710" s="35"/>
      <c r="AT1710" s="35"/>
      <c r="AU1710" s="35"/>
      <c r="AV1710" s="35"/>
      <c r="AW1710" s="35"/>
      <c r="AX1710" s="35"/>
      <c r="AY1710" s="35"/>
      <c r="AZ1710" s="35"/>
      <c r="BA1710" s="35"/>
      <c r="BB1710" s="35"/>
      <c r="BC1710" s="35"/>
      <c r="BD1710" s="35"/>
      <c r="BE1710" s="35"/>
      <c r="BF1710" s="35"/>
      <c r="BG1710" s="35"/>
      <c r="BH1710" s="35"/>
      <c r="BI1710" s="35"/>
      <c r="BJ1710" s="35"/>
      <c r="BK1710" s="35"/>
      <c r="BL1710" s="35"/>
      <c r="BM1710" s="35"/>
      <c r="BN1710" s="35"/>
      <c r="BO1710" s="35"/>
      <c r="BP1710" s="35"/>
      <c r="BQ1710" s="35"/>
      <c r="BR1710" s="35"/>
      <c r="BS1710" s="35"/>
      <c r="BT1710" s="35"/>
      <c r="BU1710" s="35"/>
      <c r="BV1710" s="35"/>
    </row>
    <row r="1711" spans="1:74" s="54" customFormat="1" ht="15" customHeight="1" x14ac:dyDescent="0.15">
      <c r="A1711" s="35"/>
      <c r="B1711" s="35"/>
      <c r="C1711" s="35"/>
      <c r="D1711" s="35"/>
      <c r="E1711" s="35"/>
      <c r="F1711" s="35"/>
      <c r="G1711" s="35"/>
      <c r="H1711" s="35"/>
      <c r="I1711" s="35"/>
      <c r="J1711" s="35"/>
      <c r="K1711" s="35"/>
      <c r="L1711" s="35"/>
      <c r="M1711" s="35"/>
      <c r="N1711" s="35"/>
      <c r="O1711" s="35"/>
      <c r="P1711" s="35"/>
      <c r="Q1711" s="35"/>
      <c r="R1711" s="35"/>
      <c r="S1711" s="35"/>
      <c r="T1711" s="35"/>
      <c r="U1711" s="35"/>
      <c r="V1711" s="35"/>
      <c r="W1711" s="35"/>
      <c r="X1711" s="35"/>
      <c r="Y1711" s="35"/>
      <c r="Z1711" s="35"/>
      <c r="AA1711" s="35"/>
      <c r="AB1711" s="35"/>
      <c r="AC1711" s="35"/>
      <c r="AD1711" s="35"/>
      <c r="AE1711" s="35"/>
      <c r="AG1711" s="216" t="s">
        <v>178</v>
      </c>
      <c r="AH1711" s="907" t="s">
        <v>2519</v>
      </c>
      <c r="AI1711" s="906" t="s">
        <v>2520</v>
      </c>
      <c r="AJ1711" s="905">
        <v>1901022</v>
      </c>
      <c r="AK1711" s="451" t="s">
        <v>139</v>
      </c>
      <c r="AL1711" s="451">
        <v>1</v>
      </c>
      <c r="AM1711" s="449" t="s">
        <v>3041</v>
      </c>
      <c r="AN1711" s="450"/>
      <c r="AP1711" s="77"/>
      <c r="AQ1711" s="77"/>
      <c r="AR1711" s="35"/>
      <c r="AS1711" s="35"/>
      <c r="AT1711" s="35"/>
      <c r="AU1711" s="35"/>
      <c r="AV1711" s="35"/>
      <c r="AW1711" s="35"/>
      <c r="AX1711" s="35"/>
      <c r="AY1711" s="35"/>
      <c r="AZ1711" s="35"/>
      <c r="BA1711" s="35"/>
      <c r="BB1711" s="35"/>
      <c r="BC1711" s="35"/>
      <c r="BD1711" s="35"/>
      <c r="BE1711" s="35"/>
      <c r="BF1711" s="35"/>
      <c r="BG1711" s="35"/>
      <c r="BH1711" s="35"/>
      <c r="BI1711" s="35"/>
      <c r="BJ1711" s="35"/>
      <c r="BK1711" s="35"/>
      <c r="BL1711" s="35"/>
      <c r="BM1711" s="35"/>
      <c r="BN1711" s="35"/>
      <c r="BO1711" s="35"/>
      <c r="BP1711" s="35"/>
      <c r="BQ1711" s="35"/>
      <c r="BR1711" s="35"/>
      <c r="BS1711" s="35"/>
      <c r="BT1711" s="35"/>
      <c r="BU1711" s="35"/>
      <c r="BV1711" s="35"/>
    </row>
    <row r="1712" spans="1:74" s="54" customFormat="1" ht="15" customHeight="1" x14ac:dyDescent="0.15">
      <c r="A1712" s="35"/>
      <c r="B1712" s="35"/>
      <c r="C1712" s="35"/>
      <c r="D1712" s="35"/>
      <c r="E1712" s="35"/>
      <c r="F1712" s="35"/>
      <c r="G1712" s="35"/>
      <c r="H1712" s="35"/>
      <c r="I1712" s="35"/>
      <c r="J1712" s="35"/>
      <c r="K1712" s="35"/>
      <c r="L1712" s="35"/>
      <c r="M1712" s="35"/>
      <c r="N1712" s="35"/>
      <c r="O1712" s="35"/>
      <c r="P1712" s="35"/>
      <c r="Q1712" s="35"/>
      <c r="R1712" s="35"/>
      <c r="S1712" s="35"/>
      <c r="T1712" s="35"/>
      <c r="U1712" s="35"/>
      <c r="V1712" s="35"/>
      <c r="W1712" s="35"/>
      <c r="X1712" s="35"/>
      <c r="Y1712" s="35"/>
      <c r="Z1712" s="35"/>
      <c r="AA1712" s="35"/>
      <c r="AB1712" s="35"/>
      <c r="AC1712" s="35"/>
      <c r="AD1712" s="35"/>
      <c r="AE1712" s="35"/>
      <c r="AG1712" s="216" t="s">
        <v>178</v>
      </c>
      <c r="AH1712" s="907" t="s">
        <v>2509</v>
      </c>
      <c r="AI1712" s="906" t="s">
        <v>2510</v>
      </c>
      <c r="AJ1712" s="905">
        <v>1901023</v>
      </c>
      <c r="AK1712" s="451" t="s">
        <v>139</v>
      </c>
      <c r="AL1712" s="451">
        <v>1</v>
      </c>
      <c r="AM1712" s="449" t="s">
        <v>3041</v>
      </c>
      <c r="AN1712" s="450"/>
      <c r="AP1712" s="77"/>
      <c r="AQ1712" s="77"/>
      <c r="AR1712" s="35"/>
      <c r="AS1712" s="35"/>
      <c r="AT1712" s="35"/>
      <c r="AU1712" s="35"/>
      <c r="AV1712" s="35"/>
      <c r="AW1712" s="35"/>
      <c r="AX1712" s="35"/>
      <c r="AY1712" s="35"/>
      <c r="AZ1712" s="35"/>
      <c r="BA1712" s="35"/>
      <c r="BB1712" s="35"/>
      <c r="BC1712" s="35"/>
      <c r="BD1712" s="35"/>
      <c r="BE1712" s="35"/>
      <c r="BF1712" s="35"/>
      <c r="BG1712" s="35"/>
      <c r="BH1712" s="35"/>
      <c r="BI1712" s="35"/>
      <c r="BJ1712" s="35"/>
      <c r="BK1712" s="35"/>
      <c r="BL1712" s="35"/>
      <c r="BM1712" s="35"/>
      <c r="BN1712" s="35"/>
      <c r="BO1712" s="35"/>
      <c r="BP1712" s="35"/>
      <c r="BQ1712" s="35"/>
      <c r="BR1712" s="35"/>
      <c r="BS1712" s="35"/>
      <c r="BT1712" s="35"/>
      <c r="BU1712" s="35"/>
      <c r="BV1712" s="35"/>
    </row>
    <row r="1713" spans="1:74" s="54" customFormat="1" ht="15" customHeight="1" x14ac:dyDescent="0.15">
      <c r="A1713" s="35"/>
      <c r="B1713" s="35"/>
      <c r="C1713" s="35"/>
      <c r="D1713" s="35"/>
      <c r="E1713" s="35"/>
      <c r="F1713" s="35"/>
      <c r="G1713" s="35"/>
      <c r="H1713" s="35"/>
      <c r="I1713" s="35"/>
      <c r="J1713" s="35"/>
      <c r="K1713" s="35"/>
      <c r="L1713" s="35"/>
      <c r="M1713" s="35"/>
      <c r="N1713" s="35"/>
      <c r="O1713" s="35"/>
      <c r="P1713" s="35"/>
      <c r="Q1713" s="35"/>
      <c r="R1713" s="35"/>
      <c r="S1713" s="35"/>
      <c r="T1713" s="35"/>
      <c r="U1713" s="35"/>
      <c r="V1713" s="35"/>
      <c r="W1713" s="35"/>
      <c r="X1713" s="35"/>
      <c r="Y1713" s="35"/>
      <c r="Z1713" s="35"/>
      <c r="AA1713" s="35"/>
      <c r="AB1713" s="35"/>
      <c r="AC1713" s="35"/>
      <c r="AD1713" s="35"/>
      <c r="AE1713" s="35"/>
      <c r="AG1713" s="216" t="s">
        <v>178</v>
      </c>
      <c r="AH1713" s="907" t="s">
        <v>2529</v>
      </c>
      <c r="AI1713" s="906" t="s">
        <v>2530</v>
      </c>
      <c r="AJ1713" s="905">
        <v>1901024</v>
      </c>
      <c r="AK1713" s="451">
        <v>1</v>
      </c>
      <c r="AL1713" s="451" t="s">
        <v>139</v>
      </c>
      <c r="AM1713" s="449" t="s">
        <v>3041</v>
      </c>
      <c r="AN1713" s="450"/>
      <c r="AP1713" s="77"/>
      <c r="AQ1713" s="77"/>
      <c r="AR1713" s="35"/>
      <c r="AS1713" s="35"/>
      <c r="AT1713" s="35"/>
      <c r="AU1713" s="35"/>
      <c r="AV1713" s="35"/>
      <c r="AW1713" s="35"/>
      <c r="AX1713" s="35"/>
      <c r="AY1713" s="35"/>
      <c r="AZ1713" s="35"/>
      <c r="BA1713" s="35"/>
      <c r="BB1713" s="35"/>
      <c r="BC1713" s="35"/>
      <c r="BD1713" s="35"/>
      <c r="BE1713" s="35"/>
      <c r="BF1713" s="35"/>
      <c r="BG1713" s="35"/>
      <c r="BH1713" s="35"/>
      <c r="BI1713" s="35"/>
      <c r="BJ1713" s="35"/>
      <c r="BK1713" s="35"/>
      <c r="BL1713" s="35"/>
      <c r="BM1713" s="35"/>
      <c r="BN1713" s="35"/>
      <c r="BO1713" s="35"/>
      <c r="BP1713" s="35"/>
      <c r="BQ1713" s="35"/>
      <c r="BR1713" s="35"/>
      <c r="BS1713" s="35"/>
      <c r="BT1713" s="35"/>
      <c r="BU1713" s="35"/>
      <c r="BV1713" s="35"/>
    </row>
    <row r="1714" spans="1:74" s="54" customFormat="1" ht="15" customHeight="1" x14ac:dyDescent="0.15">
      <c r="A1714" s="35"/>
      <c r="B1714" s="35"/>
      <c r="C1714" s="35"/>
      <c r="D1714" s="35"/>
      <c r="E1714" s="35"/>
      <c r="F1714" s="35"/>
      <c r="G1714" s="35"/>
      <c r="H1714" s="35"/>
      <c r="I1714" s="35"/>
      <c r="J1714" s="35"/>
      <c r="K1714" s="35"/>
      <c r="L1714" s="35"/>
      <c r="M1714" s="35"/>
      <c r="N1714" s="35"/>
      <c r="O1714" s="35"/>
      <c r="P1714" s="35"/>
      <c r="Q1714" s="35"/>
      <c r="R1714" s="35"/>
      <c r="S1714" s="35"/>
      <c r="T1714" s="35"/>
      <c r="U1714" s="35"/>
      <c r="V1714" s="35"/>
      <c r="W1714" s="35"/>
      <c r="X1714" s="35"/>
      <c r="Y1714" s="35"/>
      <c r="Z1714" s="35"/>
      <c r="AA1714" s="35"/>
      <c r="AB1714" s="35"/>
      <c r="AC1714" s="35"/>
      <c r="AD1714" s="35"/>
      <c r="AE1714" s="35"/>
      <c r="AG1714" s="216" t="s">
        <v>178</v>
      </c>
      <c r="AH1714" s="907" t="s">
        <v>636</v>
      </c>
      <c r="AI1714" s="906" t="s">
        <v>2545</v>
      </c>
      <c r="AJ1714" s="905">
        <v>1901025</v>
      </c>
      <c r="AK1714" s="451" t="s">
        <v>139</v>
      </c>
      <c r="AL1714" s="451">
        <v>1</v>
      </c>
      <c r="AM1714" s="449" t="s">
        <v>3041</v>
      </c>
      <c r="AN1714" s="450"/>
      <c r="AP1714" s="77"/>
      <c r="AQ1714" s="77"/>
      <c r="AR1714" s="35"/>
      <c r="AS1714" s="35"/>
      <c r="AT1714" s="35"/>
      <c r="AU1714" s="35"/>
      <c r="AV1714" s="35"/>
      <c r="AW1714" s="35"/>
      <c r="AX1714" s="35"/>
      <c r="AY1714" s="35"/>
      <c r="AZ1714" s="35"/>
      <c r="BA1714" s="35"/>
      <c r="BB1714" s="35"/>
      <c r="BC1714" s="35"/>
      <c r="BD1714" s="35"/>
      <c r="BE1714" s="35"/>
      <c r="BF1714" s="35"/>
      <c r="BG1714" s="35"/>
      <c r="BH1714" s="35"/>
      <c r="BI1714" s="35"/>
      <c r="BJ1714" s="35"/>
      <c r="BK1714" s="35"/>
      <c r="BL1714" s="35"/>
      <c r="BM1714" s="35"/>
      <c r="BN1714" s="35"/>
      <c r="BO1714" s="35"/>
      <c r="BP1714" s="35"/>
      <c r="BQ1714" s="35"/>
      <c r="BR1714" s="35"/>
      <c r="BS1714" s="35"/>
      <c r="BT1714" s="35"/>
      <c r="BU1714" s="35"/>
      <c r="BV1714" s="35"/>
    </row>
    <row r="1715" spans="1:74" s="54" customFormat="1" ht="15" customHeight="1" x14ac:dyDescent="0.15">
      <c r="A1715" s="35"/>
      <c r="B1715" s="35"/>
      <c r="C1715" s="35"/>
      <c r="D1715" s="35"/>
      <c r="E1715" s="35"/>
      <c r="F1715" s="35"/>
      <c r="G1715" s="35"/>
      <c r="H1715" s="35"/>
      <c r="I1715" s="35"/>
      <c r="J1715" s="35"/>
      <c r="K1715" s="35"/>
      <c r="L1715" s="35"/>
      <c r="M1715" s="35"/>
      <c r="N1715" s="35"/>
      <c r="O1715" s="35"/>
      <c r="P1715" s="35"/>
      <c r="Q1715" s="35"/>
      <c r="R1715" s="35"/>
      <c r="S1715" s="35"/>
      <c r="T1715" s="35"/>
      <c r="U1715" s="35"/>
      <c r="V1715" s="35"/>
      <c r="W1715" s="35"/>
      <c r="X1715" s="35"/>
      <c r="Y1715" s="35"/>
      <c r="Z1715" s="35"/>
      <c r="AA1715" s="35"/>
      <c r="AB1715" s="35"/>
      <c r="AC1715" s="35"/>
      <c r="AD1715" s="35"/>
      <c r="AE1715" s="35"/>
      <c r="AG1715" s="216" t="s">
        <v>178</v>
      </c>
      <c r="AH1715" s="907" t="s">
        <v>2556</v>
      </c>
      <c r="AI1715" s="906" t="s">
        <v>2557</v>
      </c>
      <c r="AJ1715" s="905">
        <v>1901026</v>
      </c>
      <c r="AK1715" s="451">
        <v>1</v>
      </c>
      <c r="AL1715" s="451" t="s">
        <v>139</v>
      </c>
      <c r="AM1715" s="449" t="s">
        <v>3041</v>
      </c>
      <c r="AN1715" s="450"/>
      <c r="AP1715" s="77"/>
      <c r="AQ1715" s="77"/>
      <c r="AR1715" s="35"/>
      <c r="AS1715" s="35"/>
      <c r="AT1715" s="35"/>
      <c r="AU1715" s="35"/>
      <c r="AV1715" s="35"/>
      <c r="AW1715" s="35"/>
      <c r="AX1715" s="35"/>
      <c r="AY1715" s="35"/>
      <c r="AZ1715" s="35"/>
      <c r="BA1715" s="35"/>
      <c r="BB1715" s="35"/>
      <c r="BC1715" s="35"/>
      <c r="BD1715" s="35"/>
      <c r="BE1715" s="35"/>
      <c r="BF1715" s="35"/>
      <c r="BG1715" s="35"/>
      <c r="BH1715" s="35"/>
      <c r="BI1715" s="35"/>
      <c r="BJ1715" s="35"/>
      <c r="BK1715" s="35"/>
      <c r="BL1715" s="35"/>
      <c r="BM1715" s="35"/>
      <c r="BN1715" s="35"/>
      <c r="BO1715" s="35"/>
      <c r="BP1715" s="35"/>
      <c r="BQ1715" s="35"/>
      <c r="BR1715" s="35"/>
      <c r="BS1715" s="35"/>
      <c r="BT1715" s="35"/>
      <c r="BU1715" s="35"/>
      <c r="BV1715" s="35"/>
    </row>
    <row r="1716" spans="1:74" s="54" customFormat="1" ht="15" customHeight="1" x14ac:dyDescent="0.15">
      <c r="A1716" s="35"/>
      <c r="B1716" s="35"/>
      <c r="C1716" s="35"/>
      <c r="D1716" s="35"/>
      <c r="E1716" s="35"/>
      <c r="F1716" s="35"/>
      <c r="G1716" s="35"/>
      <c r="H1716" s="35"/>
      <c r="I1716" s="35"/>
      <c r="J1716" s="35"/>
      <c r="K1716" s="35"/>
      <c r="L1716" s="35"/>
      <c r="M1716" s="35"/>
      <c r="N1716" s="35"/>
      <c r="O1716" s="35"/>
      <c r="P1716" s="35"/>
      <c r="Q1716" s="35"/>
      <c r="R1716" s="35"/>
      <c r="S1716" s="35"/>
      <c r="T1716" s="35"/>
      <c r="U1716" s="35"/>
      <c r="V1716" s="35"/>
      <c r="W1716" s="35"/>
      <c r="X1716" s="35"/>
      <c r="Y1716" s="35"/>
      <c r="Z1716" s="35"/>
      <c r="AA1716" s="35"/>
      <c r="AB1716" s="35"/>
      <c r="AC1716" s="35"/>
      <c r="AD1716" s="35"/>
      <c r="AE1716" s="35"/>
      <c r="AG1716" s="216" t="s">
        <v>178</v>
      </c>
      <c r="AH1716" s="907" t="s">
        <v>2584</v>
      </c>
      <c r="AI1716" s="906" t="s">
        <v>2585</v>
      </c>
      <c r="AJ1716" s="905">
        <v>1901027</v>
      </c>
      <c r="AK1716" s="451" t="s">
        <v>139</v>
      </c>
      <c r="AL1716" s="451">
        <v>1</v>
      </c>
      <c r="AM1716" s="449" t="s">
        <v>3041</v>
      </c>
      <c r="AN1716" s="450"/>
      <c r="AP1716" s="77"/>
      <c r="AQ1716" s="77"/>
      <c r="AR1716" s="35"/>
      <c r="AS1716" s="35"/>
      <c r="AT1716" s="35"/>
      <c r="AU1716" s="35"/>
      <c r="AV1716" s="35"/>
      <c r="AW1716" s="35"/>
      <c r="AX1716" s="35"/>
      <c r="AY1716" s="35"/>
      <c r="AZ1716" s="35"/>
      <c r="BA1716" s="35"/>
      <c r="BB1716" s="35"/>
      <c r="BC1716" s="35"/>
      <c r="BD1716" s="35"/>
      <c r="BE1716" s="35"/>
      <c r="BF1716" s="35"/>
      <c r="BG1716" s="35"/>
      <c r="BH1716" s="35"/>
      <c r="BI1716" s="35"/>
      <c r="BJ1716" s="35"/>
      <c r="BK1716" s="35"/>
      <c r="BL1716" s="35"/>
      <c r="BM1716" s="35"/>
      <c r="BN1716" s="35"/>
      <c r="BO1716" s="35"/>
      <c r="BP1716" s="35"/>
      <c r="BQ1716" s="35"/>
      <c r="BR1716" s="35"/>
      <c r="BS1716" s="35"/>
      <c r="BT1716" s="35"/>
      <c r="BU1716" s="35"/>
      <c r="BV1716" s="35"/>
    </row>
    <row r="1717" spans="1:74" s="54" customFormat="1" ht="15" customHeight="1" x14ac:dyDescent="0.15">
      <c r="A1717" s="35"/>
      <c r="B1717" s="35"/>
      <c r="C1717" s="35"/>
      <c r="D1717" s="35"/>
      <c r="E1717" s="35"/>
      <c r="F1717" s="35"/>
      <c r="G1717" s="35"/>
      <c r="H1717" s="35"/>
      <c r="I1717" s="35"/>
      <c r="J1717" s="35"/>
      <c r="K1717" s="35"/>
      <c r="L1717" s="35"/>
      <c r="M1717" s="35"/>
      <c r="N1717" s="35"/>
      <c r="O1717" s="35"/>
      <c r="P1717" s="35"/>
      <c r="Q1717" s="35"/>
      <c r="R1717" s="35"/>
      <c r="S1717" s="35"/>
      <c r="T1717" s="35"/>
      <c r="U1717" s="35"/>
      <c r="V1717" s="35"/>
      <c r="W1717" s="35"/>
      <c r="X1717" s="35"/>
      <c r="Y1717" s="35"/>
      <c r="Z1717" s="35"/>
      <c r="AA1717" s="35"/>
      <c r="AB1717" s="35"/>
      <c r="AC1717" s="35"/>
      <c r="AD1717" s="35"/>
      <c r="AE1717" s="35"/>
      <c r="AG1717" s="216" t="s">
        <v>178</v>
      </c>
      <c r="AH1717" s="907" t="s">
        <v>2485</v>
      </c>
      <c r="AI1717" s="906" t="s">
        <v>2486</v>
      </c>
      <c r="AJ1717" s="905">
        <v>1901028</v>
      </c>
      <c r="AK1717" s="451" t="s">
        <v>139</v>
      </c>
      <c r="AL1717" s="451">
        <v>1</v>
      </c>
      <c r="AM1717" s="449" t="s">
        <v>3041</v>
      </c>
      <c r="AN1717" s="450"/>
      <c r="AP1717" s="77"/>
      <c r="AQ1717" s="77"/>
      <c r="AR1717" s="35"/>
      <c r="AS1717" s="35"/>
      <c r="AT1717" s="35"/>
      <c r="AU1717" s="35"/>
      <c r="AV1717" s="35"/>
      <c r="AW1717" s="35"/>
      <c r="AX1717" s="35"/>
      <c r="AY1717" s="35"/>
      <c r="AZ1717" s="35"/>
      <c r="BA1717" s="35"/>
      <c r="BB1717" s="35"/>
      <c r="BC1717" s="35"/>
      <c r="BD1717" s="35"/>
      <c r="BE1717" s="35"/>
      <c r="BF1717" s="35"/>
      <c r="BG1717" s="35"/>
      <c r="BH1717" s="35"/>
      <c r="BI1717" s="35"/>
      <c r="BJ1717" s="35"/>
      <c r="BK1717" s="35"/>
      <c r="BL1717" s="35"/>
      <c r="BM1717" s="35"/>
      <c r="BN1717" s="35"/>
      <c r="BO1717" s="35"/>
      <c r="BP1717" s="35"/>
      <c r="BQ1717" s="35"/>
      <c r="BR1717" s="35"/>
      <c r="BS1717" s="35"/>
      <c r="BT1717" s="35"/>
      <c r="BU1717" s="35"/>
      <c r="BV1717" s="35"/>
    </row>
    <row r="1718" spans="1:74" s="54" customFormat="1" ht="15" customHeight="1" x14ac:dyDescent="0.15">
      <c r="A1718" s="35"/>
      <c r="B1718" s="35"/>
      <c r="C1718" s="35"/>
      <c r="D1718" s="35"/>
      <c r="E1718" s="35"/>
      <c r="F1718" s="35"/>
      <c r="G1718" s="35"/>
      <c r="H1718" s="35"/>
      <c r="I1718" s="35"/>
      <c r="J1718" s="35"/>
      <c r="K1718" s="35"/>
      <c r="L1718" s="35"/>
      <c r="M1718" s="35"/>
      <c r="N1718" s="35"/>
      <c r="O1718" s="35"/>
      <c r="P1718" s="35"/>
      <c r="Q1718" s="35"/>
      <c r="R1718" s="35"/>
      <c r="S1718" s="35"/>
      <c r="T1718" s="35"/>
      <c r="U1718" s="35"/>
      <c r="V1718" s="35"/>
      <c r="W1718" s="35"/>
      <c r="X1718" s="35"/>
      <c r="Y1718" s="35"/>
      <c r="Z1718" s="35"/>
      <c r="AA1718" s="35"/>
      <c r="AB1718" s="35"/>
      <c r="AC1718" s="35"/>
      <c r="AD1718" s="35"/>
      <c r="AE1718" s="35"/>
      <c r="AG1718" s="216" t="s">
        <v>178</v>
      </c>
      <c r="AH1718" s="907" t="s">
        <v>2525</v>
      </c>
      <c r="AI1718" s="906" t="s">
        <v>2526</v>
      </c>
      <c r="AJ1718" s="905">
        <v>1901029</v>
      </c>
      <c r="AK1718" s="451" t="s">
        <v>139</v>
      </c>
      <c r="AL1718" s="451">
        <v>1</v>
      </c>
      <c r="AM1718" s="449" t="s">
        <v>3041</v>
      </c>
      <c r="AN1718" s="450"/>
      <c r="AP1718" s="77"/>
      <c r="AQ1718" s="77"/>
      <c r="AR1718" s="35"/>
      <c r="AS1718" s="35"/>
      <c r="AT1718" s="35"/>
      <c r="AU1718" s="35"/>
      <c r="AV1718" s="35"/>
      <c r="AW1718" s="35"/>
      <c r="AX1718" s="35"/>
      <c r="AY1718" s="35"/>
      <c r="AZ1718" s="35"/>
      <c r="BA1718" s="35"/>
      <c r="BB1718" s="35"/>
      <c r="BC1718" s="35"/>
      <c r="BD1718" s="35"/>
      <c r="BE1718" s="35"/>
      <c r="BF1718" s="35"/>
      <c r="BG1718" s="35"/>
      <c r="BH1718" s="35"/>
      <c r="BI1718" s="35"/>
      <c r="BJ1718" s="35"/>
      <c r="BK1718" s="35"/>
      <c r="BL1718" s="35"/>
      <c r="BM1718" s="35"/>
      <c r="BN1718" s="35"/>
      <c r="BO1718" s="35"/>
      <c r="BP1718" s="35"/>
      <c r="BQ1718" s="35"/>
      <c r="BR1718" s="35"/>
      <c r="BS1718" s="35"/>
      <c r="BT1718" s="35"/>
      <c r="BU1718" s="35"/>
      <c r="BV1718" s="35"/>
    </row>
    <row r="1719" spans="1:74" s="54" customFormat="1" ht="15" customHeight="1" x14ac:dyDescent="0.15">
      <c r="A1719" s="35"/>
      <c r="B1719" s="35"/>
      <c r="C1719" s="35"/>
      <c r="D1719" s="35"/>
      <c r="E1719" s="35"/>
      <c r="F1719" s="35"/>
      <c r="G1719" s="35"/>
      <c r="H1719" s="35"/>
      <c r="I1719" s="35"/>
      <c r="J1719" s="35"/>
      <c r="K1719" s="35"/>
      <c r="L1719" s="35"/>
      <c r="M1719" s="35"/>
      <c r="N1719" s="35"/>
      <c r="O1719" s="35"/>
      <c r="P1719" s="35"/>
      <c r="Q1719" s="35"/>
      <c r="R1719" s="35"/>
      <c r="S1719" s="35"/>
      <c r="T1719" s="35"/>
      <c r="U1719" s="35"/>
      <c r="V1719" s="35"/>
      <c r="W1719" s="35"/>
      <c r="X1719" s="35"/>
      <c r="Y1719" s="35"/>
      <c r="Z1719" s="35"/>
      <c r="AA1719" s="35"/>
      <c r="AB1719" s="35"/>
      <c r="AC1719" s="35"/>
      <c r="AD1719" s="35"/>
      <c r="AE1719" s="35"/>
      <c r="AG1719" s="216" t="s">
        <v>178</v>
      </c>
      <c r="AH1719" s="907" t="s">
        <v>2586</v>
      </c>
      <c r="AI1719" s="906" t="s">
        <v>2587</v>
      </c>
      <c r="AJ1719" s="905">
        <v>1901030</v>
      </c>
      <c r="AK1719" s="451" t="s">
        <v>139</v>
      </c>
      <c r="AL1719" s="451">
        <v>1</v>
      </c>
      <c r="AM1719" s="449" t="s">
        <v>3041</v>
      </c>
      <c r="AN1719" s="450"/>
      <c r="AP1719" s="77"/>
      <c r="AQ1719" s="77"/>
      <c r="AR1719" s="35"/>
      <c r="AS1719" s="35"/>
      <c r="AT1719" s="35"/>
      <c r="AU1719" s="35"/>
      <c r="AV1719" s="35"/>
      <c r="AW1719" s="35"/>
      <c r="AX1719" s="35"/>
      <c r="AY1719" s="35"/>
      <c r="AZ1719" s="35"/>
      <c r="BA1719" s="35"/>
      <c r="BB1719" s="35"/>
      <c r="BC1719" s="35"/>
      <c r="BD1719" s="35"/>
      <c r="BE1719" s="35"/>
      <c r="BF1719" s="35"/>
      <c r="BG1719" s="35"/>
      <c r="BH1719" s="35"/>
      <c r="BI1719" s="35"/>
      <c r="BJ1719" s="35"/>
      <c r="BK1719" s="35"/>
      <c r="BL1719" s="35"/>
      <c r="BM1719" s="35"/>
      <c r="BN1719" s="35"/>
      <c r="BO1719" s="35"/>
      <c r="BP1719" s="35"/>
      <c r="BQ1719" s="35"/>
      <c r="BR1719" s="35"/>
      <c r="BS1719" s="35"/>
      <c r="BT1719" s="35"/>
      <c r="BU1719" s="35"/>
      <c r="BV1719" s="35"/>
    </row>
    <row r="1720" spans="1:74" s="54" customFormat="1" ht="15" customHeight="1" x14ac:dyDescent="0.15">
      <c r="A1720" s="35"/>
      <c r="B1720" s="35"/>
      <c r="C1720" s="35"/>
      <c r="D1720" s="35"/>
      <c r="E1720" s="35"/>
      <c r="F1720" s="35"/>
      <c r="G1720" s="35"/>
      <c r="H1720" s="35"/>
      <c r="I1720" s="35"/>
      <c r="J1720" s="35"/>
      <c r="K1720" s="35"/>
      <c r="L1720" s="35"/>
      <c r="M1720" s="35"/>
      <c r="N1720" s="35"/>
      <c r="O1720" s="35"/>
      <c r="P1720" s="35"/>
      <c r="Q1720" s="35"/>
      <c r="R1720" s="35"/>
      <c r="S1720" s="35"/>
      <c r="T1720" s="35"/>
      <c r="U1720" s="35"/>
      <c r="V1720" s="35"/>
      <c r="W1720" s="35"/>
      <c r="X1720" s="35"/>
      <c r="Y1720" s="35"/>
      <c r="Z1720" s="35"/>
      <c r="AA1720" s="35"/>
      <c r="AB1720" s="35"/>
      <c r="AC1720" s="35"/>
      <c r="AD1720" s="35"/>
      <c r="AE1720" s="35"/>
      <c r="AG1720" s="216" t="s">
        <v>178</v>
      </c>
      <c r="AH1720" s="907" t="s">
        <v>2582</v>
      </c>
      <c r="AI1720" s="906" t="s">
        <v>2583</v>
      </c>
      <c r="AJ1720" s="905">
        <v>1901032</v>
      </c>
      <c r="AK1720" s="451" t="s">
        <v>139</v>
      </c>
      <c r="AL1720" s="451">
        <v>1</v>
      </c>
      <c r="AM1720" s="449" t="s">
        <v>3041</v>
      </c>
      <c r="AN1720" s="450"/>
      <c r="AP1720" s="77"/>
      <c r="AQ1720" s="77"/>
      <c r="AR1720" s="35"/>
      <c r="AS1720" s="35"/>
      <c r="AT1720" s="35"/>
      <c r="AU1720" s="35"/>
      <c r="AV1720" s="35"/>
      <c r="AW1720" s="35"/>
      <c r="AX1720" s="35"/>
      <c r="AY1720" s="35"/>
      <c r="AZ1720" s="35"/>
      <c r="BA1720" s="35"/>
      <c r="BB1720" s="35"/>
      <c r="BC1720" s="35"/>
      <c r="BD1720" s="35"/>
      <c r="BE1720" s="35"/>
      <c r="BF1720" s="35"/>
      <c r="BG1720" s="35"/>
      <c r="BH1720" s="35"/>
      <c r="BI1720" s="35"/>
      <c r="BJ1720" s="35"/>
      <c r="BK1720" s="35"/>
      <c r="BL1720" s="35"/>
      <c r="BM1720" s="35"/>
      <c r="BN1720" s="35"/>
      <c r="BO1720" s="35"/>
      <c r="BP1720" s="35"/>
      <c r="BQ1720" s="35"/>
      <c r="BR1720" s="35"/>
      <c r="BS1720" s="35"/>
      <c r="BT1720" s="35"/>
      <c r="BU1720" s="35"/>
      <c r="BV1720" s="35"/>
    </row>
    <row r="1721" spans="1:74" s="54" customFormat="1" ht="15" customHeight="1" x14ac:dyDescent="0.15">
      <c r="A1721" s="35"/>
      <c r="B1721" s="35"/>
      <c r="C1721" s="35"/>
      <c r="D1721" s="35"/>
      <c r="E1721" s="35"/>
      <c r="F1721" s="35"/>
      <c r="G1721" s="35"/>
      <c r="H1721" s="35"/>
      <c r="I1721" s="35"/>
      <c r="J1721" s="35"/>
      <c r="K1721" s="35"/>
      <c r="L1721" s="35"/>
      <c r="M1721" s="35"/>
      <c r="N1721" s="35"/>
      <c r="O1721" s="35"/>
      <c r="P1721" s="35"/>
      <c r="Q1721" s="35"/>
      <c r="R1721" s="35"/>
      <c r="S1721" s="35"/>
      <c r="T1721" s="35"/>
      <c r="U1721" s="35"/>
      <c r="V1721" s="35"/>
      <c r="W1721" s="35"/>
      <c r="X1721" s="35"/>
      <c r="Y1721" s="35"/>
      <c r="Z1721" s="35"/>
      <c r="AA1721" s="35"/>
      <c r="AB1721" s="35"/>
      <c r="AC1721" s="35"/>
      <c r="AD1721" s="35"/>
      <c r="AE1721" s="35"/>
      <c r="AG1721" s="216" t="s">
        <v>178</v>
      </c>
      <c r="AH1721" s="907" t="s">
        <v>2507</v>
      </c>
      <c r="AI1721" s="906" t="s">
        <v>2508</v>
      </c>
      <c r="AJ1721" s="905">
        <v>1901033</v>
      </c>
      <c r="AK1721" s="451" t="s">
        <v>139</v>
      </c>
      <c r="AL1721" s="451">
        <v>1</v>
      </c>
      <c r="AM1721" s="449" t="s">
        <v>3041</v>
      </c>
      <c r="AN1721" s="450"/>
      <c r="AP1721" s="77"/>
      <c r="AQ1721" s="77"/>
      <c r="AR1721" s="35"/>
      <c r="AS1721" s="35"/>
      <c r="AT1721" s="35"/>
      <c r="AU1721" s="35"/>
      <c r="AV1721" s="35"/>
      <c r="AW1721" s="35"/>
      <c r="AX1721" s="35"/>
      <c r="AY1721" s="35"/>
      <c r="AZ1721" s="35"/>
      <c r="BA1721" s="35"/>
      <c r="BB1721" s="35"/>
      <c r="BC1721" s="35"/>
      <c r="BD1721" s="35"/>
      <c r="BE1721" s="35"/>
      <c r="BF1721" s="35"/>
      <c r="BG1721" s="35"/>
      <c r="BH1721" s="35"/>
      <c r="BI1721" s="35"/>
      <c r="BJ1721" s="35"/>
      <c r="BK1721" s="35"/>
      <c r="BL1721" s="35"/>
      <c r="BM1721" s="35"/>
      <c r="BN1721" s="35"/>
      <c r="BO1721" s="35"/>
      <c r="BP1721" s="35"/>
      <c r="BQ1721" s="35"/>
      <c r="BR1721" s="35"/>
      <c r="BS1721" s="35"/>
      <c r="BT1721" s="35"/>
      <c r="BU1721" s="35"/>
      <c r="BV1721" s="35"/>
    </row>
    <row r="1722" spans="1:74" s="54" customFormat="1" ht="15" customHeight="1" x14ac:dyDescent="0.15">
      <c r="A1722" s="35"/>
      <c r="B1722" s="35"/>
      <c r="C1722" s="35"/>
      <c r="D1722" s="35"/>
      <c r="E1722" s="35"/>
      <c r="F1722" s="35"/>
      <c r="G1722" s="35"/>
      <c r="H1722" s="35"/>
      <c r="I1722" s="35"/>
      <c r="J1722" s="35"/>
      <c r="K1722" s="35"/>
      <c r="L1722" s="35"/>
      <c r="M1722" s="35"/>
      <c r="N1722" s="35"/>
      <c r="O1722" s="35"/>
      <c r="P1722" s="35"/>
      <c r="Q1722" s="35"/>
      <c r="R1722" s="35"/>
      <c r="S1722" s="35"/>
      <c r="T1722" s="35"/>
      <c r="U1722" s="35"/>
      <c r="V1722" s="35"/>
      <c r="W1722" s="35"/>
      <c r="X1722" s="35"/>
      <c r="Y1722" s="35"/>
      <c r="Z1722" s="35"/>
      <c r="AA1722" s="35"/>
      <c r="AB1722" s="35"/>
      <c r="AC1722" s="35"/>
      <c r="AD1722" s="35"/>
      <c r="AE1722" s="35"/>
      <c r="AG1722" s="216" t="s">
        <v>178</v>
      </c>
      <c r="AH1722" s="907" t="s">
        <v>2596</v>
      </c>
      <c r="AI1722" s="906" t="s">
        <v>2597</v>
      </c>
      <c r="AJ1722" s="905">
        <v>1901034</v>
      </c>
      <c r="AK1722" s="451">
        <v>1</v>
      </c>
      <c r="AL1722" s="451" t="s">
        <v>139</v>
      </c>
      <c r="AM1722" s="449" t="s">
        <v>3041</v>
      </c>
      <c r="AN1722" s="450"/>
      <c r="AP1722" s="77"/>
      <c r="AQ1722" s="77"/>
      <c r="AR1722" s="35"/>
      <c r="AS1722" s="35"/>
      <c r="AT1722" s="35"/>
      <c r="AU1722" s="35"/>
      <c r="AV1722" s="35"/>
      <c r="AW1722" s="35"/>
      <c r="AX1722" s="35"/>
      <c r="AY1722" s="35"/>
      <c r="AZ1722" s="35"/>
      <c r="BA1722" s="35"/>
      <c r="BB1722" s="35"/>
      <c r="BC1722" s="35"/>
      <c r="BD1722" s="35"/>
      <c r="BE1722" s="35"/>
      <c r="BF1722" s="35"/>
      <c r="BG1722" s="35"/>
      <c r="BH1722" s="35"/>
      <c r="BI1722" s="35"/>
      <c r="BJ1722" s="35"/>
      <c r="BK1722" s="35"/>
      <c r="BL1722" s="35"/>
      <c r="BM1722" s="35"/>
      <c r="BN1722" s="35"/>
      <c r="BO1722" s="35"/>
      <c r="BP1722" s="35"/>
      <c r="BQ1722" s="35"/>
      <c r="BR1722" s="35"/>
      <c r="BS1722" s="35"/>
      <c r="BT1722" s="35"/>
      <c r="BU1722" s="35"/>
      <c r="BV1722" s="35"/>
    </row>
    <row r="1723" spans="1:74" s="54" customFormat="1" ht="15" customHeight="1" x14ac:dyDescent="0.15">
      <c r="A1723" s="35"/>
      <c r="B1723" s="35"/>
      <c r="C1723" s="35"/>
      <c r="D1723" s="35"/>
      <c r="E1723" s="35"/>
      <c r="F1723" s="35"/>
      <c r="G1723" s="35"/>
      <c r="H1723" s="35"/>
      <c r="I1723" s="35"/>
      <c r="J1723" s="35"/>
      <c r="K1723" s="35"/>
      <c r="L1723" s="35"/>
      <c r="M1723" s="35"/>
      <c r="N1723" s="35"/>
      <c r="O1723" s="35"/>
      <c r="P1723" s="35"/>
      <c r="Q1723" s="35"/>
      <c r="R1723" s="35"/>
      <c r="S1723" s="35"/>
      <c r="T1723" s="35"/>
      <c r="U1723" s="35"/>
      <c r="V1723" s="35"/>
      <c r="W1723" s="35"/>
      <c r="X1723" s="35"/>
      <c r="Y1723" s="35"/>
      <c r="Z1723" s="35"/>
      <c r="AA1723" s="35"/>
      <c r="AB1723" s="35"/>
      <c r="AC1723" s="35"/>
      <c r="AD1723" s="35"/>
      <c r="AE1723" s="35"/>
      <c r="AG1723" s="216" t="s">
        <v>178</v>
      </c>
      <c r="AH1723" s="907" t="s">
        <v>2505</v>
      </c>
      <c r="AI1723" s="906" t="s">
        <v>2506</v>
      </c>
      <c r="AJ1723" s="905">
        <v>1901035</v>
      </c>
      <c r="AK1723" s="451">
        <v>1</v>
      </c>
      <c r="AL1723" s="451" t="s">
        <v>139</v>
      </c>
      <c r="AM1723" s="449" t="s">
        <v>3041</v>
      </c>
      <c r="AN1723" s="450"/>
      <c r="AP1723" s="77"/>
      <c r="AQ1723" s="77"/>
      <c r="AR1723" s="35"/>
      <c r="AS1723" s="35"/>
      <c r="AT1723" s="35"/>
      <c r="AU1723" s="35"/>
      <c r="AV1723" s="35"/>
      <c r="AW1723" s="35"/>
      <c r="AX1723" s="35"/>
      <c r="AY1723" s="35"/>
      <c r="AZ1723" s="35"/>
      <c r="BA1723" s="35"/>
      <c r="BB1723" s="35"/>
      <c r="BC1723" s="35"/>
      <c r="BD1723" s="35"/>
      <c r="BE1723" s="35"/>
      <c r="BF1723" s="35"/>
      <c r="BG1723" s="35"/>
      <c r="BH1723" s="35"/>
      <c r="BI1723" s="35"/>
      <c r="BJ1723" s="35"/>
      <c r="BK1723" s="35"/>
      <c r="BL1723" s="35"/>
      <c r="BM1723" s="35"/>
      <c r="BN1723" s="35"/>
      <c r="BO1723" s="35"/>
      <c r="BP1723" s="35"/>
      <c r="BQ1723" s="35"/>
      <c r="BR1723" s="35"/>
      <c r="BS1723" s="35"/>
      <c r="BT1723" s="35"/>
      <c r="BU1723" s="35"/>
      <c r="BV1723" s="35"/>
    </row>
    <row r="1724" spans="1:74" s="54" customFormat="1" ht="15" customHeight="1" x14ac:dyDescent="0.15">
      <c r="A1724" s="35"/>
      <c r="B1724" s="35"/>
      <c r="C1724" s="35"/>
      <c r="D1724" s="35"/>
      <c r="E1724" s="35"/>
      <c r="F1724" s="35"/>
      <c r="G1724" s="35"/>
      <c r="H1724" s="35"/>
      <c r="I1724" s="35"/>
      <c r="J1724" s="35"/>
      <c r="K1724" s="35"/>
      <c r="L1724" s="35"/>
      <c r="M1724" s="35"/>
      <c r="N1724" s="35"/>
      <c r="O1724" s="35"/>
      <c r="P1724" s="35"/>
      <c r="Q1724" s="35"/>
      <c r="R1724" s="35"/>
      <c r="S1724" s="35"/>
      <c r="T1724" s="35"/>
      <c r="U1724" s="35"/>
      <c r="V1724" s="35"/>
      <c r="W1724" s="35"/>
      <c r="X1724" s="35"/>
      <c r="Y1724" s="35"/>
      <c r="Z1724" s="35"/>
      <c r="AA1724" s="35"/>
      <c r="AB1724" s="35"/>
      <c r="AC1724" s="35"/>
      <c r="AD1724" s="35"/>
      <c r="AE1724" s="35"/>
      <c r="AG1724" s="216" t="s">
        <v>178</v>
      </c>
      <c r="AH1724" s="907" t="s">
        <v>2513</v>
      </c>
      <c r="AI1724" s="906" t="s">
        <v>2514</v>
      </c>
      <c r="AJ1724" s="905">
        <v>1901036</v>
      </c>
      <c r="AK1724" s="451">
        <v>1</v>
      </c>
      <c r="AL1724" s="451" t="s">
        <v>139</v>
      </c>
      <c r="AM1724" s="449" t="s">
        <v>3041</v>
      </c>
      <c r="AN1724" s="450"/>
      <c r="AP1724" s="77"/>
      <c r="AQ1724" s="77"/>
      <c r="AR1724" s="35"/>
      <c r="AS1724" s="35"/>
      <c r="AT1724" s="35"/>
      <c r="AU1724" s="35"/>
      <c r="AV1724" s="35"/>
      <c r="AW1724" s="35"/>
      <c r="AX1724" s="35"/>
      <c r="AY1724" s="35"/>
      <c r="AZ1724" s="35"/>
      <c r="BA1724" s="35"/>
      <c r="BB1724" s="35"/>
      <c r="BC1724" s="35"/>
      <c r="BD1724" s="35"/>
      <c r="BE1724" s="35"/>
      <c r="BF1724" s="35"/>
      <c r="BG1724" s="35"/>
      <c r="BH1724" s="35"/>
      <c r="BI1724" s="35"/>
      <c r="BJ1724" s="35"/>
      <c r="BK1724" s="35"/>
      <c r="BL1724" s="35"/>
      <c r="BM1724" s="35"/>
      <c r="BN1724" s="35"/>
      <c r="BO1724" s="35"/>
      <c r="BP1724" s="35"/>
      <c r="BQ1724" s="35"/>
      <c r="BR1724" s="35"/>
      <c r="BS1724" s="35"/>
      <c r="BT1724" s="35"/>
      <c r="BU1724" s="35"/>
      <c r="BV1724" s="35"/>
    </row>
    <row r="1725" spans="1:74" s="54" customFormat="1" ht="15" customHeight="1" x14ac:dyDescent="0.15">
      <c r="A1725" s="35"/>
      <c r="B1725" s="35"/>
      <c r="C1725" s="35"/>
      <c r="D1725" s="35"/>
      <c r="E1725" s="35"/>
      <c r="F1725" s="35"/>
      <c r="G1725" s="35"/>
      <c r="H1725" s="35"/>
      <c r="I1725" s="35"/>
      <c r="J1725" s="35"/>
      <c r="K1725" s="35"/>
      <c r="L1725" s="35"/>
      <c r="M1725" s="35"/>
      <c r="N1725" s="35"/>
      <c r="O1725" s="35"/>
      <c r="P1725" s="35"/>
      <c r="Q1725" s="35"/>
      <c r="R1725" s="35"/>
      <c r="S1725" s="35"/>
      <c r="T1725" s="35"/>
      <c r="U1725" s="35"/>
      <c r="V1725" s="35"/>
      <c r="W1725" s="35"/>
      <c r="X1725" s="35"/>
      <c r="Y1725" s="35"/>
      <c r="Z1725" s="35"/>
      <c r="AA1725" s="35"/>
      <c r="AB1725" s="35"/>
      <c r="AC1725" s="35"/>
      <c r="AD1725" s="35"/>
      <c r="AE1725" s="35"/>
      <c r="AG1725" s="216" t="s">
        <v>178</v>
      </c>
      <c r="AH1725" s="907" t="s">
        <v>2503</v>
      </c>
      <c r="AI1725" s="906" t="s">
        <v>2504</v>
      </c>
      <c r="AJ1725" s="905">
        <v>1901038</v>
      </c>
      <c r="AK1725" s="451">
        <v>1</v>
      </c>
      <c r="AL1725" s="451" t="s">
        <v>139</v>
      </c>
      <c r="AM1725" s="449" t="s">
        <v>3041</v>
      </c>
      <c r="AN1725" s="450"/>
      <c r="AP1725" s="77"/>
      <c r="AQ1725" s="77"/>
      <c r="AR1725" s="35"/>
      <c r="AS1725" s="35"/>
      <c r="AT1725" s="35"/>
      <c r="AU1725" s="35"/>
      <c r="AV1725" s="35"/>
      <c r="AW1725" s="35"/>
      <c r="AX1725" s="35"/>
      <c r="AY1725" s="35"/>
      <c r="AZ1725" s="35"/>
      <c r="BA1725" s="35"/>
      <c r="BB1725" s="35"/>
      <c r="BC1725" s="35"/>
      <c r="BD1725" s="35"/>
      <c r="BE1725" s="35"/>
      <c r="BF1725" s="35"/>
      <c r="BG1725" s="35"/>
      <c r="BH1725" s="35"/>
      <c r="BI1725" s="35"/>
      <c r="BJ1725" s="35"/>
      <c r="BK1725" s="35"/>
      <c r="BL1725" s="35"/>
      <c r="BM1725" s="35"/>
      <c r="BN1725" s="35"/>
      <c r="BO1725" s="35"/>
      <c r="BP1725" s="35"/>
      <c r="BQ1725" s="35"/>
      <c r="BR1725" s="35"/>
      <c r="BS1725" s="35"/>
      <c r="BT1725" s="35"/>
      <c r="BU1725" s="35"/>
      <c r="BV1725" s="35"/>
    </row>
    <row r="1726" spans="1:74" s="54" customFormat="1" ht="15" customHeight="1" x14ac:dyDescent="0.15">
      <c r="A1726" s="35"/>
      <c r="B1726" s="35"/>
      <c r="C1726" s="35"/>
      <c r="D1726" s="35"/>
      <c r="E1726" s="35"/>
      <c r="F1726" s="35"/>
      <c r="G1726" s="35"/>
      <c r="H1726" s="35"/>
      <c r="I1726" s="35"/>
      <c r="J1726" s="35"/>
      <c r="K1726" s="35"/>
      <c r="L1726" s="35"/>
      <c r="M1726" s="35"/>
      <c r="N1726" s="35"/>
      <c r="O1726" s="35"/>
      <c r="P1726" s="35"/>
      <c r="Q1726" s="35"/>
      <c r="R1726" s="35"/>
      <c r="S1726" s="35"/>
      <c r="T1726" s="35"/>
      <c r="U1726" s="35"/>
      <c r="V1726" s="35"/>
      <c r="W1726" s="35"/>
      <c r="X1726" s="35"/>
      <c r="Y1726" s="35"/>
      <c r="Z1726" s="35"/>
      <c r="AA1726" s="35"/>
      <c r="AB1726" s="35"/>
      <c r="AC1726" s="35"/>
      <c r="AD1726" s="35"/>
      <c r="AE1726" s="35"/>
      <c r="AG1726" s="216" t="s">
        <v>178</v>
      </c>
      <c r="AH1726" s="907" t="s">
        <v>2588</v>
      </c>
      <c r="AI1726" s="906" t="s">
        <v>2589</v>
      </c>
      <c r="AJ1726" s="905">
        <v>1901039</v>
      </c>
      <c r="AK1726" s="451" t="s">
        <v>139</v>
      </c>
      <c r="AL1726" s="451">
        <v>1</v>
      </c>
      <c r="AM1726" s="449" t="s">
        <v>3041</v>
      </c>
      <c r="AN1726" s="450"/>
      <c r="AP1726" s="77"/>
      <c r="AQ1726" s="77"/>
      <c r="AR1726" s="35"/>
      <c r="AS1726" s="35"/>
      <c r="AT1726" s="35"/>
      <c r="AU1726" s="35"/>
      <c r="AV1726" s="35"/>
      <c r="AW1726" s="35"/>
      <c r="AX1726" s="35"/>
      <c r="AY1726" s="35"/>
      <c r="AZ1726" s="35"/>
      <c r="BA1726" s="35"/>
      <c r="BB1726" s="35"/>
      <c r="BC1726" s="35"/>
      <c r="BD1726" s="35"/>
      <c r="BE1726" s="35"/>
      <c r="BF1726" s="35"/>
      <c r="BG1726" s="35"/>
      <c r="BH1726" s="35"/>
      <c r="BI1726" s="35"/>
      <c r="BJ1726" s="35"/>
      <c r="BK1726" s="35"/>
      <c r="BL1726" s="35"/>
      <c r="BM1726" s="35"/>
      <c r="BN1726" s="35"/>
      <c r="BO1726" s="35"/>
      <c r="BP1726" s="35"/>
      <c r="BQ1726" s="35"/>
      <c r="BR1726" s="35"/>
      <c r="BS1726" s="35"/>
      <c r="BT1726" s="35"/>
      <c r="BU1726" s="35"/>
      <c r="BV1726" s="35"/>
    </row>
    <row r="1727" spans="1:74" s="54" customFormat="1" ht="15" customHeight="1" x14ac:dyDescent="0.15">
      <c r="A1727" s="35"/>
      <c r="B1727" s="35"/>
      <c r="C1727" s="35"/>
      <c r="D1727" s="35"/>
      <c r="E1727" s="35"/>
      <c r="F1727" s="35"/>
      <c r="G1727" s="35"/>
      <c r="H1727" s="35"/>
      <c r="I1727" s="35"/>
      <c r="J1727" s="35"/>
      <c r="K1727" s="35"/>
      <c r="L1727" s="35"/>
      <c r="M1727" s="35"/>
      <c r="N1727" s="35"/>
      <c r="O1727" s="35"/>
      <c r="P1727" s="35"/>
      <c r="Q1727" s="35"/>
      <c r="R1727" s="35"/>
      <c r="S1727" s="35"/>
      <c r="T1727" s="35"/>
      <c r="U1727" s="35"/>
      <c r="V1727" s="35"/>
      <c r="W1727" s="35"/>
      <c r="X1727" s="35"/>
      <c r="Y1727" s="35"/>
      <c r="Z1727" s="35"/>
      <c r="AA1727" s="35"/>
      <c r="AB1727" s="35"/>
      <c r="AC1727" s="35"/>
      <c r="AD1727" s="35"/>
      <c r="AE1727" s="35"/>
      <c r="AG1727" s="216" t="s">
        <v>178</v>
      </c>
      <c r="AH1727" s="907" t="s">
        <v>2511</v>
      </c>
      <c r="AI1727" s="906" t="s">
        <v>2512</v>
      </c>
      <c r="AJ1727" s="905">
        <v>1901040</v>
      </c>
      <c r="AK1727" s="451" t="s">
        <v>139</v>
      </c>
      <c r="AL1727" s="451">
        <v>1</v>
      </c>
      <c r="AM1727" s="449" t="s">
        <v>3041</v>
      </c>
      <c r="AN1727" s="450"/>
      <c r="AP1727" s="77"/>
      <c r="AQ1727" s="77"/>
      <c r="AR1727" s="35"/>
      <c r="AS1727" s="35"/>
      <c r="AT1727" s="35"/>
      <c r="AU1727" s="35"/>
      <c r="AV1727" s="35"/>
      <c r="AW1727" s="35"/>
      <c r="AX1727" s="35"/>
      <c r="AY1727" s="35"/>
      <c r="AZ1727" s="35"/>
      <c r="BA1727" s="35"/>
      <c r="BB1727" s="35"/>
      <c r="BC1727" s="35"/>
      <c r="BD1727" s="35"/>
      <c r="BE1727" s="35"/>
      <c r="BF1727" s="35"/>
      <c r="BG1727" s="35"/>
      <c r="BH1727" s="35"/>
      <c r="BI1727" s="35"/>
      <c r="BJ1727" s="35"/>
      <c r="BK1727" s="35"/>
      <c r="BL1727" s="35"/>
      <c r="BM1727" s="35"/>
      <c r="BN1727" s="35"/>
      <c r="BO1727" s="35"/>
      <c r="BP1727" s="35"/>
      <c r="BQ1727" s="35"/>
      <c r="BR1727" s="35"/>
      <c r="BS1727" s="35"/>
      <c r="BT1727" s="35"/>
      <c r="BU1727" s="35"/>
      <c r="BV1727" s="35"/>
    </row>
    <row r="1728" spans="1:74" s="54" customFormat="1" ht="15" customHeight="1" x14ac:dyDescent="0.15">
      <c r="A1728" s="35"/>
      <c r="B1728" s="35"/>
      <c r="C1728" s="35"/>
      <c r="D1728" s="35"/>
      <c r="E1728" s="35"/>
      <c r="F1728" s="35"/>
      <c r="G1728" s="35"/>
      <c r="H1728" s="35"/>
      <c r="I1728" s="35"/>
      <c r="J1728" s="35"/>
      <c r="K1728" s="35"/>
      <c r="L1728" s="35"/>
      <c r="M1728" s="35"/>
      <c r="N1728" s="35"/>
      <c r="O1728" s="35"/>
      <c r="P1728" s="35"/>
      <c r="Q1728" s="35"/>
      <c r="R1728" s="35"/>
      <c r="S1728" s="35"/>
      <c r="T1728" s="35"/>
      <c r="U1728" s="35"/>
      <c r="V1728" s="35"/>
      <c r="W1728" s="35"/>
      <c r="X1728" s="35"/>
      <c r="Y1728" s="35"/>
      <c r="Z1728" s="35"/>
      <c r="AA1728" s="35"/>
      <c r="AB1728" s="35"/>
      <c r="AC1728" s="35"/>
      <c r="AD1728" s="35"/>
      <c r="AE1728" s="35"/>
      <c r="AG1728" s="216" t="s">
        <v>178</v>
      </c>
      <c r="AH1728" s="907" t="s">
        <v>2483</v>
      </c>
      <c r="AI1728" s="906" t="s">
        <v>2484</v>
      </c>
      <c r="AJ1728" s="905">
        <v>1901042</v>
      </c>
      <c r="AK1728" s="451" t="s">
        <v>139</v>
      </c>
      <c r="AL1728" s="451">
        <v>1</v>
      </c>
      <c r="AM1728" s="449" t="s">
        <v>3041</v>
      </c>
      <c r="AN1728" s="450"/>
      <c r="AP1728" s="77"/>
      <c r="AQ1728" s="77"/>
      <c r="AR1728" s="35"/>
      <c r="AS1728" s="35"/>
      <c r="AT1728" s="35"/>
      <c r="AU1728" s="35"/>
      <c r="AV1728" s="35"/>
      <c r="AW1728" s="35"/>
      <c r="AX1728" s="35"/>
      <c r="AY1728" s="35"/>
      <c r="AZ1728" s="35"/>
      <c r="BA1728" s="35"/>
      <c r="BB1728" s="35"/>
      <c r="BC1728" s="35"/>
      <c r="BD1728" s="35"/>
      <c r="BE1728" s="35"/>
      <c r="BF1728" s="35"/>
      <c r="BG1728" s="35"/>
      <c r="BH1728" s="35"/>
      <c r="BI1728" s="35"/>
      <c r="BJ1728" s="35"/>
      <c r="BK1728" s="35"/>
      <c r="BL1728" s="35"/>
      <c r="BM1728" s="35"/>
      <c r="BN1728" s="35"/>
      <c r="BO1728" s="35"/>
      <c r="BP1728" s="35"/>
      <c r="BQ1728" s="35"/>
      <c r="BR1728" s="35"/>
      <c r="BS1728" s="35"/>
      <c r="BT1728" s="35"/>
      <c r="BU1728" s="35"/>
      <c r="BV1728" s="35"/>
    </row>
    <row r="1729" spans="1:74" s="54" customFormat="1" ht="15" customHeight="1" x14ac:dyDescent="0.15">
      <c r="A1729" s="35"/>
      <c r="B1729" s="35"/>
      <c r="C1729" s="35"/>
      <c r="D1729" s="35"/>
      <c r="E1729" s="35"/>
      <c r="F1729" s="35"/>
      <c r="G1729" s="35"/>
      <c r="H1729" s="35"/>
      <c r="I1729" s="35"/>
      <c r="J1729" s="35"/>
      <c r="K1729" s="35"/>
      <c r="L1729" s="35"/>
      <c r="M1729" s="35"/>
      <c r="N1729" s="35"/>
      <c r="O1729" s="35"/>
      <c r="P1729" s="35"/>
      <c r="Q1729" s="35"/>
      <c r="R1729" s="35"/>
      <c r="S1729" s="35"/>
      <c r="T1729" s="35"/>
      <c r="U1729" s="35"/>
      <c r="V1729" s="35"/>
      <c r="W1729" s="35"/>
      <c r="X1729" s="35"/>
      <c r="Y1729" s="35"/>
      <c r="Z1729" s="35"/>
      <c r="AA1729" s="35"/>
      <c r="AB1729" s="35"/>
      <c r="AC1729" s="35"/>
      <c r="AD1729" s="35"/>
      <c r="AE1729" s="35"/>
      <c r="AG1729" s="216" t="s">
        <v>178</v>
      </c>
      <c r="AH1729" s="907" t="s">
        <v>2499</v>
      </c>
      <c r="AI1729" s="906" t="s">
        <v>2500</v>
      </c>
      <c r="AJ1729" s="905">
        <v>1901045</v>
      </c>
      <c r="AK1729" s="451">
        <v>1</v>
      </c>
      <c r="AL1729" s="451" t="s">
        <v>139</v>
      </c>
      <c r="AM1729" s="451" t="s">
        <v>140</v>
      </c>
      <c r="AN1729" s="450"/>
      <c r="AP1729" s="77"/>
      <c r="AQ1729" s="77"/>
      <c r="AR1729" s="35"/>
      <c r="AS1729" s="35"/>
      <c r="AT1729" s="35"/>
      <c r="AU1729" s="35"/>
      <c r="AV1729" s="35"/>
      <c r="AW1729" s="35"/>
      <c r="AX1729" s="35"/>
      <c r="AY1729" s="35"/>
      <c r="AZ1729" s="35"/>
      <c r="BA1729" s="35"/>
      <c r="BB1729" s="35"/>
      <c r="BC1729" s="35"/>
      <c r="BD1729" s="35"/>
      <c r="BE1729" s="35"/>
      <c r="BF1729" s="35"/>
      <c r="BG1729" s="35"/>
      <c r="BH1729" s="35"/>
      <c r="BI1729" s="35"/>
      <c r="BJ1729" s="35"/>
      <c r="BK1729" s="35"/>
      <c r="BL1729" s="35"/>
      <c r="BM1729" s="35"/>
      <c r="BN1729" s="35"/>
      <c r="BO1729" s="35"/>
      <c r="BP1729" s="35"/>
      <c r="BQ1729" s="35"/>
      <c r="BR1729" s="35"/>
      <c r="BS1729" s="35"/>
      <c r="BT1729" s="35"/>
      <c r="BU1729" s="35"/>
      <c r="BV1729" s="35"/>
    </row>
    <row r="1730" spans="1:74" s="54" customFormat="1" ht="15" customHeight="1" x14ac:dyDescent="0.15">
      <c r="A1730" s="35"/>
      <c r="B1730" s="35"/>
      <c r="C1730" s="35"/>
      <c r="D1730" s="35"/>
      <c r="E1730" s="35"/>
      <c r="F1730" s="35"/>
      <c r="G1730" s="35"/>
      <c r="H1730" s="35"/>
      <c r="I1730" s="35"/>
      <c r="J1730" s="35"/>
      <c r="K1730" s="35"/>
      <c r="L1730" s="35"/>
      <c r="M1730" s="35"/>
      <c r="N1730" s="35"/>
      <c r="O1730" s="35"/>
      <c r="P1730" s="35"/>
      <c r="Q1730" s="35"/>
      <c r="R1730" s="35"/>
      <c r="S1730" s="35"/>
      <c r="T1730" s="35"/>
      <c r="U1730" s="35"/>
      <c r="V1730" s="35"/>
      <c r="W1730" s="35"/>
      <c r="X1730" s="35"/>
      <c r="Y1730" s="35"/>
      <c r="Z1730" s="35"/>
      <c r="AA1730" s="35"/>
      <c r="AB1730" s="35"/>
      <c r="AC1730" s="35"/>
      <c r="AD1730" s="35"/>
      <c r="AE1730" s="35"/>
      <c r="AG1730" s="216" t="s">
        <v>178</v>
      </c>
      <c r="AH1730" s="907" t="s">
        <v>2592</v>
      </c>
      <c r="AI1730" s="906" t="s">
        <v>2593</v>
      </c>
      <c r="AJ1730" s="905">
        <v>1901047</v>
      </c>
      <c r="AK1730" s="451" t="s">
        <v>139</v>
      </c>
      <c r="AL1730" s="451">
        <v>1</v>
      </c>
      <c r="AM1730" s="449" t="s">
        <v>3041</v>
      </c>
      <c r="AN1730" s="450"/>
      <c r="AP1730" s="77"/>
      <c r="AQ1730" s="77"/>
      <c r="AR1730" s="35"/>
      <c r="AS1730" s="35"/>
      <c r="AT1730" s="35"/>
      <c r="AU1730" s="35"/>
      <c r="AV1730" s="35"/>
      <c r="AW1730" s="35"/>
      <c r="AX1730" s="35"/>
      <c r="AY1730" s="35"/>
      <c r="AZ1730" s="35"/>
      <c r="BA1730" s="35"/>
      <c r="BB1730" s="35"/>
      <c r="BC1730" s="35"/>
      <c r="BD1730" s="35"/>
      <c r="BE1730" s="35"/>
      <c r="BF1730" s="35"/>
      <c r="BG1730" s="35"/>
      <c r="BH1730" s="35"/>
      <c r="BI1730" s="35"/>
      <c r="BJ1730" s="35"/>
      <c r="BK1730" s="35"/>
      <c r="BL1730" s="35"/>
      <c r="BM1730" s="35"/>
      <c r="BN1730" s="35"/>
      <c r="BO1730" s="35"/>
      <c r="BP1730" s="35"/>
      <c r="BQ1730" s="35"/>
      <c r="BR1730" s="35"/>
      <c r="BS1730" s="35"/>
      <c r="BT1730" s="35"/>
      <c r="BU1730" s="35"/>
      <c r="BV1730" s="35"/>
    </row>
    <row r="1731" spans="1:74" s="54" customFormat="1" ht="15" customHeight="1" x14ac:dyDescent="0.15">
      <c r="A1731" s="35"/>
      <c r="B1731" s="35"/>
      <c r="C1731" s="35"/>
      <c r="D1731" s="35"/>
      <c r="E1731" s="35"/>
      <c r="F1731" s="35"/>
      <c r="G1731" s="35"/>
      <c r="H1731" s="35"/>
      <c r="I1731" s="35"/>
      <c r="J1731" s="35"/>
      <c r="K1731" s="35"/>
      <c r="L1731" s="35"/>
      <c r="M1731" s="35"/>
      <c r="N1731" s="35"/>
      <c r="O1731" s="35"/>
      <c r="P1731" s="35"/>
      <c r="Q1731" s="35"/>
      <c r="R1731" s="35"/>
      <c r="S1731" s="35"/>
      <c r="T1731" s="35"/>
      <c r="U1731" s="35"/>
      <c r="V1731" s="35"/>
      <c r="W1731" s="35"/>
      <c r="X1731" s="35"/>
      <c r="Y1731" s="35"/>
      <c r="Z1731" s="35"/>
      <c r="AA1731" s="35"/>
      <c r="AB1731" s="35"/>
      <c r="AC1731" s="35"/>
      <c r="AD1731" s="35"/>
      <c r="AE1731" s="35"/>
      <c r="AG1731" s="216" t="s">
        <v>178</v>
      </c>
      <c r="AH1731" s="907" t="s">
        <v>2550</v>
      </c>
      <c r="AI1731" s="906" t="s">
        <v>2551</v>
      </c>
      <c r="AJ1731" s="905">
        <v>1901048</v>
      </c>
      <c r="AK1731" s="451">
        <v>1</v>
      </c>
      <c r="AL1731" s="451" t="s">
        <v>139</v>
      </c>
      <c r="AM1731" s="449" t="s">
        <v>3041</v>
      </c>
      <c r="AN1731" s="450"/>
      <c r="AP1731" s="77"/>
      <c r="AQ1731" s="77"/>
      <c r="AR1731" s="35"/>
      <c r="AS1731" s="35"/>
      <c r="AT1731" s="35"/>
      <c r="AU1731" s="35"/>
      <c r="AV1731" s="35"/>
      <c r="AW1731" s="35"/>
      <c r="AX1731" s="35"/>
      <c r="AY1731" s="35"/>
      <c r="AZ1731" s="35"/>
      <c r="BA1731" s="35"/>
      <c r="BB1731" s="35"/>
      <c r="BC1731" s="35"/>
      <c r="BD1731" s="35"/>
      <c r="BE1731" s="35"/>
      <c r="BF1731" s="35"/>
      <c r="BG1731" s="35"/>
      <c r="BH1731" s="35"/>
      <c r="BI1731" s="35"/>
      <c r="BJ1731" s="35"/>
      <c r="BK1731" s="35"/>
      <c r="BL1731" s="35"/>
      <c r="BM1731" s="35"/>
      <c r="BN1731" s="35"/>
      <c r="BO1731" s="35"/>
      <c r="BP1731" s="35"/>
      <c r="BQ1731" s="35"/>
      <c r="BR1731" s="35"/>
      <c r="BS1731" s="35"/>
      <c r="BT1731" s="35"/>
      <c r="BU1731" s="35"/>
      <c r="BV1731" s="35"/>
    </row>
    <row r="1732" spans="1:74" s="54" customFormat="1" ht="15" customHeight="1" x14ac:dyDescent="0.15">
      <c r="A1732" s="35"/>
      <c r="B1732" s="35"/>
      <c r="C1732" s="35"/>
      <c r="D1732" s="35"/>
      <c r="E1732" s="35"/>
      <c r="F1732" s="35"/>
      <c r="G1732" s="35"/>
      <c r="H1732" s="35"/>
      <c r="I1732" s="35"/>
      <c r="J1732" s="35"/>
      <c r="K1732" s="35"/>
      <c r="L1732" s="35"/>
      <c r="M1732" s="35"/>
      <c r="N1732" s="35"/>
      <c r="O1732" s="35"/>
      <c r="P1732" s="35"/>
      <c r="Q1732" s="35"/>
      <c r="R1732" s="35"/>
      <c r="S1732" s="35"/>
      <c r="T1732" s="35"/>
      <c r="U1732" s="35"/>
      <c r="V1732" s="35"/>
      <c r="W1732" s="35"/>
      <c r="X1732" s="35"/>
      <c r="Y1732" s="35"/>
      <c r="Z1732" s="35"/>
      <c r="AA1732" s="35"/>
      <c r="AB1732" s="35"/>
      <c r="AC1732" s="35"/>
      <c r="AD1732" s="35"/>
      <c r="AE1732" s="35"/>
      <c r="AG1732" s="216" t="s">
        <v>178</v>
      </c>
      <c r="AH1732" s="907" t="s">
        <v>2594</v>
      </c>
      <c r="AI1732" s="906" t="s">
        <v>2595</v>
      </c>
      <c r="AJ1732" s="905">
        <v>1901049</v>
      </c>
      <c r="AK1732" s="451" t="s">
        <v>139</v>
      </c>
      <c r="AL1732" s="451">
        <v>1</v>
      </c>
      <c r="AM1732" s="449" t="s">
        <v>3041</v>
      </c>
      <c r="AN1732" s="450"/>
      <c r="AP1732" s="77"/>
      <c r="AQ1732" s="77"/>
      <c r="AR1732" s="35"/>
      <c r="AS1732" s="35"/>
      <c r="AT1732" s="35"/>
      <c r="AU1732" s="35"/>
      <c r="AV1732" s="35"/>
      <c r="AW1732" s="35"/>
      <c r="AX1732" s="35"/>
      <c r="AY1732" s="35"/>
      <c r="AZ1732" s="35"/>
      <c r="BA1732" s="35"/>
      <c r="BB1732" s="35"/>
      <c r="BC1732" s="35"/>
      <c r="BD1732" s="35"/>
      <c r="BE1732" s="35"/>
      <c r="BF1732" s="35"/>
      <c r="BG1732" s="35"/>
      <c r="BH1732" s="35"/>
      <c r="BI1732" s="35"/>
      <c r="BJ1732" s="35"/>
      <c r="BK1732" s="35"/>
      <c r="BL1732" s="35"/>
      <c r="BM1732" s="35"/>
      <c r="BN1732" s="35"/>
      <c r="BO1732" s="35"/>
      <c r="BP1732" s="35"/>
      <c r="BQ1732" s="35"/>
      <c r="BR1732" s="35"/>
      <c r="BS1732" s="35"/>
      <c r="BT1732" s="35"/>
      <c r="BU1732" s="35"/>
      <c r="BV1732" s="35"/>
    </row>
    <row r="1733" spans="1:74" s="54" customFormat="1" ht="15" customHeight="1" x14ac:dyDescent="0.15">
      <c r="A1733" s="35"/>
      <c r="B1733" s="35"/>
      <c r="C1733" s="35"/>
      <c r="D1733" s="35"/>
      <c r="E1733" s="35"/>
      <c r="F1733" s="35"/>
      <c r="G1733" s="35"/>
      <c r="H1733" s="35"/>
      <c r="I1733" s="35"/>
      <c r="J1733" s="35"/>
      <c r="K1733" s="35"/>
      <c r="L1733" s="35"/>
      <c r="M1733" s="35"/>
      <c r="N1733" s="35"/>
      <c r="O1733" s="35"/>
      <c r="P1733" s="35"/>
      <c r="Q1733" s="35"/>
      <c r="R1733" s="35"/>
      <c r="S1733" s="35"/>
      <c r="T1733" s="35"/>
      <c r="U1733" s="35"/>
      <c r="V1733" s="35"/>
      <c r="W1733" s="35"/>
      <c r="X1733" s="35"/>
      <c r="Y1733" s="35"/>
      <c r="Z1733" s="35"/>
      <c r="AA1733" s="35"/>
      <c r="AB1733" s="35"/>
      <c r="AC1733" s="35"/>
      <c r="AD1733" s="35"/>
      <c r="AE1733" s="35"/>
      <c r="AG1733" s="216" t="s">
        <v>178</v>
      </c>
      <c r="AH1733" s="907" t="s">
        <v>2521</v>
      </c>
      <c r="AI1733" s="906" t="s">
        <v>2522</v>
      </c>
      <c r="AJ1733" s="905">
        <v>1901050</v>
      </c>
      <c r="AK1733" s="451" t="s">
        <v>139</v>
      </c>
      <c r="AL1733" s="451">
        <v>1</v>
      </c>
      <c r="AM1733" s="449" t="s">
        <v>3041</v>
      </c>
      <c r="AN1733" s="450"/>
      <c r="AP1733" s="77"/>
      <c r="AQ1733" s="77"/>
      <c r="AR1733" s="35"/>
      <c r="AS1733" s="35"/>
      <c r="AT1733" s="35"/>
      <c r="AU1733" s="35"/>
      <c r="AV1733" s="35"/>
      <c r="AW1733" s="35"/>
      <c r="AX1733" s="35"/>
      <c r="AY1733" s="35"/>
      <c r="AZ1733" s="35"/>
      <c r="BA1733" s="35"/>
      <c r="BB1733" s="35"/>
      <c r="BC1733" s="35"/>
      <c r="BD1733" s="35"/>
      <c r="BE1733" s="35"/>
      <c r="BF1733" s="35"/>
      <c r="BG1733" s="35"/>
      <c r="BH1733" s="35"/>
      <c r="BI1733" s="35"/>
      <c r="BJ1733" s="35"/>
      <c r="BK1733" s="35"/>
      <c r="BL1733" s="35"/>
      <c r="BM1733" s="35"/>
      <c r="BN1733" s="35"/>
      <c r="BO1733" s="35"/>
      <c r="BP1733" s="35"/>
      <c r="BQ1733" s="35"/>
      <c r="BR1733" s="35"/>
      <c r="BS1733" s="35"/>
      <c r="BT1733" s="35"/>
      <c r="BU1733" s="35"/>
      <c r="BV1733" s="35"/>
    </row>
    <row r="1734" spans="1:74" s="54" customFormat="1" ht="15" customHeight="1" x14ac:dyDescent="0.15">
      <c r="A1734" s="35"/>
      <c r="B1734" s="35"/>
      <c r="C1734" s="35"/>
      <c r="D1734" s="35"/>
      <c r="E1734" s="35"/>
      <c r="F1734" s="35"/>
      <c r="G1734" s="35"/>
      <c r="H1734" s="35"/>
      <c r="I1734" s="35"/>
      <c r="J1734" s="35"/>
      <c r="K1734" s="35"/>
      <c r="L1734" s="35"/>
      <c r="M1734" s="35"/>
      <c r="N1734" s="35"/>
      <c r="O1734" s="35"/>
      <c r="P1734" s="35"/>
      <c r="Q1734" s="35"/>
      <c r="R1734" s="35"/>
      <c r="S1734" s="35"/>
      <c r="T1734" s="35"/>
      <c r="U1734" s="35"/>
      <c r="V1734" s="35"/>
      <c r="W1734" s="35"/>
      <c r="X1734" s="35"/>
      <c r="Y1734" s="35"/>
      <c r="Z1734" s="35"/>
      <c r="AA1734" s="35"/>
      <c r="AB1734" s="35"/>
      <c r="AC1734" s="35"/>
      <c r="AD1734" s="35"/>
      <c r="AE1734" s="35"/>
      <c r="AG1734" s="216" t="s">
        <v>178</v>
      </c>
      <c r="AH1734" s="907" t="s">
        <v>2590</v>
      </c>
      <c r="AI1734" s="906" t="s">
        <v>2591</v>
      </c>
      <c r="AJ1734" s="905">
        <v>1901051</v>
      </c>
      <c r="AK1734" s="451" t="s">
        <v>139</v>
      </c>
      <c r="AL1734" s="451">
        <v>1</v>
      </c>
      <c r="AM1734" s="449" t="s">
        <v>3041</v>
      </c>
      <c r="AN1734" s="450"/>
      <c r="AP1734" s="77"/>
      <c r="AQ1734" s="77"/>
      <c r="AR1734" s="35"/>
      <c r="AS1734" s="35"/>
      <c r="AT1734" s="35"/>
      <c r="AU1734" s="35"/>
      <c r="AV1734" s="35"/>
      <c r="AW1734" s="35"/>
      <c r="AX1734" s="35"/>
      <c r="AY1734" s="35"/>
      <c r="AZ1734" s="35"/>
      <c r="BA1734" s="35"/>
      <c r="BB1734" s="35"/>
      <c r="BC1734" s="35"/>
      <c r="BD1734" s="35"/>
      <c r="BE1734" s="35"/>
      <c r="BF1734" s="35"/>
      <c r="BG1734" s="35"/>
      <c r="BH1734" s="35"/>
      <c r="BI1734" s="35"/>
      <c r="BJ1734" s="35"/>
      <c r="BK1734" s="35"/>
      <c r="BL1734" s="35"/>
      <c r="BM1734" s="35"/>
      <c r="BN1734" s="35"/>
      <c r="BO1734" s="35"/>
      <c r="BP1734" s="35"/>
      <c r="BQ1734" s="35"/>
      <c r="BR1734" s="35"/>
      <c r="BS1734" s="35"/>
      <c r="BT1734" s="35"/>
      <c r="BU1734" s="35"/>
      <c r="BV1734" s="35"/>
    </row>
    <row r="1735" spans="1:74" s="54" customFormat="1" ht="15" customHeight="1" x14ac:dyDescent="0.15">
      <c r="A1735" s="35"/>
      <c r="B1735" s="35"/>
      <c r="C1735" s="35"/>
      <c r="D1735" s="35"/>
      <c r="E1735" s="35"/>
      <c r="F1735" s="35"/>
      <c r="G1735" s="35"/>
      <c r="H1735" s="35"/>
      <c r="I1735" s="35"/>
      <c r="J1735" s="35"/>
      <c r="K1735" s="35"/>
      <c r="L1735" s="35"/>
      <c r="M1735" s="35"/>
      <c r="N1735" s="35"/>
      <c r="O1735" s="35"/>
      <c r="P1735" s="35"/>
      <c r="Q1735" s="35"/>
      <c r="R1735" s="35"/>
      <c r="S1735" s="35"/>
      <c r="T1735" s="35"/>
      <c r="U1735" s="35"/>
      <c r="V1735" s="35"/>
      <c r="W1735" s="35"/>
      <c r="X1735" s="35"/>
      <c r="Y1735" s="35"/>
      <c r="Z1735" s="35"/>
      <c r="AA1735" s="35"/>
      <c r="AB1735" s="35"/>
      <c r="AC1735" s="35"/>
      <c r="AD1735" s="35"/>
      <c r="AE1735" s="35"/>
      <c r="AG1735" s="216" t="s">
        <v>178</v>
      </c>
      <c r="AH1735" s="907" t="s">
        <v>2541</v>
      </c>
      <c r="AI1735" s="906" t="s">
        <v>2542</v>
      </c>
      <c r="AJ1735" s="905">
        <v>1901052</v>
      </c>
      <c r="AK1735" s="451" t="s">
        <v>139</v>
      </c>
      <c r="AL1735" s="451">
        <v>1</v>
      </c>
      <c r="AM1735" s="449" t="s">
        <v>3041</v>
      </c>
      <c r="AN1735" s="450"/>
      <c r="AP1735" s="77"/>
      <c r="AQ1735" s="77"/>
      <c r="AR1735" s="35"/>
      <c r="AS1735" s="35"/>
      <c r="AT1735" s="35"/>
      <c r="AU1735" s="35"/>
      <c r="AV1735" s="35"/>
      <c r="AW1735" s="35"/>
      <c r="AX1735" s="35"/>
      <c r="AY1735" s="35"/>
      <c r="AZ1735" s="35"/>
      <c r="BA1735" s="35"/>
      <c r="BB1735" s="35"/>
      <c r="BC1735" s="35"/>
      <c r="BD1735" s="35"/>
      <c r="BE1735" s="35"/>
      <c r="BF1735" s="35"/>
      <c r="BG1735" s="35"/>
      <c r="BH1735" s="35"/>
      <c r="BI1735" s="35"/>
      <c r="BJ1735" s="35"/>
      <c r="BK1735" s="35"/>
      <c r="BL1735" s="35"/>
      <c r="BM1735" s="35"/>
      <c r="BN1735" s="35"/>
      <c r="BO1735" s="35"/>
      <c r="BP1735" s="35"/>
      <c r="BQ1735" s="35"/>
      <c r="BR1735" s="35"/>
      <c r="BS1735" s="35"/>
      <c r="BT1735" s="35"/>
      <c r="BU1735" s="35"/>
      <c r="BV1735" s="35"/>
    </row>
    <row r="1736" spans="1:74" s="54" customFormat="1" ht="15" customHeight="1" x14ac:dyDescent="0.15">
      <c r="A1736" s="35"/>
      <c r="B1736" s="35"/>
      <c r="C1736" s="35"/>
      <c r="D1736" s="35"/>
      <c r="E1736" s="35"/>
      <c r="F1736" s="35"/>
      <c r="G1736" s="35"/>
      <c r="H1736" s="35"/>
      <c r="I1736" s="35"/>
      <c r="J1736" s="35"/>
      <c r="K1736" s="35"/>
      <c r="L1736" s="35"/>
      <c r="M1736" s="35"/>
      <c r="N1736" s="35"/>
      <c r="O1736" s="35"/>
      <c r="P1736" s="35"/>
      <c r="Q1736" s="35"/>
      <c r="R1736" s="35"/>
      <c r="S1736" s="35"/>
      <c r="T1736" s="35"/>
      <c r="U1736" s="35"/>
      <c r="V1736" s="35"/>
      <c r="W1736" s="35"/>
      <c r="X1736" s="35"/>
      <c r="Y1736" s="35"/>
      <c r="Z1736" s="35"/>
      <c r="AA1736" s="35"/>
      <c r="AB1736" s="35"/>
      <c r="AC1736" s="35"/>
      <c r="AD1736" s="35"/>
      <c r="AE1736" s="35"/>
      <c r="AG1736" s="216" t="s">
        <v>178</v>
      </c>
      <c r="AH1736" s="907" t="s">
        <v>2539</v>
      </c>
      <c r="AI1736" s="906" t="s">
        <v>2540</v>
      </c>
      <c r="AJ1736" s="905">
        <v>1901053</v>
      </c>
      <c r="AK1736" s="451" t="s">
        <v>139</v>
      </c>
      <c r="AL1736" s="451">
        <v>1</v>
      </c>
      <c r="AM1736" s="449" t="s">
        <v>3041</v>
      </c>
      <c r="AN1736" s="450"/>
      <c r="AP1736" s="77"/>
      <c r="AQ1736" s="77"/>
      <c r="AR1736" s="35"/>
      <c r="AS1736" s="35"/>
      <c r="AT1736" s="35"/>
      <c r="AU1736" s="35"/>
      <c r="AV1736" s="35"/>
      <c r="AW1736" s="35"/>
      <c r="AX1736" s="35"/>
      <c r="AY1736" s="35"/>
      <c r="AZ1736" s="35"/>
      <c r="BA1736" s="35"/>
      <c r="BB1736" s="35"/>
      <c r="BC1736" s="35"/>
      <c r="BD1736" s="35"/>
      <c r="BE1736" s="35"/>
      <c r="BF1736" s="35"/>
      <c r="BG1736" s="35"/>
      <c r="BH1736" s="35"/>
      <c r="BI1736" s="35"/>
      <c r="BJ1736" s="35"/>
      <c r="BK1736" s="35"/>
      <c r="BL1736" s="35"/>
      <c r="BM1736" s="35"/>
      <c r="BN1736" s="35"/>
      <c r="BO1736" s="35"/>
      <c r="BP1736" s="35"/>
      <c r="BQ1736" s="35"/>
      <c r="BR1736" s="35"/>
      <c r="BS1736" s="35"/>
      <c r="BT1736" s="35"/>
      <c r="BU1736" s="35"/>
      <c r="BV1736" s="35"/>
    </row>
    <row r="1737" spans="1:74" s="54" customFormat="1" ht="15" customHeight="1" x14ac:dyDescent="0.15">
      <c r="A1737" s="35"/>
      <c r="B1737" s="35"/>
      <c r="C1737" s="35"/>
      <c r="D1737" s="35"/>
      <c r="E1737" s="35"/>
      <c r="F1737" s="35"/>
      <c r="G1737" s="35"/>
      <c r="H1737" s="35"/>
      <c r="I1737" s="35"/>
      <c r="J1737" s="35"/>
      <c r="K1737" s="35"/>
      <c r="L1737" s="35"/>
      <c r="M1737" s="35"/>
      <c r="N1737" s="35"/>
      <c r="O1737" s="35"/>
      <c r="P1737" s="35"/>
      <c r="Q1737" s="35"/>
      <c r="R1737" s="35"/>
      <c r="S1737" s="35"/>
      <c r="T1737" s="35"/>
      <c r="U1737" s="35"/>
      <c r="V1737" s="35"/>
      <c r="W1737" s="35"/>
      <c r="X1737" s="35"/>
      <c r="Y1737" s="35"/>
      <c r="Z1737" s="35"/>
      <c r="AA1737" s="35"/>
      <c r="AB1737" s="35"/>
      <c r="AC1737" s="35"/>
      <c r="AD1737" s="35"/>
      <c r="AE1737" s="35"/>
      <c r="AG1737" s="216" t="s">
        <v>178</v>
      </c>
      <c r="AH1737" s="907" t="s">
        <v>2495</v>
      </c>
      <c r="AI1737" s="906" t="s">
        <v>2496</v>
      </c>
      <c r="AJ1737" s="905">
        <v>1901054</v>
      </c>
      <c r="AK1737" s="451" t="s">
        <v>139</v>
      </c>
      <c r="AL1737" s="451">
        <v>1</v>
      </c>
      <c r="AM1737" s="449" t="s">
        <v>3041</v>
      </c>
      <c r="AN1737" s="450"/>
      <c r="AP1737" s="77"/>
      <c r="AQ1737" s="77"/>
      <c r="AR1737" s="35"/>
      <c r="AS1737" s="35"/>
      <c r="AT1737" s="35"/>
      <c r="AU1737" s="35"/>
      <c r="AV1737" s="35"/>
      <c r="AW1737" s="35"/>
      <c r="AX1737" s="35"/>
      <c r="AY1737" s="35"/>
      <c r="AZ1737" s="35"/>
      <c r="BA1737" s="35"/>
      <c r="BB1737" s="35"/>
      <c r="BC1737" s="35"/>
      <c r="BD1737" s="35"/>
      <c r="BE1737" s="35"/>
      <c r="BF1737" s="35"/>
      <c r="BG1737" s="35"/>
      <c r="BH1737" s="35"/>
      <c r="BI1737" s="35"/>
      <c r="BJ1737" s="35"/>
      <c r="BK1737" s="35"/>
      <c r="BL1737" s="35"/>
      <c r="BM1737" s="35"/>
      <c r="BN1737" s="35"/>
      <c r="BO1737" s="35"/>
      <c r="BP1737" s="35"/>
      <c r="BQ1737" s="35"/>
      <c r="BR1737" s="35"/>
      <c r="BS1737" s="35"/>
      <c r="BT1737" s="35"/>
      <c r="BU1737" s="35"/>
      <c r="BV1737" s="35"/>
    </row>
    <row r="1738" spans="1:74" s="54" customFormat="1" ht="15" customHeight="1" x14ac:dyDescent="0.15">
      <c r="A1738" s="35"/>
      <c r="B1738" s="35"/>
      <c r="C1738" s="35"/>
      <c r="D1738" s="35"/>
      <c r="E1738" s="35"/>
      <c r="F1738" s="35"/>
      <c r="G1738" s="35"/>
      <c r="H1738" s="35"/>
      <c r="I1738" s="35"/>
      <c r="J1738" s="35"/>
      <c r="K1738" s="35"/>
      <c r="L1738" s="35"/>
      <c r="M1738" s="35"/>
      <c r="N1738" s="35"/>
      <c r="O1738" s="35"/>
      <c r="P1738" s="35"/>
      <c r="Q1738" s="35"/>
      <c r="R1738" s="35"/>
      <c r="S1738" s="35"/>
      <c r="T1738" s="35"/>
      <c r="U1738" s="35"/>
      <c r="V1738" s="35"/>
      <c r="W1738" s="35"/>
      <c r="X1738" s="35"/>
      <c r="Y1738" s="35"/>
      <c r="Z1738" s="35"/>
      <c r="AA1738" s="35"/>
      <c r="AB1738" s="35"/>
      <c r="AC1738" s="35"/>
      <c r="AD1738" s="35"/>
      <c r="AE1738" s="35"/>
      <c r="AG1738" s="216" t="s">
        <v>178</v>
      </c>
      <c r="AH1738" s="907" t="s">
        <v>2562</v>
      </c>
      <c r="AI1738" s="906" t="s">
        <v>2563</v>
      </c>
      <c r="AJ1738" s="905">
        <v>1901055</v>
      </c>
      <c r="AK1738" s="451">
        <v>1</v>
      </c>
      <c r="AL1738" s="451" t="s">
        <v>139</v>
      </c>
      <c r="AM1738" s="449" t="s">
        <v>3041</v>
      </c>
      <c r="AN1738" s="450"/>
      <c r="AP1738" s="77"/>
      <c r="AQ1738" s="77"/>
      <c r="AR1738" s="35"/>
      <c r="AS1738" s="35"/>
      <c r="AT1738" s="35"/>
      <c r="AU1738" s="35"/>
      <c r="AV1738" s="35"/>
      <c r="AW1738" s="35"/>
      <c r="AX1738" s="35"/>
      <c r="AY1738" s="35"/>
      <c r="AZ1738" s="35"/>
      <c r="BA1738" s="35"/>
      <c r="BB1738" s="35"/>
      <c r="BC1738" s="35"/>
      <c r="BD1738" s="35"/>
      <c r="BE1738" s="35"/>
      <c r="BF1738" s="35"/>
      <c r="BG1738" s="35"/>
      <c r="BH1738" s="35"/>
      <c r="BI1738" s="35"/>
      <c r="BJ1738" s="35"/>
      <c r="BK1738" s="35"/>
      <c r="BL1738" s="35"/>
      <c r="BM1738" s="35"/>
      <c r="BN1738" s="35"/>
      <c r="BO1738" s="35"/>
      <c r="BP1738" s="35"/>
      <c r="BQ1738" s="35"/>
      <c r="BR1738" s="35"/>
      <c r="BS1738" s="35"/>
      <c r="BT1738" s="35"/>
      <c r="BU1738" s="35"/>
      <c r="BV1738" s="35"/>
    </row>
    <row r="1739" spans="1:74" s="54" customFormat="1" ht="15" customHeight="1" x14ac:dyDescent="0.15">
      <c r="A1739" s="35"/>
      <c r="B1739" s="35"/>
      <c r="C1739" s="35"/>
      <c r="D1739" s="35"/>
      <c r="E1739" s="35"/>
      <c r="F1739" s="35"/>
      <c r="G1739" s="35"/>
      <c r="H1739" s="35"/>
      <c r="I1739" s="35"/>
      <c r="J1739" s="35"/>
      <c r="K1739" s="35"/>
      <c r="L1739" s="35"/>
      <c r="M1739" s="35"/>
      <c r="N1739" s="35"/>
      <c r="O1739" s="35"/>
      <c r="P1739" s="35"/>
      <c r="Q1739" s="35"/>
      <c r="R1739" s="35"/>
      <c r="S1739" s="35"/>
      <c r="T1739" s="35"/>
      <c r="U1739" s="35"/>
      <c r="V1739" s="35"/>
      <c r="W1739" s="35"/>
      <c r="X1739" s="35"/>
      <c r="Y1739" s="35"/>
      <c r="Z1739" s="35"/>
      <c r="AA1739" s="35"/>
      <c r="AB1739" s="35"/>
      <c r="AC1739" s="35"/>
      <c r="AD1739" s="35"/>
      <c r="AE1739" s="35"/>
      <c r="AG1739" s="216" t="s">
        <v>178</v>
      </c>
      <c r="AH1739" s="907" t="s">
        <v>2580</v>
      </c>
      <c r="AI1739" s="906" t="s">
        <v>2581</v>
      </c>
      <c r="AJ1739" s="905">
        <v>1901056</v>
      </c>
      <c r="AK1739" s="451" t="s">
        <v>139</v>
      </c>
      <c r="AL1739" s="451">
        <v>1</v>
      </c>
      <c r="AM1739" s="449" t="s">
        <v>3041</v>
      </c>
      <c r="AN1739" s="450"/>
      <c r="AP1739" s="77"/>
      <c r="AQ1739" s="77"/>
      <c r="AR1739" s="35"/>
      <c r="AS1739" s="35"/>
      <c r="AT1739" s="35"/>
      <c r="AU1739" s="35"/>
      <c r="AV1739" s="35"/>
      <c r="AW1739" s="35"/>
      <c r="AX1739" s="35"/>
      <c r="AY1739" s="35"/>
      <c r="AZ1739" s="35"/>
      <c r="BA1739" s="35"/>
      <c r="BB1739" s="35"/>
      <c r="BC1739" s="35"/>
      <c r="BD1739" s="35"/>
      <c r="BE1739" s="35"/>
      <c r="BF1739" s="35"/>
      <c r="BG1739" s="35"/>
      <c r="BH1739" s="35"/>
      <c r="BI1739" s="35"/>
      <c r="BJ1739" s="35"/>
      <c r="BK1739" s="35"/>
      <c r="BL1739" s="35"/>
      <c r="BM1739" s="35"/>
      <c r="BN1739" s="35"/>
      <c r="BO1739" s="35"/>
      <c r="BP1739" s="35"/>
      <c r="BQ1739" s="35"/>
      <c r="BR1739" s="35"/>
      <c r="BS1739" s="35"/>
      <c r="BT1739" s="35"/>
      <c r="BU1739" s="35"/>
      <c r="BV1739" s="35"/>
    </row>
    <row r="1740" spans="1:74" s="54" customFormat="1" ht="15" customHeight="1" x14ac:dyDescent="0.15">
      <c r="A1740" s="35"/>
      <c r="B1740" s="35"/>
      <c r="C1740" s="35"/>
      <c r="D1740" s="35"/>
      <c r="E1740" s="35"/>
      <c r="F1740" s="35"/>
      <c r="G1740" s="35"/>
      <c r="H1740" s="35"/>
      <c r="I1740" s="35"/>
      <c r="J1740" s="35"/>
      <c r="K1740" s="35"/>
      <c r="L1740" s="35"/>
      <c r="M1740" s="35"/>
      <c r="N1740" s="35"/>
      <c r="O1740" s="35"/>
      <c r="P1740" s="35"/>
      <c r="Q1740" s="35"/>
      <c r="R1740" s="35"/>
      <c r="S1740" s="35"/>
      <c r="T1740" s="35"/>
      <c r="U1740" s="35"/>
      <c r="V1740" s="35"/>
      <c r="W1740" s="35"/>
      <c r="X1740" s="35"/>
      <c r="Y1740" s="35"/>
      <c r="Z1740" s="35"/>
      <c r="AA1740" s="35"/>
      <c r="AB1740" s="35"/>
      <c r="AC1740" s="35"/>
      <c r="AD1740" s="35"/>
      <c r="AE1740" s="35"/>
      <c r="AG1740" s="216" t="s">
        <v>178</v>
      </c>
      <c r="AH1740" s="907" t="s">
        <v>2493</v>
      </c>
      <c r="AI1740" s="906" t="s">
        <v>2494</v>
      </c>
      <c r="AJ1740" s="905">
        <v>1901057</v>
      </c>
      <c r="AK1740" s="451" t="s">
        <v>139</v>
      </c>
      <c r="AL1740" s="451">
        <v>1</v>
      </c>
      <c r="AM1740" s="449" t="s">
        <v>3041</v>
      </c>
      <c r="AN1740" s="450"/>
      <c r="AP1740" s="77"/>
      <c r="AQ1740" s="77"/>
      <c r="AR1740" s="35"/>
      <c r="AS1740" s="35"/>
      <c r="AT1740" s="35"/>
      <c r="AU1740" s="35"/>
      <c r="AV1740" s="35"/>
      <c r="AW1740" s="35"/>
      <c r="AX1740" s="35"/>
      <c r="AY1740" s="35"/>
      <c r="AZ1740" s="35"/>
      <c r="BA1740" s="35"/>
      <c r="BB1740" s="35"/>
      <c r="BC1740" s="35"/>
      <c r="BD1740" s="35"/>
      <c r="BE1740" s="35"/>
      <c r="BF1740" s="35"/>
      <c r="BG1740" s="35"/>
      <c r="BH1740" s="35"/>
      <c r="BI1740" s="35"/>
      <c r="BJ1740" s="35"/>
      <c r="BK1740" s="35"/>
      <c r="BL1740" s="35"/>
      <c r="BM1740" s="35"/>
      <c r="BN1740" s="35"/>
      <c r="BO1740" s="35"/>
      <c r="BP1740" s="35"/>
      <c r="BQ1740" s="35"/>
      <c r="BR1740" s="35"/>
      <c r="BS1740" s="35"/>
      <c r="BT1740" s="35"/>
      <c r="BU1740" s="35"/>
      <c r="BV1740" s="35"/>
    </row>
    <row r="1741" spans="1:74" s="54" customFormat="1" ht="15" customHeight="1" x14ac:dyDescent="0.15">
      <c r="A1741" s="35"/>
      <c r="B1741" s="35"/>
      <c r="C1741" s="35"/>
      <c r="D1741" s="35"/>
      <c r="E1741" s="35"/>
      <c r="F1741" s="35"/>
      <c r="G1741" s="35"/>
      <c r="H1741" s="35"/>
      <c r="I1741" s="35"/>
      <c r="J1741" s="35"/>
      <c r="K1741" s="35"/>
      <c r="L1741" s="35"/>
      <c r="M1741" s="35"/>
      <c r="N1741" s="35"/>
      <c r="O1741" s="35"/>
      <c r="P1741" s="35"/>
      <c r="Q1741" s="35"/>
      <c r="R1741" s="35"/>
      <c r="S1741" s="35"/>
      <c r="T1741" s="35"/>
      <c r="U1741" s="35"/>
      <c r="V1741" s="35"/>
      <c r="W1741" s="35"/>
      <c r="X1741" s="35"/>
      <c r="Y1741" s="35"/>
      <c r="Z1741" s="35"/>
      <c r="AA1741" s="35"/>
      <c r="AB1741" s="35"/>
      <c r="AC1741" s="35"/>
      <c r="AD1741" s="35"/>
      <c r="AE1741" s="35"/>
      <c r="AG1741" s="216" t="s">
        <v>178</v>
      </c>
      <c r="AH1741" s="907" t="s">
        <v>2531</v>
      </c>
      <c r="AI1741" s="906" t="s">
        <v>2532</v>
      </c>
      <c r="AJ1741" s="905">
        <v>1901058</v>
      </c>
      <c r="AK1741" s="451" t="s">
        <v>139</v>
      </c>
      <c r="AL1741" s="451">
        <v>1</v>
      </c>
      <c r="AM1741" s="449" t="s">
        <v>3041</v>
      </c>
      <c r="AN1741" s="450"/>
      <c r="AP1741" s="77"/>
      <c r="AQ1741" s="77"/>
      <c r="AR1741" s="35"/>
      <c r="AS1741" s="35"/>
      <c r="AT1741" s="35"/>
      <c r="AU1741" s="35"/>
      <c r="AV1741" s="35"/>
      <c r="AW1741" s="35"/>
      <c r="AX1741" s="35"/>
      <c r="AY1741" s="35"/>
      <c r="AZ1741" s="35"/>
      <c r="BA1741" s="35"/>
      <c r="BB1741" s="35"/>
      <c r="BC1741" s="35"/>
      <c r="BD1741" s="35"/>
      <c r="BE1741" s="35"/>
      <c r="BF1741" s="35"/>
      <c r="BG1741" s="35"/>
      <c r="BH1741" s="35"/>
      <c r="BI1741" s="35"/>
      <c r="BJ1741" s="35"/>
      <c r="BK1741" s="35"/>
      <c r="BL1741" s="35"/>
      <c r="BM1741" s="35"/>
      <c r="BN1741" s="35"/>
      <c r="BO1741" s="35"/>
      <c r="BP1741" s="35"/>
      <c r="BQ1741" s="35"/>
      <c r="BR1741" s="35"/>
      <c r="BS1741" s="35"/>
      <c r="BT1741" s="35"/>
      <c r="BU1741" s="35"/>
      <c r="BV1741" s="35"/>
    </row>
    <row r="1742" spans="1:74" s="54" customFormat="1" ht="15" customHeight="1" x14ac:dyDescent="0.15">
      <c r="A1742" s="35"/>
      <c r="B1742" s="35"/>
      <c r="C1742" s="35"/>
      <c r="D1742" s="35"/>
      <c r="E1742" s="35"/>
      <c r="F1742" s="35"/>
      <c r="G1742" s="35"/>
      <c r="H1742" s="35"/>
      <c r="I1742" s="35"/>
      <c r="J1742" s="35"/>
      <c r="K1742" s="35"/>
      <c r="L1742" s="35"/>
      <c r="M1742" s="35"/>
      <c r="N1742" s="35"/>
      <c r="O1742" s="35"/>
      <c r="P1742" s="35"/>
      <c r="Q1742" s="35"/>
      <c r="R1742" s="35"/>
      <c r="S1742" s="35"/>
      <c r="T1742" s="35"/>
      <c r="U1742" s="35"/>
      <c r="V1742" s="35"/>
      <c r="W1742" s="35"/>
      <c r="X1742" s="35"/>
      <c r="Y1742" s="35"/>
      <c r="Z1742" s="35"/>
      <c r="AA1742" s="35"/>
      <c r="AB1742" s="35"/>
      <c r="AC1742" s="35"/>
      <c r="AD1742" s="35"/>
      <c r="AE1742" s="35"/>
      <c r="AG1742" s="216" t="s">
        <v>178</v>
      </c>
      <c r="AH1742" s="907" t="s">
        <v>2560</v>
      </c>
      <c r="AI1742" s="906" t="s">
        <v>2561</v>
      </c>
      <c r="AJ1742" s="905">
        <v>1901059</v>
      </c>
      <c r="AK1742" s="451" t="s">
        <v>139</v>
      </c>
      <c r="AL1742" s="451">
        <v>1</v>
      </c>
      <c r="AM1742" s="449" t="s">
        <v>3041</v>
      </c>
      <c r="AN1742" s="450"/>
      <c r="AP1742" s="77"/>
      <c r="AQ1742" s="77"/>
      <c r="AR1742" s="35"/>
      <c r="AS1742" s="35"/>
      <c r="AT1742" s="35"/>
      <c r="AU1742" s="35"/>
      <c r="AV1742" s="35"/>
      <c r="AW1742" s="35"/>
      <c r="AX1742" s="35"/>
      <c r="AY1742" s="35"/>
      <c r="AZ1742" s="35"/>
      <c r="BA1742" s="35"/>
      <c r="BB1742" s="35"/>
      <c r="BC1742" s="35"/>
      <c r="BD1742" s="35"/>
      <c r="BE1742" s="35"/>
      <c r="BF1742" s="35"/>
      <c r="BG1742" s="35"/>
      <c r="BH1742" s="35"/>
      <c r="BI1742" s="35"/>
      <c r="BJ1742" s="35"/>
      <c r="BK1742" s="35"/>
      <c r="BL1742" s="35"/>
      <c r="BM1742" s="35"/>
      <c r="BN1742" s="35"/>
      <c r="BO1742" s="35"/>
      <c r="BP1742" s="35"/>
      <c r="BQ1742" s="35"/>
      <c r="BR1742" s="35"/>
      <c r="BS1742" s="35"/>
      <c r="BT1742" s="35"/>
      <c r="BU1742" s="35"/>
      <c r="BV1742" s="35"/>
    </row>
    <row r="1743" spans="1:74" s="54" customFormat="1" ht="15" customHeight="1" x14ac:dyDescent="0.15">
      <c r="A1743" s="35"/>
      <c r="B1743" s="35"/>
      <c r="C1743" s="35"/>
      <c r="D1743" s="35"/>
      <c r="E1743" s="35"/>
      <c r="F1743" s="35"/>
      <c r="G1743" s="35"/>
      <c r="H1743" s="35"/>
      <c r="I1743" s="35"/>
      <c r="J1743" s="35"/>
      <c r="K1743" s="35"/>
      <c r="L1743" s="35"/>
      <c r="M1743" s="35"/>
      <c r="N1743" s="35"/>
      <c r="O1743" s="35"/>
      <c r="P1743" s="35"/>
      <c r="Q1743" s="35"/>
      <c r="R1743" s="35"/>
      <c r="S1743" s="35"/>
      <c r="T1743" s="35"/>
      <c r="U1743" s="35"/>
      <c r="V1743" s="35"/>
      <c r="W1743" s="35"/>
      <c r="X1743" s="35"/>
      <c r="Y1743" s="35"/>
      <c r="Z1743" s="35"/>
      <c r="AA1743" s="35"/>
      <c r="AB1743" s="35"/>
      <c r="AC1743" s="35"/>
      <c r="AD1743" s="35"/>
      <c r="AE1743" s="35"/>
      <c r="AG1743" s="216" t="s">
        <v>178</v>
      </c>
      <c r="AH1743" s="907" t="s">
        <v>2564</v>
      </c>
      <c r="AI1743" s="906" t="s">
        <v>2565</v>
      </c>
      <c r="AJ1743" s="905">
        <v>1901060</v>
      </c>
      <c r="AK1743" s="451" t="s">
        <v>139</v>
      </c>
      <c r="AL1743" s="451">
        <v>1</v>
      </c>
      <c r="AM1743" s="449" t="s">
        <v>3041</v>
      </c>
      <c r="AN1743" s="450"/>
      <c r="AP1743" s="77"/>
      <c r="AQ1743" s="77"/>
      <c r="AR1743" s="35"/>
      <c r="AS1743" s="35"/>
      <c r="AT1743" s="35"/>
      <c r="AU1743" s="35"/>
      <c r="AV1743" s="35"/>
      <c r="AW1743" s="35"/>
      <c r="AX1743" s="35"/>
      <c r="AY1743" s="35"/>
      <c r="AZ1743" s="35"/>
      <c r="BA1743" s="35"/>
      <c r="BB1743" s="35"/>
      <c r="BC1743" s="35"/>
      <c r="BD1743" s="35"/>
      <c r="BE1743" s="35"/>
      <c r="BF1743" s="35"/>
      <c r="BG1743" s="35"/>
      <c r="BH1743" s="35"/>
      <c r="BI1743" s="35"/>
      <c r="BJ1743" s="35"/>
      <c r="BK1743" s="35"/>
      <c r="BL1743" s="35"/>
      <c r="BM1743" s="35"/>
      <c r="BN1743" s="35"/>
      <c r="BO1743" s="35"/>
      <c r="BP1743" s="35"/>
      <c r="BQ1743" s="35"/>
      <c r="BR1743" s="35"/>
      <c r="BS1743" s="35"/>
      <c r="BT1743" s="35"/>
      <c r="BU1743" s="35"/>
      <c r="BV1743" s="35"/>
    </row>
    <row r="1744" spans="1:74" s="54" customFormat="1" ht="15" customHeight="1" x14ac:dyDescent="0.15">
      <c r="A1744" s="35"/>
      <c r="B1744" s="35"/>
      <c r="C1744" s="35"/>
      <c r="D1744" s="35"/>
      <c r="E1744" s="35"/>
      <c r="F1744" s="35"/>
      <c r="G1744" s="35"/>
      <c r="H1744" s="35"/>
      <c r="I1744" s="35"/>
      <c r="J1744" s="35"/>
      <c r="K1744" s="35"/>
      <c r="L1744" s="35"/>
      <c r="M1744" s="35"/>
      <c r="N1744" s="35"/>
      <c r="O1744" s="35"/>
      <c r="P1744" s="35"/>
      <c r="Q1744" s="35"/>
      <c r="R1744" s="35"/>
      <c r="S1744" s="35"/>
      <c r="T1744" s="35"/>
      <c r="U1744" s="35"/>
      <c r="V1744" s="35"/>
      <c r="W1744" s="35"/>
      <c r="X1744" s="35"/>
      <c r="Y1744" s="35"/>
      <c r="Z1744" s="35"/>
      <c r="AA1744" s="35"/>
      <c r="AB1744" s="35"/>
      <c r="AC1744" s="35"/>
      <c r="AD1744" s="35"/>
      <c r="AE1744" s="35"/>
      <c r="AG1744" s="216" t="s">
        <v>178</v>
      </c>
      <c r="AH1744" s="907" t="s">
        <v>2489</v>
      </c>
      <c r="AI1744" s="906" t="s">
        <v>2490</v>
      </c>
      <c r="AJ1744" s="905">
        <v>1901061</v>
      </c>
      <c r="AK1744" s="451" t="s">
        <v>139</v>
      </c>
      <c r="AL1744" s="451">
        <v>1</v>
      </c>
      <c r="AM1744" s="449" t="s">
        <v>3041</v>
      </c>
      <c r="AN1744" s="450"/>
      <c r="AP1744" s="77"/>
      <c r="AQ1744" s="77"/>
      <c r="AR1744" s="35"/>
      <c r="AS1744" s="35"/>
      <c r="AT1744" s="35"/>
      <c r="AU1744" s="35"/>
      <c r="AV1744" s="35"/>
      <c r="AW1744" s="35"/>
      <c r="AX1744" s="35"/>
      <c r="AY1744" s="35"/>
      <c r="AZ1744" s="35"/>
      <c r="BA1744" s="35"/>
      <c r="BB1744" s="35"/>
      <c r="BC1744" s="35"/>
      <c r="BD1744" s="35"/>
      <c r="BE1744" s="35"/>
      <c r="BF1744" s="35"/>
      <c r="BG1744" s="35"/>
      <c r="BH1744" s="35"/>
      <c r="BI1744" s="35"/>
      <c r="BJ1744" s="35"/>
      <c r="BK1744" s="35"/>
      <c r="BL1744" s="35"/>
      <c r="BM1744" s="35"/>
      <c r="BN1744" s="35"/>
      <c r="BO1744" s="35"/>
      <c r="BP1744" s="35"/>
      <c r="BQ1744" s="35"/>
      <c r="BR1744" s="35"/>
      <c r="BS1744" s="35"/>
      <c r="BT1744" s="35"/>
      <c r="BU1744" s="35"/>
      <c r="BV1744" s="35"/>
    </row>
    <row r="1745" spans="1:74" s="54" customFormat="1" ht="15" customHeight="1" x14ac:dyDescent="0.15">
      <c r="A1745" s="35"/>
      <c r="B1745" s="35"/>
      <c r="C1745" s="35"/>
      <c r="D1745" s="35"/>
      <c r="E1745" s="35"/>
      <c r="F1745" s="35"/>
      <c r="G1745" s="35"/>
      <c r="H1745" s="35"/>
      <c r="I1745" s="35"/>
      <c r="J1745" s="35"/>
      <c r="K1745" s="35"/>
      <c r="L1745" s="35"/>
      <c r="M1745" s="35"/>
      <c r="N1745" s="35"/>
      <c r="O1745" s="35"/>
      <c r="P1745" s="35"/>
      <c r="Q1745" s="35"/>
      <c r="R1745" s="35"/>
      <c r="S1745" s="35"/>
      <c r="T1745" s="35"/>
      <c r="U1745" s="35"/>
      <c r="V1745" s="35"/>
      <c r="W1745" s="35"/>
      <c r="X1745" s="35"/>
      <c r="Y1745" s="35"/>
      <c r="Z1745" s="35"/>
      <c r="AA1745" s="35"/>
      <c r="AB1745" s="35"/>
      <c r="AC1745" s="35"/>
      <c r="AD1745" s="35"/>
      <c r="AE1745" s="35"/>
      <c r="AG1745" s="216" t="s">
        <v>178</v>
      </c>
      <c r="AH1745" s="907" t="s">
        <v>2533</v>
      </c>
      <c r="AI1745" s="906" t="s">
        <v>2534</v>
      </c>
      <c r="AJ1745" s="905">
        <v>1901062</v>
      </c>
      <c r="AK1745" s="451">
        <v>1</v>
      </c>
      <c r="AL1745" s="451" t="s">
        <v>139</v>
      </c>
      <c r="AM1745" s="451" t="s">
        <v>140</v>
      </c>
      <c r="AN1745" s="450"/>
      <c r="AP1745" s="77"/>
      <c r="AQ1745" s="77"/>
      <c r="AR1745" s="35"/>
      <c r="AS1745" s="35"/>
      <c r="AT1745" s="35"/>
      <c r="AU1745" s="35"/>
      <c r="AV1745" s="35"/>
      <c r="AW1745" s="35"/>
      <c r="AX1745" s="35"/>
      <c r="AY1745" s="35"/>
      <c r="AZ1745" s="35"/>
      <c r="BA1745" s="35"/>
      <c r="BB1745" s="35"/>
      <c r="BC1745" s="35"/>
      <c r="BD1745" s="35"/>
      <c r="BE1745" s="35"/>
      <c r="BF1745" s="35"/>
      <c r="BG1745" s="35"/>
      <c r="BH1745" s="35"/>
      <c r="BI1745" s="35"/>
      <c r="BJ1745" s="35"/>
      <c r="BK1745" s="35"/>
      <c r="BL1745" s="35"/>
      <c r="BM1745" s="35"/>
      <c r="BN1745" s="35"/>
      <c r="BO1745" s="35"/>
      <c r="BP1745" s="35"/>
      <c r="BQ1745" s="35"/>
      <c r="BR1745" s="35"/>
      <c r="BS1745" s="35"/>
      <c r="BT1745" s="35"/>
      <c r="BU1745" s="35"/>
      <c r="BV1745" s="35"/>
    </row>
    <row r="1746" spans="1:74" s="54" customFormat="1" ht="15" customHeight="1" x14ac:dyDescent="0.15">
      <c r="A1746" s="35"/>
      <c r="B1746" s="35"/>
      <c r="C1746" s="35"/>
      <c r="D1746" s="35"/>
      <c r="E1746" s="35"/>
      <c r="F1746" s="35"/>
      <c r="G1746" s="35"/>
      <c r="H1746" s="35"/>
      <c r="I1746" s="35"/>
      <c r="J1746" s="35"/>
      <c r="K1746" s="35"/>
      <c r="L1746" s="35"/>
      <c r="M1746" s="35"/>
      <c r="N1746" s="35"/>
      <c r="O1746" s="35"/>
      <c r="P1746" s="35"/>
      <c r="Q1746" s="35"/>
      <c r="R1746" s="35"/>
      <c r="S1746" s="35"/>
      <c r="T1746" s="35"/>
      <c r="U1746" s="35"/>
      <c r="V1746" s="35"/>
      <c r="W1746" s="35"/>
      <c r="X1746" s="35"/>
      <c r="Y1746" s="35"/>
      <c r="Z1746" s="35"/>
      <c r="AA1746" s="35"/>
      <c r="AB1746" s="35"/>
      <c r="AC1746" s="35"/>
      <c r="AD1746" s="35"/>
      <c r="AE1746" s="35"/>
      <c r="AG1746" s="216" t="s">
        <v>178</v>
      </c>
      <c r="AH1746" s="907" t="s">
        <v>2543</v>
      </c>
      <c r="AI1746" s="906" t="s">
        <v>2544</v>
      </c>
      <c r="AJ1746" s="905">
        <v>1901063</v>
      </c>
      <c r="AK1746" s="451">
        <v>1</v>
      </c>
      <c r="AL1746" s="451" t="s">
        <v>139</v>
      </c>
      <c r="AM1746" s="451" t="s">
        <v>140</v>
      </c>
      <c r="AN1746" s="450"/>
      <c r="AP1746" s="77"/>
      <c r="AQ1746" s="77"/>
      <c r="AR1746" s="35"/>
      <c r="AS1746" s="35"/>
      <c r="AT1746" s="35"/>
      <c r="AU1746" s="35"/>
      <c r="AV1746" s="35"/>
      <c r="AW1746" s="35"/>
      <c r="AX1746" s="35"/>
      <c r="AY1746" s="35"/>
      <c r="AZ1746" s="35"/>
      <c r="BA1746" s="35"/>
      <c r="BB1746" s="35"/>
      <c r="BC1746" s="35"/>
      <c r="BD1746" s="35"/>
      <c r="BE1746" s="35"/>
      <c r="BF1746" s="35"/>
      <c r="BG1746" s="35"/>
      <c r="BH1746" s="35"/>
      <c r="BI1746" s="35"/>
      <c r="BJ1746" s="35"/>
      <c r="BK1746" s="35"/>
      <c r="BL1746" s="35"/>
      <c r="BM1746" s="35"/>
      <c r="BN1746" s="35"/>
      <c r="BO1746" s="35"/>
      <c r="BP1746" s="35"/>
      <c r="BQ1746" s="35"/>
      <c r="BR1746" s="35"/>
      <c r="BS1746" s="35"/>
      <c r="BT1746" s="35"/>
      <c r="BU1746" s="35"/>
      <c r="BV1746" s="35"/>
    </row>
    <row r="1747" spans="1:74" s="54" customFormat="1" ht="15" customHeight="1" x14ac:dyDescent="0.15">
      <c r="A1747" s="35"/>
      <c r="B1747" s="35"/>
      <c r="C1747" s="35"/>
      <c r="D1747" s="35"/>
      <c r="E1747" s="35"/>
      <c r="F1747" s="35"/>
      <c r="G1747" s="35"/>
      <c r="H1747" s="35"/>
      <c r="I1747" s="35"/>
      <c r="J1747" s="35"/>
      <c r="K1747" s="35"/>
      <c r="L1747" s="35"/>
      <c r="M1747" s="35"/>
      <c r="N1747" s="35"/>
      <c r="O1747" s="35"/>
      <c r="P1747" s="35"/>
      <c r="Q1747" s="35"/>
      <c r="R1747" s="35"/>
      <c r="S1747" s="35"/>
      <c r="T1747" s="35"/>
      <c r="U1747" s="35"/>
      <c r="V1747" s="35"/>
      <c r="W1747" s="35"/>
      <c r="X1747" s="35"/>
      <c r="Y1747" s="35"/>
      <c r="Z1747" s="35"/>
      <c r="AA1747" s="35"/>
      <c r="AB1747" s="35"/>
      <c r="AC1747" s="35"/>
      <c r="AD1747" s="35"/>
      <c r="AE1747" s="35"/>
      <c r="AG1747" s="216" t="s">
        <v>178</v>
      </c>
      <c r="AH1747" s="907" t="s">
        <v>2501</v>
      </c>
      <c r="AI1747" s="906" t="s">
        <v>2502</v>
      </c>
      <c r="AJ1747" s="905">
        <v>1901064</v>
      </c>
      <c r="AK1747" s="451" t="s">
        <v>139</v>
      </c>
      <c r="AL1747" s="451">
        <v>1</v>
      </c>
      <c r="AM1747" s="449" t="s">
        <v>3041</v>
      </c>
      <c r="AN1747" s="450"/>
      <c r="AP1747" s="77"/>
      <c r="AQ1747" s="77"/>
      <c r="AR1747" s="35"/>
      <c r="AS1747" s="35"/>
      <c r="AT1747" s="35"/>
      <c r="AU1747" s="35"/>
      <c r="AV1747" s="35"/>
      <c r="AW1747" s="35"/>
      <c r="AX1747" s="35"/>
      <c r="AY1747" s="35"/>
      <c r="AZ1747" s="35"/>
      <c r="BA1747" s="35"/>
      <c r="BB1747" s="35"/>
      <c r="BC1747" s="35"/>
      <c r="BD1747" s="35"/>
      <c r="BE1747" s="35"/>
      <c r="BF1747" s="35"/>
      <c r="BG1747" s="35"/>
      <c r="BH1747" s="35"/>
      <c r="BI1747" s="35"/>
      <c r="BJ1747" s="35"/>
      <c r="BK1747" s="35"/>
      <c r="BL1747" s="35"/>
      <c r="BM1747" s="35"/>
      <c r="BN1747" s="35"/>
      <c r="BO1747" s="35"/>
      <c r="BP1747" s="35"/>
      <c r="BQ1747" s="35"/>
      <c r="BR1747" s="35"/>
      <c r="BS1747" s="35"/>
      <c r="BT1747" s="35"/>
      <c r="BU1747" s="35"/>
      <c r="BV1747" s="35"/>
    </row>
    <row r="1748" spans="1:74" s="54" customFormat="1" ht="15" customHeight="1" x14ac:dyDescent="0.15">
      <c r="A1748" s="35"/>
      <c r="B1748" s="35"/>
      <c r="C1748" s="35"/>
      <c r="D1748" s="35"/>
      <c r="E1748" s="35"/>
      <c r="F1748" s="35"/>
      <c r="G1748" s="35"/>
      <c r="H1748" s="35"/>
      <c r="I1748" s="35"/>
      <c r="J1748" s="35"/>
      <c r="K1748" s="35"/>
      <c r="L1748" s="35"/>
      <c r="M1748" s="35"/>
      <c r="N1748" s="35"/>
      <c r="O1748" s="35"/>
      <c r="P1748" s="35"/>
      <c r="Q1748" s="35"/>
      <c r="R1748" s="35"/>
      <c r="S1748" s="35"/>
      <c r="T1748" s="35"/>
      <c r="U1748" s="35"/>
      <c r="V1748" s="35"/>
      <c r="W1748" s="35"/>
      <c r="X1748" s="35"/>
      <c r="Y1748" s="35"/>
      <c r="Z1748" s="35"/>
      <c r="AA1748" s="35"/>
      <c r="AB1748" s="35"/>
      <c r="AC1748" s="35"/>
      <c r="AD1748" s="35"/>
      <c r="AE1748" s="35"/>
      <c r="AG1748" s="216" t="s">
        <v>178</v>
      </c>
      <c r="AH1748" s="907" t="s">
        <v>2546</v>
      </c>
      <c r="AI1748" s="906" t="s">
        <v>2547</v>
      </c>
      <c r="AJ1748" s="905">
        <v>1901066</v>
      </c>
      <c r="AK1748" s="451">
        <v>1</v>
      </c>
      <c r="AL1748" s="451" t="s">
        <v>139</v>
      </c>
      <c r="AM1748" s="451" t="s">
        <v>140</v>
      </c>
      <c r="AN1748" s="450"/>
      <c r="AP1748" s="77"/>
      <c r="AQ1748" s="77"/>
      <c r="AR1748" s="35"/>
      <c r="AS1748" s="35"/>
      <c r="AT1748" s="35"/>
      <c r="AU1748" s="35"/>
      <c r="AV1748" s="35"/>
      <c r="AW1748" s="35"/>
      <c r="AX1748" s="35"/>
      <c r="AY1748" s="35"/>
      <c r="AZ1748" s="35"/>
      <c r="BA1748" s="35"/>
      <c r="BB1748" s="35"/>
      <c r="BC1748" s="35"/>
      <c r="BD1748" s="35"/>
      <c r="BE1748" s="35"/>
      <c r="BF1748" s="35"/>
      <c r="BG1748" s="35"/>
      <c r="BH1748" s="35"/>
      <c r="BI1748" s="35"/>
      <c r="BJ1748" s="35"/>
      <c r="BK1748" s="35"/>
      <c r="BL1748" s="35"/>
      <c r="BM1748" s="35"/>
      <c r="BN1748" s="35"/>
      <c r="BO1748" s="35"/>
      <c r="BP1748" s="35"/>
      <c r="BQ1748" s="35"/>
      <c r="BR1748" s="35"/>
      <c r="BS1748" s="35"/>
      <c r="BT1748" s="35"/>
      <c r="BU1748" s="35"/>
      <c r="BV1748" s="35"/>
    </row>
    <row r="1749" spans="1:74" s="54" customFormat="1" ht="15" customHeight="1" x14ac:dyDescent="0.15">
      <c r="A1749" s="35"/>
      <c r="B1749" s="35"/>
      <c r="C1749" s="35"/>
      <c r="D1749" s="35"/>
      <c r="E1749" s="35"/>
      <c r="F1749" s="35"/>
      <c r="G1749" s="35"/>
      <c r="H1749" s="35"/>
      <c r="I1749" s="35"/>
      <c r="J1749" s="35"/>
      <c r="K1749" s="35"/>
      <c r="L1749" s="35"/>
      <c r="M1749" s="35"/>
      <c r="N1749" s="35"/>
      <c r="O1749" s="35"/>
      <c r="P1749" s="35"/>
      <c r="Q1749" s="35"/>
      <c r="R1749" s="35"/>
      <c r="S1749" s="35"/>
      <c r="T1749" s="35"/>
      <c r="U1749" s="35"/>
      <c r="V1749" s="35"/>
      <c r="W1749" s="35"/>
      <c r="X1749" s="35"/>
      <c r="Y1749" s="35"/>
      <c r="Z1749" s="35"/>
      <c r="AA1749" s="35"/>
      <c r="AB1749" s="35"/>
      <c r="AC1749" s="35"/>
      <c r="AD1749" s="35"/>
      <c r="AE1749" s="35"/>
      <c r="AG1749" s="216" t="s">
        <v>178</v>
      </c>
      <c r="AH1749" s="907" t="s">
        <v>2497</v>
      </c>
      <c r="AI1749" s="906" t="s">
        <v>2498</v>
      </c>
      <c r="AJ1749" s="905">
        <v>1901067</v>
      </c>
      <c r="AK1749" s="451" t="s">
        <v>139</v>
      </c>
      <c r="AL1749" s="451">
        <v>1</v>
      </c>
      <c r="AM1749" s="449" t="s">
        <v>3041</v>
      </c>
      <c r="AN1749" s="450"/>
      <c r="AP1749" s="77"/>
      <c r="AQ1749" s="77"/>
      <c r="AR1749" s="35"/>
      <c r="AS1749" s="35"/>
      <c r="AT1749" s="35"/>
      <c r="AU1749" s="35"/>
      <c r="AV1749" s="35"/>
      <c r="AW1749" s="35"/>
      <c r="AX1749" s="35"/>
      <c r="AY1749" s="35"/>
      <c r="AZ1749" s="35"/>
      <c r="BA1749" s="35"/>
      <c r="BB1749" s="35"/>
      <c r="BC1749" s="35"/>
      <c r="BD1749" s="35"/>
      <c r="BE1749" s="35"/>
      <c r="BF1749" s="35"/>
      <c r="BG1749" s="35"/>
      <c r="BH1749" s="35"/>
      <c r="BI1749" s="35"/>
      <c r="BJ1749" s="35"/>
      <c r="BK1749" s="35"/>
      <c r="BL1749" s="35"/>
      <c r="BM1749" s="35"/>
      <c r="BN1749" s="35"/>
      <c r="BO1749" s="35"/>
      <c r="BP1749" s="35"/>
      <c r="BQ1749" s="35"/>
      <c r="BR1749" s="35"/>
      <c r="BS1749" s="35"/>
      <c r="BT1749" s="35"/>
      <c r="BU1749" s="35"/>
      <c r="BV1749" s="35"/>
    </row>
    <row r="1750" spans="1:74" s="54" customFormat="1" ht="15" customHeight="1" x14ac:dyDescent="0.15">
      <c r="A1750" s="35"/>
      <c r="B1750" s="35"/>
      <c r="C1750" s="35"/>
      <c r="D1750" s="35"/>
      <c r="E1750" s="35"/>
      <c r="F1750" s="35"/>
      <c r="G1750" s="35"/>
      <c r="H1750" s="35"/>
      <c r="I1750" s="35"/>
      <c r="J1750" s="35"/>
      <c r="K1750" s="35"/>
      <c r="L1750" s="35"/>
      <c r="M1750" s="35"/>
      <c r="N1750" s="35"/>
      <c r="O1750" s="35"/>
      <c r="P1750" s="35"/>
      <c r="Q1750" s="35"/>
      <c r="R1750" s="35"/>
      <c r="S1750" s="35"/>
      <c r="T1750" s="35"/>
      <c r="U1750" s="35"/>
      <c r="V1750" s="35"/>
      <c r="W1750" s="35"/>
      <c r="X1750" s="35"/>
      <c r="Y1750" s="35"/>
      <c r="Z1750" s="35"/>
      <c r="AA1750" s="35"/>
      <c r="AB1750" s="35"/>
      <c r="AC1750" s="35"/>
      <c r="AD1750" s="35"/>
      <c r="AE1750" s="35"/>
      <c r="AG1750" s="216" t="s">
        <v>178</v>
      </c>
      <c r="AH1750" s="907" t="s">
        <v>2568</v>
      </c>
      <c r="AI1750" s="906" t="s">
        <v>2569</v>
      </c>
      <c r="AJ1750" s="905">
        <v>1901070</v>
      </c>
      <c r="AK1750" s="451">
        <v>1</v>
      </c>
      <c r="AL1750" s="451" t="s">
        <v>139</v>
      </c>
      <c r="AM1750" s="449" t="s">
        <v>3041</v>
      </c>
      <c r="AN1750" s="450"/>
      <c r="AP1750" s="77"/>
      <c r="AQ1750" s="77"/>
      <c r="AR1750" s="35"/>
      <c r="AS1750" s="35"/>
      <c r="AT1750" s="35"/>
      <c r="AU1750" s="35"/>
      <c r="AV1750" s="35"/>
      <c r="AW1750" s="35"/>
      <c r="AX1750" s="35"/>
      <c r="AY1750" s="35"/>
      <c r="AZ1750" s="35"/>
      <c r="BA1750" s="35"/>
      <c r="BB1750" s="35"/>
      <c r="BC1750" s="35"/>
      <c r="BD1750" s="35"/>
      <c r="BE1750" s="35"/>
      <c r="BF1750" s="35"/>
      <c r="BG1750" s="35"/>
      <c r="BH1750" s="35"/>
      <c r="BI1750" s="35"/>
      <c r="BJ1750" s="35"/>
      <c r="BK1750" s="35"/>
      <c r="BL1750" s="35"/>
      <c r="BM1750" s="35"/>
      <c r="BN1750" s="35"/>
      <c r="BO1750" s="35"/>
      <c r="BP1750" s="35"/>
      <c r="BQ1750" s="35"/>
      <c r="BR1750" s="35"/>
      <c r="BS1750" s="35"/>
      <c r="BT1750" s="35"/>
      <c r="BU1750" s="35"/>
      <c r="BV1750" s="35"/>
    </row>
    <row r="1751" spans="1:74" s="54" customFormat="1" ht="15" customHeight="1" x14ac:dyDescent="0.15">
      <c r="A1751" s="35"/>
      <c r="B1751" s="35"/>
      <c r="C1751" s="35"/>
      <c r="D1751" s="35"/>
      <c r="E1751" s="35"/>
      <c r="F1751" s="35"/>
      <c r="G1751" s="35"/>
      <c r="H1751" s="35"/>
      <c r="I1751" s="35"/>
      <c r="J1751" s="35"/>
      <c r="K1751" s="35"/>
      <c r="L1751" s="35"/>
      <c r="M1751" s="35"/>
      <c r="N1751" s="35"/>
      <c r="O1751" s="35"/>
      <c r="P1751" s="35"/>
      <c r="Q1751" s="35"/>
      <c r="R1751" s="35"/>
      <c r="S1751" s="35"/>
      <c r="T1751" s="35"/>
      <c r="U1751" s="35"/>
      <c r="V1751" s="35"/>
      <c r="W1751" s="35"/>
      <c r="X1751" s="35"/>
      <c r="Y1751" s="35"/>
      <c r="Z1751" s="35"/>
      <c r="AA1751" s="35"/>
      <c r="AB1751" s="35"/>
      <c r="AC1751" s="35"/>
      <c r="AD1751" s="35"/>
      <c r="AE1751" s="35"/>
      <c r="AG1751" s="216" t="s">
        <v>179</v>
      </c>
      <c r="AH1751" s="907" t="s">
        <v>2612</v>
      </c>
      <c r="AI1751" s="906" t="s">
        <v>2613</v>
      </c>
      <c r="AJ1751" s="905">
        <v>1902001</v>
      </c>
      <c r="AK1751" s="451">
        <v>1</v>
      </c>
      <c r="AL1751" s="451" t="s">
        <v>139</v>
      </c>
      <c r="AM1751" s="449" t="s">
        <v>3041</v>
      </c>
      <c r="AN1751" s="450"/>
      <c r="AP1751" s="77"/>
      <c r="AQ1751" s="77"/>
      <c r="AR1751" s="35"/>
      <c r="AS1751" s="35"/>
      <c r="AT1751" s="35"/>
      <c r="AU1751" s="35"/>
      <c r="AV1751" s="35"/>
      <c r="AW1751" s="35"/>
      <c r="AX1751" s="35"/>
      <c r="AY1751" s="35"/>
      <c r="AZ1751" s="35"/>
      <c r="BA1751" s="35"/>
      <c r="BB1751" s="35"/>
      <c r="BC1751" s="35"/>
      <c r="BD1751" s="35"/>
      <c r="BE1751" s="35"/>
      <c r="BF1751" s="35"/>
      <c r="BG1751" s="35"/>
      <c r="BH1751" s="35"/>
      <c r="BI1751" s="35"/>
      <c r="BJ1751" s="35"/>
      <c r="BK1751" s="35"/>
      <c r="BL1751" s="35"/>
      <c r="BM1751" s="35"/>
      <c r="BN1751" s="35"/>
      <c r="BO1751" s="35"/>
      <c r="BP1751" s="35"/>
      <c r="BQ1751" s="35"/>
      <c r="BR1751" s="35"/>
      <c r="BS1751" s="35"/>
      <c r="BT1751" s="35"/>
      <c r="BU1751" s="35"/>
      <c r="BV1751" s="35"/>
    </row>
    <row r="1752" spans="1:74" s="54" customFormat="1" ht="15" customHeight="1" x14ac:dyDescent="0.15">
      <c r="A1752" s="35"/>
      <c r="B1752" s="35"/>
      <c r="C1752" s="35"/>
      <c r="D1752" s="35"/>
      <c r="E1752" s="35"/>
      <c r="F1752" s="35"/>
      <c r="G1752" s="35"/>
      <c r="H1752" s="35"/>
      <c r="I1752" s="35"/>
      <c r="J1752" s="35"/>
      <c r="K1752" s="35"/>
      <c r="L1752" s="35"/>
      <c r="M1752" s="35"/>
      <c r="N1752" s="35"/>
      <c r="O1752" s="35"/>
      <c r="P1752" s="35"/>
      <c r="Q1752" s="35"/>
      <c r="R1752" s="35"/>
      <c r="S1752" s="35"/>
      <c r="T1752" s="35"/>
      <c r="U1752" s="35"/>
      <c r="V1752" s="35"/>
      <c r="W1752" s="35"/>
      <c r="X1752" s="35"/>
      <c r="Y1752" s="35"/>
      <c r="Z1752" s="35"/>
      <c r="AA1752" s="35"/>
      <c r="AB1752" s="35"/>
      <c r="AC1752" s="35"/>
      <c r="AD1752" s="35"/>
      <c r="AE1752" s="35"/>
      <c r="AG1752" s="216" t="s">
        <v>179</v>
      </c>
      <c r="AH1752" s="907" t="s">
        <v>2606</v>
      </c>
      <c r="AI1752" s="906" t="s">
        <v>2607</v>
      </c>
      <c r="AJ1752" s="905">
        <v>1902002</v>
      </c>
      <c r="AK1752" s="451" t="s">
        <v>139</v>
      </c>
      <c r="AL1752" s="451">
        <v>1</v>
      </c>
      <c r="AM1752" s="449" t="s">
        <v>3041</v>
      </c>
      <c r="AN1752" s="450"/>
      <c r="AP1752" s="77"/>
      <c r="AQ1752" s="77"/>
      <c r="AR1752" s="35"/>
      <c r="AS1752" s="35"/>
      <c r="AT1752" s="35"/>
      <c r="AU1752" s="35"/>
      <c r="AV1752" s="35"/>
      <c r="AW1752" s="35"/>
      <c r="AX1752" s="35"/>
      <c r="AY1752" s="35"/>
      <c r="AZ1752" s="35"/>
      <c r="BA1752" s="35"/>
      <c r="BB1752" s="35"/>
      <c r="BC1752" s="35"/>
      <c r="BD1752" s="35"/>
      <c r="BE1752" s="35"/>
      <c r="BF1752" s="35"/>
      <c r="BG1752" s="35"/>
      <c r="BH1752" s="35"/>
      <c r="BI1752" s="35"/>
      <c r="BJ1752" s="35"/>
      <c r="BK1752" s="35"/>
      <c r="BL1752" s="35"/>
      <c r="BM1752" s="35"/>
      <c r="BN1752" s="35"/>
      <c r="BO1752" s="35"/>
      <c r="BP1752" s="35"/>
      <c r="BQ1752" s="35"/>
      <c r="BR1752" s="35"/>
      <c r="BS1752" s="35"/>
      <c r="BT1752" s="35"/>
      <c r="BU1752" s="35"/>
      <c r="BV1752" s="35"/>
    </row>
    <row r="1753" spans="1:74" s="54" customFormat="1" ht="15" customHeight="1" x14ac:dyDescent="0.15">
      <c r="A1753" s="35"/>
      <c r="B1753" s="35"/>
      <c r="C1753" s="35"/>
      <c r="D1753" s="35"/>
      <c r="E1753" s="35"/>
      <c r="F1753" s="35"/>
      <c r="G1753" s="35"/>
      <c r="H1753" s="35"/>
      <c r="I1753" s="35"/>
      <c r="J1753" s="35"/>
      <c r="K1753" s="35"/>
      <c r="L1753" s="35"/>
      <c r="M1753" s="35"/>
      <c r="N1753" s="35"/>
      <c r="O1753" s="35"/>
      <c r="P1753" s="35"/>
      <c r="Q1753" s="35"/>
      <c r="R1753" s="35"/>
      <c r="S1753" s="35"/>
      <c r="T1753" s="35"/>
      <c r="U1753" s="35"/>
      <c r="V1753" s="35"/>
      <c r="W1753" s="35"/>
      <c r="X1753" s="35"/>
      <c r="Y1753" s="35"/>
      <c r="Z1753" s="35"/>
      <c r="AA1753" s="35"/>
      <c r="AB1753" s="35"/>
      <c r="AC1753" s="35"/>
      <c r="AD1753" s="35"/>
      <c r="AE1753" s="35"/>
      <c r="AG1753" s="216" t="s">
        <v>179</v>
      </c>
      <c r="AH1753" s="907" t="s">
        <v>2604</v>
      </c>
      <c r="AI1753" s="906" t="s">
        <v>2605</v>
      </c>
      <c r="AJ1753" s="905">
        <v>1902003</v>
      </c>
      <c r="AK1753" s="451">
        <v>1</v>
      </c>
      <c r="AL1753" s="451" t="s">
        <v>139</v>
      </c>
      <c r="AM1753" s="449" t="s">
        <v>3041</v>
      </c>
      <c r="AN1753" s="450"/>
      <c r="AP1753" s="77"/>
      <c r="AQ1753" s="77"/>
      <c r="AR1753" s="35"/>
      <c r="AS1753" s="35"/>
      <c r="AT1753" s="35"/>
      <c r="AU1753" s="35"/>
      <c r="AV1753" s="35"/>
      <c r="AW1753" s="35"/>
      <c r="AX1753" s="35"/>
      <c r="AY1753" s="35"/>
      <c r="AZ1753" s="35"/>
      <c r="BA1753" s="35"/>
      <c r="BB1753" s="35"/>
      <c r="BC1753" s="35"/>
      <c r="BD1753" s="35"/>
      <c r="BE1753" s="35"/>
      <c r="BF1753" s="35"/>
      <c r="BG1753" s="35"/>
      <c r="BH1753" s="35"/>
      <c r="BI1753" s="35"/>
      <c r="BJ1753" s="35"/>
      <c r="BK1753" s="35"/>
      <c r="BL1753" s="35"/>
      <c r="BM1753" s="35"/>
      <c r="BN1753" s="35"/>
      <c r="BO1753" s="35"/>
      <c r="BP1753" s="35"/>
      <c r="BQ1753" s="35"/>
      <c r="BR1753" s="35"/>
      <c r="BS1753" s="35"/>
      <c r="BT1753" s="35"/>
      <c r="BU1753" s="35"/>
      <c r="BV1753" s="35"/>
    </row>
    <row r="1754" spans="1:74" s="54" customFormat="1" ht="15" customHeight="1" x14ac:dyDescent="0.15">
      <c r="A1754" s="35"/>
      <c r="B1754" s="35"/>
      <c r="C1754" s="35"/>
      <c r="D1754" s="35"/>
      <c r="E1754" s="35"/>
      <c r="F1754" s="35"/>
      <c r="G1754" s="35"/>
      <c r="H1754" s="35"/>
      <c r="I1754" s="35"/>
      <c r="J1754" s="35"/>
      <c r="K1754" s="35"/>
      <c r="L1754" s="35"/>
      <c r="M1754" s="35"/>
      <c r="N1754" s="35"/>
      <c r="O1754" s="35"/>
      <c r="P1754" s="35"/>
      <c r="Q1754" s="35"/>
      <c r="R1754" s="35"/>
      <c r="S1754" s="35"/>
      <c r="T1754" s="35"/>
      <c r="U1754" s="35"/>
      <c r="V1754" s="35"/>
      <c r="W1754" s="35"/>
      <c r="X1754" s="35"/>
      <c r="Y1754" s="35"/>
      <c r="Z1754" s="35"/>
      <c r="AA1754" s="35"/>
      <c r="AB1754" s="35"/>
      <c r="AC1754" s="35"/>
      <c r="AD1754" s="35"/>
      <c r="AE1754" s="35"/>
      <c r="AG1754" s="216" t="s">
        <v>179</v>
      </c>
      <c r="AH1754" s="907" t="s">
        <v>2602</v>
      </c>
      <c r="AI1754" s="906" t="s">
        <v>2603</v>
      </c>
      <c r="AJ1754" s="905">
        <v>1902004</v>
      </c>
      <c r="AK1754" s="451" t="s">
        <v>139</v>
      </c>
      <c r="AL1754" s="451">
        <v>1</v>
      </c>
      <c r="AM1754" s="449" t="s">
        <v>3041</v>
      </c>
      <c r="AN1754" s="450"/>
      <c r="AP1754" s="77"/>
      <c r="AQ1754" s="77"/>
      <c r="AR1754" s="35"/>
      <c r="AS1754" s="35"/>
      <c r="AT1754" s="35"/>
      <c r="AU1754" s="35"/>
      <c r="AV1754" s="35"/>
      <c r="AW1754" s="35"/>
      <c r="AX1754" s="35"/>
      <c r="AY1754" s="35"/>
      <c r="AZ1754" s="35"/>
      <c r="BA1754" s="35"/>
      <c r="BB1754" s="35"/>
      <c r="BC1754" s="35"/>
      <c r="BD1754" s="35"/>
      <c r="BE1754" s="35"/>
      <c r="BF1754" s="35"/>
      <c r="BG1754" s="35"/>
      <c r="BH1754" s="35"/>
      <c r="BI1754" s="35"/>
      <c r="BJ1754" s="35"/>
      <c r="BK1754" s="35"/>
      <c r="BL1754" s="35"/>
      <c r="BM1754" s="35"/>
      <c r="BN1754" s="35"/>
      <c r="BO1754" s="35"/>
      <c r="BP1754" s="35"/>
      <c r="BQ1754" s="35"/>
      <c r="BR1754" s="35"/>
      <c r="BS1754" s="35"/>
      <c r="BT1754" s="35"/>
      <c r="BU1754" s="35"/>
      <c r="BV1754" s="35"/>
    </row>
    <row r="1755" spans="1:74" s="54" customFormat="1" ht="15" customHeight="1" x14ac:dyDescent="0.15">
      <c r="A1755" s="35"/>
      <c r="B1755" s="35"/>
      <c r="C1755" s="35"/>
      <c r="D1755" s="35"/>
      <c r="E1755" s="35"/>
      <c r="F1755" s="35"/>
      <c r="G1755" s="35"/>
      <c r="H1755" s="35"/>
      <c r="I1755" s="35"/>
      <c r="J1755" s="35"/>
      <c r="K1755" s="35"/>
      <c r="L1755" s="35"/>
      <c r="M1755" s="35"/>
      <c r="N1755" s="35"/>
      <c r="O1755" s="35"/>
      <c r="P1755" s="35"/>
      <c r="Q1755" s="35"/>
      <c r="R1755" s="35"/>
      <c r="S1755" s="35"/>
      <c r="T1755" s="35"/>
      <c r="U1755" s="35"/>
      <c r="V1755" s="35"/>
      <c r="W1755" s="35"/>
      <c r="X1755" s="35"/>
      <c r="Y1755" s="35"/>
      <c r="Z1755" s="35"/>
      <c r="AA1755" s="35"/>
      <c r="AB1755" s="35"/>
      <c r="AC1755" s="35"/>
      <c r="AD1755" s="35"/>
      <c r="AE1755" s="35"/>
      <c r="AG1755" s="216" t="s">
        <v>179</v>
      </c>
      <c r="AH1755" s="907" t="s">
        <v>2610</v>
      </c>
      <c r="AI1755" s="906" t="s">
        <v>2611</v>
      </c>
      <c r="AJ1755" s="905">
        <v>1902005</v>
      </c>
      <c r="AK1755" s="451" t="s">
        <v>139</v>
      </c>
      <c r="AL1755" s="451">
        <v>1</v>
      </c>
      <c r="AM1755" s="449" t="s">
        <v>3041</v>
      </c>
      <c r="AN1755" s="450"/>
      <c r="AP1755" s="77"/>
      <c r="AQ1755" s="77"/>
      <c r="AR1755" s="35"/>
      <c r="AS1755" s="35"/>
      <c r="AT1755" s="35"/>
      <c r="AU1755" s="35"/>
      <c r="AV1755" s="35"/>
      <c r="AW1755" s="35"/>
      <c r="AX1755" s="35"/>
      <c r="AY1755" s="35"/>
      <c r="AZ1755" s="35"/>
      <c r="BA1755" s="35"/>
      <c r="BB1755" s="35"/>
      <c r="BC1755" s="35"/>
      <c r="BD1755" s="35"/>
      <c r="BE1755" s="35"/>
      <c r="BF1755" s="35"/>
      <c r="BG1755" s="35"/>
      <c r="BH1755" s="35"/>
      <c r="BI1755" s="35"/>
      <c r="BJ1755" s="35"/>
      <c r="BK1755" s="35"/>
      <c r="BL1755" s="35"/>
      <c r="BM1755" s="35"/>
      <c r="BN1755" s="35"/>
      <c r="BO1755" s="35"/>
      <c r="BP1755" s="35"/>
      <c r="BQ1755" s="35"/>
      <c r="BR1755" s="35"/>
      <c r="BS1755" s="35"/>
      <c r="BT1755" s="35"/>
      <c r="BU1755" s="35"/>
      <c r="BV1755" s="35"/>
    </row>
    <row r="1756" spans="1:74" s="54" customFormat="1" ht="15" customHeight="1" x14ac:dyDescent="0.15">
      <c r="A1756" s="35"/>
      <c r="B1756" s="35"/>
      <c r="C1756" s="35"/>
      <c r="D1756" s="35"/>
      <c r="E1756" s="35"/>
      <c r="F1756" s="35"/>
      <c r="G1756" s="35"/>
      <c r="H1756" s="35"/>
      <c r="I1756" s="35"/>
      <c r="J1756" s="35"/>
      <c r="K1756" s="35"/>
      <c r="L1756" s="35"/>
      <c r="M1756" s="35"/>
      <c r="N1756" s="35"/>
      <c r="O1756" s="35"/>
      <c r="P1756" s="35"/>
      <c r="Q1756" s="35"/>
      <c r="R1756" s="35"/>
      <c r="S1756" s="35"/>
      <c r="T1756" s="35"/>
      <c r="U1756" s="35"/>
      <c r="V1756" s="35"/>
      <c r="W1756" s="35"/>
      <c r="X1756" s="35"/>
      <c r="Y1756" s="35"/>
      <c r="Z1756" s="35"/>
      <c r="AA1756" s="35"/>
      <c r="AB1756" s="35"/>
      <c r="AC1756" s="35"/>
      <c r="AD1756" s="35"/>
      <c r="AE1756" s="35"/>
      <c r="AG1756" s="216" t="s">
        <v>179</v>
      </c>
      <c r="AH1756" s="907" t="s">
        <v>2598</v>
      </c>
      <c r="AI1756" s="906" t="s">
        <v>2599</v>
      </c>
      <c r="AJ1756" s="905">
        <v>1902006</v>
      </c>
      <c r="AK1756" s="451" t="s">
        <v>139</v>
      </c>
      <c r="AL1756" s="451">
        <v>1</v>
      </c>
      <c r="AM1756" s="449" t="s">
        <v>3041</v>
      </c>
      <c r="AN1756" s="450"/>
      <c r="AP1756" s="77"/>
      <c r="AQ1756" s="77"/>
      <c r="AR1756" s="35"/>
      <c r="AS1756" s="35"/>
      <c r="AT1756" s="35"/>
      <c r="AU1756" s="35"/>
      <c r="AV1756" s="35"/>
      <c r="AW1756" s="35"/>
      <c r="AX1756" s="35"/>
      <c r="AY1756" s="35"/>
      <c r="AZ1756" s="35"/>
      <c r="BA1756" s="35"/>
      <c r="BB1756" s="35"/>
      <c r="BC1756" s="35"/>
      <c r="BD1756" s="35"/>
      <c r="BE1756" s="35"/>
      <c r="BF1756" s="35"/>
      <c r="BG1756" s="35"/>
      <c r="BH1756" s="35"/>
      <c r="BI1756" s="35"/>
      <c r="BJ1756" s="35"/>
      <c r="BK1756" s="35"/>
      <c r="BL1756" s="35"/>
      <c r="BM1756" s="35"/>
      <c r="BN1756" s="35"/>
      <c r="BO1756" s="35"/>
      <c r="BP1756" s="35"/>
      <c r="BQ1756" s="35"/>
      <c r="BR1756" s="35"/>
      <c r="BS1756" s="35"/>
      <c r="BT1756" s="35"/>
      <c r="BU1756" s="35"/>
      <c r="BV1756" s="35"/>
    </row>
    <row r="1757" spans="1:74" s="54" customFormat="1" ht="15" customHeight="1" x14ac:dyDescent="0.15">
      <c r="A1757" s="35"/>
      <c r="B1757" s="35"/>
      <c r="C1757" s="35"/>
      <c r="D1757" s="35"/>
      <c r="E1757" s="35"/>
      <c r="F1757" s="35"/>
      <c r="G1757" s="35"/>
      <c r="H1757" s="35"/>
      <c r="I1757" s="35"/>
      <c r="J1757" s="35"/>
      <c r="K1757" s="35"/>
      <c r="L1757" s="35"/>
      <c r="M1757" s="35"/>
      <c r="N1757" s="35"/>
      <c r="O1757" s="35"/>
      <c r="P1757" s="35"/>
      <c r="Q1757" s="35"/>
      <c r="R1757" s="35"/>
      <c r="S1757" s="35"/>
      <c r="T1757" s="35"/>
      <c r="U1757" s="35"/>
      <c r="V1757" s="35"/>
      <c r="W1757" s="35"/>
      <c r="X1757" s="35"/>
      <c r="Y1757" s="35"/>
      <c r="Z1757" s="35"/>
      <c r="AA1757" s="35"/>
      <c r="AB1757" s="35"/>
      <c r="AC1757" s="35"/>
      <c r="AD1757" s="35"/>
      <c r="AE1757" s="35"/>
      <c r="AG1757" s="216" t="s">
        <v>179</v>
      </c>
      <c r="AH1757" s="907" t="s">
        <v>2600</v>
      </c>
      <c r="AI1757" s="906" t="s">
        <v>2601</v>
      </c>
      <c r="AJ1757" s="905">
        <v>1902007</v>
      </c>
      <c r="AK1757" s="451" t="s">
        <v>139</v>
      </c>
      <c r="AL1757" s="451">
        <v>1</v>
      </c>
      <c r="AM1757" s="449" t="s">
        <v>3041</v>
      </c>
      <c r="AN1757" s="450"/>
      <c r="AP1757" s="77"/>
      <c r="AQ1757" s="77"/>
      <c r="AR1757" s="35"/>
      <c r="AS1757" s="35"/>
      <c r="AT1757" s="35"/>
      <c r="AU1757" s="35"/>
      <c r="AV1757" s="35"/>
      <c r="AW1757" s="35"/>
      <c r="AX1757" s="35"/>
      <c r="AY1757" s="35"/>
      <c r="AZ1757" s="35"/>
      <c r="BA1757" s="35"/>
      <c r="BB1757" s="35"/>
      <c r="BC1757" s="35"/>
      <c r="BD1757" s="35"/>
      <c r="BE1757" s="35"/>
      <c r="BF1757" s="35"/>
      <c r="BG1757" s="35"/>
      <c r="BH1757" s="35"/>
      <c r="BI1757" s="35"/>
      <c r="BJ1757" s="35"/>
      <c r="BK1757" s="35"/>
      <c r="BL1757" s="35"/>
      <c r="BM1757" s="35"/>
      <c r="BN1757" s="35"/>
      <c r="BO1757" s="35"/>
      <c r="BP1757" s="35"/>
      <c r="BQ1757" s="35"/>
      <c r="BR1757" s="35"/>
      <c r="BS1757" s="35"/>
      <c r="BT1757" s="35"/>
      <c r="BU1757" s="35"/>
      <c r="BV1757" s="35"/>
    </row>
    <row r="1758" spans="1:74" s="54" customFormat="1" ht="15" customHeight="1" x14ac:dyDescent="0.15">
      <c r="A1758" s="35"/>
      <c r="B1758" s="35"/>
      <c r="C1758" s="35"/>
      <c r="D1758" s="35"/>
      <c r="E1758" s="35"/>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35"/>
      <c r="AC1758" s="35"/>
      <c r="AD1758" s="35"/>
      <c r="AE1758" s="35"/>
      <c r="AG1758" s="216" t="s">
        <v>179</v>
      </c>
      <c r="AH1758" s="907" t="s">
        <v>2608</v>
      </c>
      <c r="AI1758" s="906" t="s">
        <v>2609</v>
      </c>
      <c r="AJ1758" s="905">
        <v>1902008</v>
      </c>
      <c r="AK1758" s="451" t="s">
        <v>139</v>
      </c>
      <c r="AL1758" s="451">
        <v>1</v>
      </c>
      <c r="AM1758" s="449" t="s">
        <v>3041</v>
      </c>
      <c r="AN1758" s="450"/>
      <c r="AP1758" s="77"/>
      <c r="AQ1758" s="77"/>
      <c r="AR1758" s="35"/>
      <c r="AS1758" s="35"/>
      <c r="AT1758" s="35"/>
      <c r="AU1758" s="35"/>
      <c r="AV1758" s="35"/>
      <c r="AW1758" s="35"/>
      <c r="AX1758" s="35"/>
      <c r="AY1758" s="35"/>
      <c r="AZ1758" s="35"/>
      <c r="BA1758" s="35"/>
      <c r="BB1758" s="35"/>
      <c r="BC1758" s="35"/>
      <c r="BD1758" s="35"/>
      <c r="BE1758" s="35"/>
      <c r="BF1758" s="35"/>
      <c r="BG1758" s="35"/>
      <c r="BH1758" s="35"/>
      <c r="BI1758" s="35"/>
      <c r="BJ1758" s="35"/>
      <c r="BK1758" s="35"/>
      <c r="BL1758" s="35"/>
      <c r="BM1758" s="35"/>
      <c r="BN1758" s="35"/>
      <c r="BO1758" s="35"/>
      <c r="BP1758" s="35"/>
      <c r="BQ1758" s="35"/>
      <c r="BR1758" s="35"/>
      <c r="BS1758" s="35"/>
      <c r="BT1758" s="35"/>
      <c r="BU1758" s="35"/>
      <c r="BV1758" s="35"/>
    </row>
    <row r="1759" spans="1:74" s="54" customFormat="1" ht="15" customHeight="1" x14ac:dyDescent="0.15">
      <c r="A1759" s="35"/>
      <c r="B1759" s="35"/>
      <c r="C1759" s="35"/>
      <c r="D1759" s="35"/>
      <c r="E1759" s="35"/>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35"/>
      <c r="AC1759" s="35"/>
      <c r="AD1759" s="35"/>
      <c r="AE1759" s="35"/>
      <c r="AG1759" s="216" t="s">
        <v>179</v>
      </c>
      <c r="AH1759" s="907" t="s">
        <v>2614</v>
      </c>
      <c r="AI1759" s="906" t="s">
        <v>2615</v>
      </c>
      <c r="AJ1759" s="905">
        <v>1902009</v>
      </c>
      <c r="AK1759" s="451" t="s">
        <v>139</v>
      </c>
      <c r="AL1759" s="451">
        <v>1</v>
      </c>
      <c r="AM1759" s="449" t="s">
        <v>3041</v>
      </c>
      <c r="AN1759" s="450"/>
      <c r="AP1759" s="77"/>
      <c r="AQ1759" s="77"/>
      <c r="AR1759" s="35"/>
      <c r="AS1759" s="35"/>
      <c r="AT1759" s="35"/>
      <c r="AU1759" s="35"/>
      <c r="AV1759" s="35"/>
      <c r="AW1759" s="35"/>
      <c r="AX1759" s="35"/>
      <c r="AY1759" s="35"/>
      <c r="AZ1759" s="35"/>
      <c r="BA1759" s="35"/>
      <c r="BB1759" s="35"/>
      <c r="BC1759" s="35"/>
      <c r="BD1759" s="35"/>
      <c r="BE1759" s="35"/>
      <c r="BF1759" s="35"/>
      <c r="BG1759" s="35"/>
      <c r="BH1759" s="35"/>
      <c r="BI1759" s="35"/>
      <c r="BJ1759" s="35"/>
      <c r="BK1759" s="35"/>
      <c r="BL1759" s="35"/>
      <c r="BM1759" s="35"/>
      <c r="BN1759" s="35"/>
      <c r="BO1759" s="35"/>
      <c r="BP1759" s="35"/>
      <c r="BQ1759" s="35"/>
      <c r="BR1759" s="35"/>
      <c r="BS1759" s="35"/>
      <c r="BT1759" s="35"/>
      <c r="BU1759" s="35"/>
      <c r="BV1759" s="35"/>
    </row>
    <row r="1760" spans="1:74" s="54" customFormat="1" ht="15" customHeight="1" x14ac:dyDescent="0.15">
      <c r="A1760" s="35"/>
      <c r="B1760" s="35"/>
      <c r="C1760" s="35"/>
      <c r="D1760" s="35"/>
      <c r="E1760" s="35"/>
      <c r="F1760" s="35"/>
      <c r="G1760" s="35"/>
      <c r="H1760" s="35"/>
      <c r="I1760" s="35"/>
      <c r="J1760" s="35"/>
      <c r="K1760" s="35"/>
      <c r="L1760" s="35"/>
      <c r="M1760" s="35"/>
      <c r="N1760" s="35"/>
      <c r="O1760" s="35"/>
      <c r="P1760" s="35"/>
      <c r="Q1760" s="35"/>
      <c r="R1760" s="35"/>
      <c r="S1760" s="35"/>
      <c r="T1760" s="35"/>
      <c r="U1760" s="35"/>
      <c r="V1760" s="35"/>
      <c r="W1760" s="35"/>
      <c r="X1760" s="35"/>
      <c r="Y1760" s="35"/>
      <c r="Z1760" s="35"/>
      <c r="AA1760" s="35"/>
      <c r="AB1760" s="35"/>
      <c r="AC1760" s="35"/>
      <c r="AD1760" s="35"/>
      <c r="AE1760" s="35"/>
      <c r="AG1760" s="216" t="s">
        <v>180</v>
      </c>
      <c r="AH1760" s="907" t="s">
        <v>1792</v>
      </c>
      <c r="AI1760" s="906" t="s">
        <v>2616</v>
      </c>
      <c r="AJ1760" s="905">
        <v>1903001</v>
      </c>
      <c r="AK1760" s="451" t="s">
        <v>139</v>
      </c>
      <c r="AL1760" s="451">
        <v>1</v>
      </c>
      <c r="AM1760" s="449" t="s">
        <v>3041</v>
      </c>
      <c r="AN1760" s="450"/>
      <c r="AP1760" s="77"/>
      <c r="AQ1760" s="77"/>
      <c r="AR1760" s="35"/>
      <c r="AS1760" s="35"/>
      <c r="AT1760" s="35"/>
      <c r="AU1760" s="35"/>
      <c r="AV1760" s="35"/>
      <c r="AW1760" s="35"/>
      <c r="AX1760" s="35"/>
      <c r="AY1760" s="35"/>
      <c r="AZ1760" s="35"/>
      <c r="BA1760" s="35"/>
      <c r="BB1760" s="35"/>
      <c r="BC1760" s="35"/>
      <c r="BD1760" s="35"/>
      <c r="BE1760" s="35"/>
      <c r="BF1760" s="35"/>
      <c r="BG1760" s="35"/>
      <c r="BH1760" s="35"/>
      <c r="BI1760" s="35"/>
      <c r="BJ1760" s="35"/>
      <c r="BK1760" s="35"/>
      <c r="BL1760" s="35"/>
      <c r="BM1760" s="35"/>
      <c r="BN1760" s="35"/>
      <c r="BO1760" s="35"/>
      <c r="BP1760" s="35"/>
      <c r="BQ1760" s="35"/>
      <c r="BR1760" s="35"/>
      <c r="BS1760" s="35"/>
      <c r="BT1760" s="35"/>
      <c r="BU1760" s="35"/>
      <c r="BV1760" s="35"/>
    </row>
    <row r="1761" spans="1:74" s="54" customFormat="1" ht="15" customHeight="1" x14ac:dyDescent="0.15">
      <c r="A1761" s="35"/>
      <c r="B1761" s="35"/>
      <c r="C1761" s="35"/>
      <c r="D1761" s="35"/>
      <c r="E1761" s="35"/>
      <c r="F1761" s="35"/>
      <c r="G1761" s="35"/>
      <c r="H1761" s="35"/>
      <c r="I1761" s="35"/>
      <c r="J1761" s="35"/>
      <c r="K1761" s="35"/>
      <c r="L1761" s="35"/>
      <c r="M1761" s="35"/>
      <c r="N1761" s="35"/>
      <c r="O1761" s="35"/>
      <c r="P1761" s="35"/>
      <c r="Q1761" s="35"/>
      <c r="R1761" s="35"/>
      <c r="S1761" s="35"/>
      <c r="T1761" s="35"/>
      <c r="U1761" s="35"/>
      <c r="V1761" s="35"/>
      <c r="W1761" s="35"/>
      <c r="X1761" s="35"/>
      <c r="Y1761" s="35"/>
      <c r="Z1761" s="35"/>
      <c r="AA1761" s="35"/>
      <c r="AB1761" s="35"/>
      <c r="AC1761" s="35"/>
      <c r="AD1761" s="35"/>
      <c r="AE1761" s="35"/>
      <c r="AG1761" s="216" t="s">
        <v>180</v>
      </c>
      <c r="AH1761" s="907" t="s">
        <v>2647</v>
      </c>
      <c r="AI1761" s="906" t="s">
        <v>2648</v>
      </c>
      <c r="AJ1761" s="905">
        <v>1903002</v>
      </c>
      <c r="AK1761" s="451">
        <v>1</v>
      </c>
      <c r="AL1761" s="451" t="s">
        <v>139</v>
      </c>
      <c r="AM1761" s="449" t="s">
        <v>3041</v>
      </c>
      <c r="AN1761" s="450"/>
      <c r="AP1761" s="77"/>
      <c r="AQ1761" s="77"/>
      <c r="AR1761" s="35"/>
      <c r="AS1761" s="35"/>
      <c r="AT1761" s="35"/>
      <c r="AU1761" s="35"/>
      <c r="AV1761" s="35"/>
      <c r="AW1761" s="35"/>
      <c r="AX1761" s="35"/>
      <c r="AY1761" s="35"/>
      <c r="AZ1761" s="35"/>
      <c r="BA1761" s="35"/>
      <c r="BB1761" s="35"/>
      <c r="BC1761" s="35"/>
      <c r="BD1761" s="35"/>
      <c r="BE1761" s="35"/>
      <c r="BF1761" s="35"/>
      <c r="BG1761" s="35"/>
      <c r="BH1761" s="35"/>
      <c r="BI1761" s="35"/>
      <c r="BJ1761" s="35"/>
      <c r="BK1761" s="35"/>
      <c r="BL1761" s="35"/>
      <c r="BM1761" s="35"/>
      <c r="BN1761" s="35"/>
      <c r="BO1761" s="35"/>
      <c r="BP1761" s="35"/>
      <c r="BQ1761" s="35"/>
      <c r="BR1761" s="35"/>
      <c r="BS1761" s="35"/>
      <c r="BT1761" s="35"/>
      <c r="BU1761" s="35"/>
      <c r="BV1761" s="35"/>
    </row>
    <row r="1762" spans="1:74" s="54" customFormat="1" ht="15" customHeight="1" x14ac:dyDescent="0.15">
      <c r="A1762" s="35"/>
      <c r="B1762" s="35"/>
      <c r="C1762" s="35"/>
      <c r="D1762" s="35"/>
      <c r="E1762" s="35"/>
      <c r="F1762" s="35"/>
      <c r="G1762" s="35"/>
      <c r="H1762" s="35"/>
      <c r="I1762" s="35"/>
      <c r="J1762" s="35"/>
      <c r="K1762" s="35"/>
      <c r="L1762" s="35"/>
      <c r="M1762" s="35"/>
      <c r="N1762" s="35"/>
      <c r="O1762" s="35"/>
      <c r="P1762" s="35"/>
      <c r="Q1762" s="35"/>
      <c r="R1762" s="35"/>
      <c r="S1762" s="35"/>
      <c r="T1762" s="35"/>
      <c r="U1762" s="35"/>
      <c r="V1762" s="35"/>
      <c r="W1762" s="35"/>
      <c r="X1762" s="35"/>
      <c r="Y1762" s="35"/>
      <c r="Z1762" s="35"/>
      <c r="AA1762" s="35"/>
      <c r="AB1762" s="35"/>
      <c r="AC1762" s="35"/>
      <c r="AD1762" s="35"/>
      <c r="AE1762" s="35"/>
      <c r="AG1762" s="216" t="s">
        <v>180</v>
      </c>
      <c r="AH1762" s="907" t="s">
        <v>2617</v>
      </c>
      <c r="AI1762" s="906" t="s">
        <v>2618</v>
      </c>
      <c r="AJ1762" s="905">
        <v>1903003</v>
      </c>
      <c r="AK1762" s="451">
        <v>1</v>
      </c>
      <c r="AL1762" s="451" t="s">
        <v>139</v>
      </c>
      <c r="AM1762" s="449" t="s">
        <v>3041</v>
      </c>
      <c r="AN1762" s="450"/>
      <c r="AP1762" s="77"/>
      <c r="AQ1762" s="77"/>
      <c r="AR1762" s="35"/>
      <c r="AS1762" s="35"/>
      <c r="AT1762" s="35"/>
      <c r="AU1762" s="35"/>
      <c r="AV1762" s="35"/>
      <c r="AW1762" s="35"/>
      <c r="AX1762" s="35"/>
      <c r="AY1762" s="35"/>
      <c r="AZ1762" s="35"/>
      <c r="BA1762" s="35"/>
      <c r="BB1762" s="35"/>
      <c r="BC1762" s="35"/>
      <c r="BD1762" s="35"/>
      <c r="BE1762" s="35"/>
      <c r="BF1762" s="35"/>
      <c r="BG1762" s="35"/>
      <c r="BH1762" s="35"/>
      <c r="BI1762" s="35"/>
      <c r="BJ1762" s="35"/>
      <c r="BK1762" s="35"/>
      <c r="BL1762" s="35"/>
      <c r="BM1762" s="35"/>
      <c r="BN1762" s="35"/>
      <c r="BO1762" s="35"/>
      <c r="BP1762" s="35"/>
      <c r="BQ1762" s="35"/>
      <c r="BR1762" s="35"/>
      <c r="BS1762" s="35"/>
      <c r="BT1762" s="35"/>
      <c r="BU1762" s="35"/>
      <c r="BV1762" s="35"/>
    </row>
    <row r="1763" spans="1:74" s="54" customFormat="1" ht="15" customHeight="1" x14ac:dyDescent="0.15">
      <c r="A1763" s="35"/>
      <c r="B1763" s="35"/>
      <c r="C1763" s="35"/>
      <c r="D1763" s="35"/>
      <c r="E1763" s="35"/>
      <c r="F1763" s="35"/>
      <c r="G1763" s="35"/>
      <c r="H1763" s="35"/>
      <c r="I1763" s="35"/>
      <c r="J1763" s="35"/>
      <c r="K1763" s="35"/>
      <c r="L1763" s="35"/>
      <c r="M1763" s="35"/>
      <c r="N1763" s="35"/>
      <c r="O1763" s="35"/>
      <c r="P1763" s="35"/>
      <c r="Q1763" s="35"/>
      <c r="R1763" s="35"/>
      <c r="S1763" s="35"/>
      <c r="T1763" s="35"/>
      <c r="U1763" s="35"/>
      <c r="V1763" s="35"/>
      <c r="W1763" s="35"/>
      <c r="X1763" s="35"/>
      <c r="Y1763" s="35"/>
      <c r="Z1763" s="35"/>
      <c r="AA1763" s="35"/>
      <c r="AB1763" s="35"/>
      <c r="AC1763" s="35"/>
      <c r="AD1763" s="35"/>
      <c r="AE1763" s="35"/>
      <c r="AG1763" s="216" t="s">
        <v>180</v>
      </c>
      <c r="AH1763" s="907" t="s">
        <v>2641</v>
      </c>
      <c r="AI1763" s="906" t="s">
        <v>2642</v>
      </c>
      <c r="AJ1763" s="905">
        <v>1903004</v>
      </c>
      <c r="AK1763" s="451" t="s">
        <v>139</v>
      </c>
      <c r="AL1763" s="451">
        <v>1</v>
      </c>
      <c r="AM1763" s="449" t="s">
        <v>3041</v>
      </c>
      <c r="AN1763" s="450"/>
      <c r="AP1763" s="77"/>
      <c r="AQ1763" s="77"/>
      <c r="AR1763" s="35"/>
      <c r="AS1763" s="35"/>
      <c r="AT1763" s="35"/>
      <c r="AU1763" s="35"/>
      <c r="AV1763" s="35"/>
      <c r="AW1763" s="35"/>
      <c r="AX1763" s="35"/>
      <c r="AY1763" s="35"/>
      <c r="AZ1763" s="35"/>
      <c r="BA1763" s="35"/>
      <c r="BB1763" s="35"/>
      <c r="BC1763" s="35"/>
      <c r="BD1763" s="35"/>
      <c r="BE1763" s="35"/>
      <c r="BF1763" s="35"/>
      <c r="BG1763" s="35"/>
      <c r="BH1763" s="35"/>
      <c r="BI1763" s="35"/>
      <c r="BJ1763" s="35"/>
      <c r="BK1763" s="35"/>
      <c r="BL1763" s="35"/>
      <c r="BM1763" s="35"/>
      <c r="BN1763" s="35"/>
      <c r="BO1763" s="35"/>
      <c r="BP1763" s="35"/>
      <c r="BQ1763" s="35"/>
      <c r="BR1763" s="35"/>
      <c r="BS1763" s="35"/>
      <c r="BT1763" s="35"/>
      <c r="BU1763" s="35"/>
      <c r="BV1763" s="35"/>
    </row>
    <row r="1764" spans="1:74" s="54" customFormat="1" ht="15" customHeight="1" x14ac:dyDescent="0.15">
      <c r="A1764" s="35"/>
      <c r="B1764" s="35"/>
      <c r="C1764" s="35"/>
      <c r="D1764" s="35"/>
      <c r="E1764" s="35"/>
      <c r="F1764" s="35"/>
      <c r="G1764" s="35"/>
      <c r="H1764" s="35"/>
      <c r="I1764" s="35"/>
      <c r="J1764" s="35"/>
      <c r="K1764" s="35"/>
      <c r="L1764" s="35"/>
      <c r="M1764" s="35"/>
      <c r="N1764" s="35"/>
      <c r="O1764" s="35"/>
      <c r="P1764" s="35"/>
      <c r="Q1764" s="35"/>
      <c r="R1764" s="35"/>
      <c r="S1764" s="35"/>
      <c r="T1764" s="35"/>
      <c r="U1764" s="35"/>
      <c r="V1764" s="35"/>
      <c r="W1764" s="35"/>
      <c r="X1764" s="35"/>
      <c r="Y1764" s="35"/>
      <c r="Z1764" s="35"/>
      <c r="AA1764" s="35"/>
      <c r="AB1764" s="35"/>
      <c r="AC1764" s="35"/>
      <c r="AD1764" s="35"/>
      <c r="AE1764" s="35"/>
      <c r="AG1764" s="216" t="s">
        <v>180</v>
      </c>
      <c r="AH1764" s="907" t="s">
        <v>2621</v>
      </c>
      <c r="AI1764" s="906" t="s">
        <v>2622</v>
      </c>
      <c r="AJ1764" s="905">
        <v>1903005</v>
      </c>
      <c r="AK1764" s="451" t="s">
        <v>139</v>
      </c>
      <c r="AL1764" s="451">
        <v>1</v>
      </c>
      <c r="AM1764" s="449" t="s">
        <v>3041</v>
      </c>
      <c r="AN1764" s="450"/>
      <c r="AP1764" s="77"/>
      <c r="AQ1764" s="77"/>
      <c r="AR1764" s="35"/>
      <c r="AS1764" s="35"/>
      <c r="AT1764" s="35"/>
      <c r="AU1764" s="35"/>
      <c r="AV1764" s="35"/>
      <c r="AW1764" s="35"/>
      <c r="AX1764" s="35"/>
      <c r="AY1764" s="35"/>
      <c r="AZ1764" s="35"/>
      <c r="BA1764" s="35"/>
      <c r="BB1764" s="35"/>
      <c r="BC1764" s="35"/>
      <c r="BD1764" s="35"/>
      <c r="BE1764" s="35"/>
      <c r="BF1764" s="35"/>
      <c r="BG1764" s="35"/>
      <c r="BH1764" s="35"/>
      <c r="BI1764" s="35"/>
      <c r="BJ1764" s="35"/>
      <c r="BK1764" s="35"/>
      <c r="BL1764" s="35"/>
      <c r="BM1764" s="35"/>
      <c r="BN1764" s="35"/>
      <c r="BO1764" s="35"/>
      <c r="BP1764" s="35"/>
      <c r="BQ1764" s="35"/>
      <c r="BR1764" s="35"/>
      <c r="BS1764" s="35"/>
      <c r="BT1764" s="35"/>
      <c r="BU1764" s="35"/>
      <c r="BV1764" s="35"/>
    </row>
    <row r="1765" spans="1:74" s="54" customFormat="1" ht="15" customHeight="1" x14ac:dyDescent="0.15">
      <c r="A1765" s="35"/>
      <c r="B1765" s="35"/>
      <c r="C1765" s="35"/>
      <c r="D1765" s="35"/>
      <c r="E1765" s="35"/>
      <c r="F1765" s="35"/>
      <c r="G1765" s="35"/>
      <c r="H1765" s="35"/>
      <c r="I1765" s="35"/>
      <c r="J1765" s="35"/>
      <c r="K1765" s="35"/>
      <c r="L1765" s="35"/>
      <c r="M1765" s="35"/>
      <c r="N1765" s="35"/>
      <c r="O1765" s="35"/>
      <c r="P1765" s="35"/>
      <c r="Q1765" s="35"/>
      <c r="R1765" s="35"/>
      <c r="S1765" s="35"/>
      <c r="T1765" s="35"/>
      <c r="U1765" s="35"/>
      <c r="V1765" s="35"/>
      <c r="W1765" s="35"/>
      <c r="X1765" s="35"/>
      <c r="Y1765" s="35"/>
      <c r="Z1765" s="35"/>
      <c r="AA1765" s="35"/>
      <c r="AB1765" s="35"/>
      <c r="AC1765" s="35"/>
      <c r="AD1765" s="35"/>
      <c r="AE1765" s="35"/>
      <c r="AG1765" s="216" t="s">
        <v>180</v>
      </c>
      <c r="AH1765" s="907" t="s">
        <v>2631</v>
      </c>
      <c r="AI1765" s="906" t="s">
        <v>2632</v>
      </c>
      <c r="AJ1765" s="905">
        <v>1903006</v>
      </c>
      <c r="AK1765" s="451">
        <v>1</v>
      </c>
      <c r="AL1765" s="451" t="s">
        <v>139</v>
      </c>
      <c r="AM1765" s="449" t="s">
        <v>3041</v>
      </c>
      <c r="AN1765" s="450"/>
      <c r="AP1765" s="77"/>
      <c r="AQ1765" s="77"/>
      <c r="AR1765" s="35"/>
      <c r="AS1765" s="35"/>
      <c r="AT1765" s="35"/>
      <c r="AU1765" s="35"/>
      <c r="AV1765" s="35"/>
      <c r="AW1765" s="35"/>
      <c r="AX1765" s="35"/>
      <c r="AY1765" s="35"/>
      <c r="AZ1765" s="35"/>
      <c r="BA1765" s="35"/>
      <c r="BB1765" s="35"/>
      <c r="BC1765" s="35"/>
      <c r="BD1765" s="35"/>
      <c r="BE1765" s="35"/>
      <c r="BF1765" s="35"/>
      <c r="BG1765" s="35"/>
      <c r="BH1765" s="35"/>
      <c r="BI1765" s="35"/>
      <c r="BJ1765" s="35"/>
      <c r="BK1765" s="35"/>
      <c r="BL1765" s="35"/>
      <c r="BM1765" s="35"/>
      <c r="BN1765" s="35"/>
      <c r="BO1765" s="35"/>
      <c r="BP1765" s="35"/>
      <c r="BQ1765" s="35"/>
      <c r="BR1765" s="35"/>
      <c r="BS1765" s="35"/>
      <c r="BT1765" s="35"/>
      <c r="BU1765" s="35"/>
      <c r="BV1765" s="35"/>
    </row>
    <row r="1766" spans="1:74" s="54" customFormat="1" ht="15" customHeight="1" x14ac:dyDescent="0.15">
      <c r="A1766" s="35"/>
      <c r="B1766" s="35"/>
      <c r="C1766" s="35"/>
      <c r="D1766" s="35"/>
      <c r="E1766" s="35"/>
      <c r="F1766" s="35"/>
      <c r="G1766" s="35"/>
      <c r="H1766" s="35"/>
      <c r="I1766" s="35"/>
      <c r="J1766" s="35"/>
      <c r="K1766" s="35"/>
      <c r="L1766" s="35"/>
      <c r="M1766" s="35"/>
      <c r="N1766" s="35"/>
      <c r="O1766" s="35"/>
      <c r="P1766" s="35"/>
      <c r="Q1766" s="35"/>
      <c r="R1766" s="35"/>
      <c r="S1766" s="35"/>
      <c r="T1766" s="35"/>
      <c r="U1766" s="35"/>
      <c r="V1766" s="35"/>
      <c r="W1766" s="35"/>
      <c r="X1766" s="35"/>
      <c r="Y1766" s="35"/>
      <c r="Z1766" s="35"/>
      <c r="AA1766" s="35"/>
      <c r="AB1766" s="35"/>
      <c r="AC1766" s="35"/>
      <c r="AD1766" s="35"/>
      <c r="AE1766" s="35"/>
      <c r="AG1766" s="216" t="s">
        <v>180</v>
      </c>
      <c r="AH1766" s="907" t="s">
        <v>2637</v>
      </c>
      <c r="AI1766" s="906" t="s">
        <v>2638</v>
      </c>
      <c r="AJ1766" s="905">
        <v>1903007</v>
      </c>
      <c r="AK1766" s="451" t="s">
        <v>139</v>
      </c>
      <c r="AL1766" s="451">
        <v>1</v>
      </c>
      <c r="AM1766" s="449" t="s">
        <v>3041</v>
      </c>
      <c r="AN1766" s="450"/>
      <c r="AP1766" s="77"/>
      <c r="AQ1766" s="77"/>
      <c r="AR1766" s="35"/>
      <c r="AS1766" s="35"/>
      <c r="AT1766" s="35"/>
      <c r="AU1766" s="35"/>
      <c r="AV1766" s="35"/>
      <c r="AW1766" s="35"/>
      <c r="AX1766" s="35"/>
      <c r="AY1766" s="35"/>
      <c r="AZ1766" s="35"/>
      <c r="BA1766" s="35"/>
      <c r="BB1766" s="35"/>
      <c r="BC1766" s="35"/>
      <c r="BD1766" s="35"/>
      <c r="BE1766" s="35"/>
      <c r="BF1766" s="35"/>
      <c r="BG1766" s="35"/>
      <c r="BH1766" s="35"/>
      <c r="BI1766" s="35"/>
      <c r="BJ1766" s="35"/>
      <c r="BK1766" s="35"/>
      <c r="BL1766" s="35"/>
      <c r="BM1766" s="35"/>
      <c r="BN1766" s="35"/>
      <c r="BO1766" s="35"/>
      <c r="BP1766" s="35"/>
      <c r="BQ1766" s="35"/>
      <c r="BR1766" s="35"/>
      <c r="BS1766" s="35"/>
      <c r="BT1766" s="35"/>
      <c r="BU1766" s="35"/>
      <c r="BV1766" s="35"/>
    </row>
    <row r="1767" spans="1:74" s="54" customFormat="1" ht="15" customHeight="1" x14ac:dyDescent="0.15">
      <c r="A1767" s="35"/>
      <c r="B1767" s="35"/>
      <c r="C1767" s="35"/>
      <c r="D1767" s="35"/>
      <c r="E1767" s="35"/>
      <c r="F1767" s="35"/>
      <c r="G1767" s="35"/>
      <c r="H1767" s="35"/>
      <c r="I1767" s="35"/>
      <c r="J1767" s="35"/>
      <c r="K1767" s="35"/>
      <c r="L1767" s="35"/>
      <c r="M1767" s="35"/>
      <c r="N1767" s="35"/>
      <c r="O1767" s="35"/>
      <c r="P1767" s="35"/>
      <c r="Q1767" s="35"/>
      <c r="R1767" s="35"/>
      <c r="S1767" s="35"/>
      <c r="T1767" s="35"/>
      <c r="U1767" s="35"/>
      <c r="V1767" s="35"/>
      <c r="W1767" s="35"/>
      <c r="X1767" s="35"/>
      <c r="Y1767" s="35"/>
      <c r="Z1767" s="35"/>
      <c r="AA1767" s="35"/>
      <c r="AB1767" s="35"/>
      <c r="AC1767" s="35"/>
      <c r="AD1767" s="35"/>
      <c r="AE1767" s="35"/>
      <c r="AG1767" s="216" t="s">
        <v>180</v>
      </c>
      <c r="AH1767" s="907" t="s">
        <v>2645</v>
      </c>
      <c r="AI1767" s="906" t="s">
        <v>2646</v>
      </c>
      <c r="AJ1767" s="905">
        <v>1903009</v>
      </c>
      <c r="AK1767" s="451" t="s">
        <v>139</v>
      </c>
      <c r="AL1767" s="451">
        <v>1</v>
      </c>
      <c r="AM1767" s="449" t="s">
        <v>3041</v>
      </c>
      <c r="AN1767" s="450"/>
      <c r="AP1767" s="77"/>
      <c r="AQ1767" s="77"/>
      <c r="AR1767" s="35"/>
      <c r="AS1767" s="35"/>
      <c r="AT1767" s="35"/>
      <c r="AU1767" s="35"/>
      <c r="AV1767" s="35"/>
      <c r="AW1767" s="35"/>
      <c r="AX1767" s="35"/>
      <c r="AY1767" s="35"/>
      <c r="AZ1767" s="35"/>
      <c r="BA1767" s="35"/>
      <c r="BB1767" s="35"/>
      <c r="BC1767" s="35"/>
      <c r="BD1767" s="35"/>
      <c r="BE1767" s="35"/>
      <c r="BF1767" s="35"/>
      <c r="BG1767" s="35"/>
      <c r="BH1767" s="35"/>
      <c r="BI1767" s="35"/>
      <c r="BJ1767" s="35"/>
      <c r="BK1767" s="35"/>
      <c r="BL1767" s="35"/>
      <c r="BM1767" s="35"/>
      <c r="BN1767" s="35"/>
      <c r="BO1767" s="35"/>
      <c r="BP1767" s="35"/>
      <c r="BQ1767" s="35"/>
      <c r="BR1767" s="35"/>
      <c r="BS1767" s="35"/>
      <c r="BT1767" s="35"/>
      <c r="BU1767" s="35"/>
      <c r="BV1767" s="35"/>
    </row>
    <row r="1768" spans="1:74" s="54" customFormat="1" ht="15" customHeight="1" x14ac:dyDescent="0.15">
      <c r="A1768" s="35"/>
      <c r="B1768" s="35"/>
      <c r="C1768" s="35"/>
      <c r="D1768" s="35"/>
      <c r="E1768" s="35"/>
      <c r="F1768" s="35"/>
      <c r="G1768" s="35"/>
      <c r="H1768" s="35"/>
      <c r="I1768" s="35"/>
      <c r="J1768" s="35"/>
      <c r="K1768" s="35"/>
      <c r="L1768" s="35"/>
      <c r="M1768" s="35"/>
      <c r="N1768" s="35"/>
      <c r="O1768" s="35"/>
      <c r="P1768" s="35"/>
      <c r="Q1768" s="35"/>
      <c r="R1768" s="35"/>
      <c r="S1768" s="35"/>
      <c r="T1768" s="35"/>
      <c r="U1768" s="35"/>
      <c r="V1768" s="35"/>
      <c r="W1768" s="35"/>
      <c r="X1768" s="35"/>
      <c r="Y1768" s="35"/>
      <c r="Z1768" s="35"/>
      <c r="AA1768" s="35"/>
      <c r="AB1768" s="35"/>
      <c r="AC1768" s="35"/>
      <c r="AD1768" s="35"/>
      <c r="AE1768" s="35"/>
      <c r="AG1768" s="216" t="s">
        <v>180</v>
      </c>
      <c r="AH1768" s="907" t="s">
        <v>2649</v>
      </c>
      <c r="AI1768" s="906" t="s">
        <v>2650</v>
      </c>
      <c r="AJ1768" s="905">
        <v>1903010</v>
      </c>
      <c r="AK1768" s="451" t="s">
        <v>139</v>
      </c>
      <c r="AL1768" s="451">
        <v>1</v>
      </c>
      <c r="AM1768" s="449" t="s">
        <v>3041</v>
      </c>
      <c r="AN1768" s="450"/>
      <c r="AP1768" s="77"/>
      <c r="AQ1768" s="77"/>
      <c r="AR1768" s="35"/>
      <c r="AS1768" s="35"/>
      <c r="AT1768" s="35"/>
      <c r="AU1768" s="35"/>
      <c r="AV1768" s="35"/>
      <c r="AW1768" s="35"/>
      <c r="AX1768" s="35"/>
      <c r="AY1768" s="35"/>
      <c r="AZ1768" s="35"/>
      <c r="BA1768" s="35"/>
      <c r="BB1768" s="35"/>
      <c r="BC1768" s="35"/>
      <c r="BD1768" s="35"/>
      <c r="BE1768" s="35"/>
      <c r="BF1768" s="35"/>
      <c r="BG1768" s="35"/>
      <c r="BH1768" s="35"/>
      <c r="BI1768" s="35"/>
      <c r="BJ1768" s="35"/>
      <c r="BK1768" s="35"/>
      <c r="BL1768" s="35"/>
      <c r="BM1768" s="35"/>
      <c r="BN1768" s="35"/>
      <c r="BO1768" s="35"/>
      <c r="BP1768" s="35"/>
      <c r="BQ1768" s="35"/>
      <c r="BR1768" s="35"/>
      <c r="BS1768" s="35"/>
      <c r="BT1768" s="35"/>
      <c r="BU1768" s="35"/>
      <c r="BV1768" s="35"/>
    </row>
    <row r="1769" spans="1:74" s="54" customFormat="1" ht="15" customHeight="1" x14ac:dyDescent="0.15">
      <c r="A1769" s="35"/>
      <c r="B1769" s="35"/>
      <c r="C1769" s="35"/>
      <c r="D1769" s="35"/>
      <c r="E1769" s="35"/>
      <c r="F1769" s="35"/>
      <c r="G1769" s="35"/>
      <c r="H1769" s="35"/>
      <c r="I1769" s="35"/>
      <c r="J1769" s="35"/>
      <c r="K1769" s="35"/>
      <c r="L1769" s="35"/>
      <c r="M1769" s="35"/>
      <c r="N1769" s="35"/>
      <c r="O1769" s="35"/>
      <c r="P1769" s="35"/>
      <c r="Q1769" s="35"/>
      <c r="R1769" s="35"/>
      <c r="S1769" s="35"/>
      <c r="T1769" s="35"/>
      <c r="U1769" s="35"/>
      <c r="V1769" s="35"/>
      <c r="W1769" s="35"/>
      <c r="X1769" s="35"/>
      <c r="Y1769" s="35"/>
      <c r="Z1769" s="35"/>
      <c r="AA1769" s="35"/>
      <c r="AB1769" s="35"/>
      <c r="AC1769" s="35"/>
      <c r="AD1769" s="35"/>
      <c r="AE1769" s="35"/>
      <c r="AG1769" s="216" t="s">
        <v>180</v>
      </c>
      <c r="AH1769" s="907" t="s">
        <v>2651</v>
      </c>
      <c r="AI1769" s="906" t="s">
        <v>2652</v>
      </c>
      <c r="AJ1769" s="905">
        <v>1903011</v>
      </c>
      <c r="AK1769" s="451">
        <v>1</v>
      </c>
      <c r="AL1769" s="451" t="s">
        <v>139</v>
      </c>
      <c r="AM1769" s="449" t="s">
        <v>3041</v>
      </c>
      <c r="AN1769" s="450"/>
      <c r="AP1769" s="77"/>
      <c r="AQ1769" s="77"/>
      <c r="AR1769" s="35"/>
      <c r="AS1769" s="35"/>
      <c r="AT1769" s="35"/>
      <c r="AU1769" s="35"/>
      <c r="AV1769" s="35"/>
      <c r="AW1769" s="35"/>
      <c r="AX1769" s="35"/>
      <c r="AY1769" s="35"/>
      <c r="AZ1769" s="35"/>
      <c r="BA1769" s="35"/>
      <c r="BB1769" s="35"/>
      <c r="BC1769" s="35"/>
      <c r="BD1769" s="35"/>
      <c r="BE1769" s="35"/>
      <c r="BF1769" s="35"/>
      <c r="BG1769" s="35"/>
      <c r="BH1769" s="35"/>
      <c r="BI1769" s="35"/>
      <c r="BJ1769" s="35"/>
      <c r="BK1769" s="35"/>
      <c r="BL1769" s="35"/>
      <c r="BM1769" s="35"/>
      <c r="BN1769" s="35"/>
      <c r="BO1769" s="35"/>
      <c r="BP1769" s="35"/>
      <c r="BQ1769" s="35"/>
      <c r="BR1769" s="35"/>
      <c r="BS1769" s="35"/>
      <c r="BT1769" s="35"/>
      <c r="BU1769" s="35"/>
      <c r="BV1769" s="35"/>
    </row>
    <row r="1770" spans="1:74" s="54" customFormat="1" ht="15" customHeight="1" x14ac:dyDescent="0.15">
      <c r="A1770" s="35"/>
      <c r="B1770" s="35"/>
      <c r="C1770" s="35"/>
      <c r="D1770" s="35"/>
      <c r="E1770" s="35"/>
      <c r="F1770" s="35"/>
      <c r="G1770" s="35"/>
      <c r="H1770" s="35"/>
      <c r="I1770" s="35"/>
      <c r="J1770" s="35"/>
      <c r="K1770" s="35"/>
      <c r="L1770" s="35"/>
      <c r="M1770" s="35"/>
      <c r="N1770" s="35"/>
      <c r="O1770" s="35"/>
      <c r="P1770" s="35"/>
      <c r="Q1770" s="35"/>
      <c r="R1770" s="35"/>
      <c r="S1770" s="35"/>
      <c r="T1770" s="35"/>
      <c r="U1770" s="35"/>
      <c r="V1770" s="35"/>
      <c r="W1770" s="35"/>
      <c r="X1770" s="35"/>
      <c r="Y1770" s="35"/>
      <c r="Z1770" s="35"/>
      <c r="AA1770" s="35"/>
      <c r="AB1770" s="35"/>
      <c r="AC1770" s="35"/>
      <c r="AD1770" s="35"/>
      <c r="AE1770" s="35"/>
      <c r="AG1770" s="216" t="s">
        <v>180</v>
      </c>
      <c r="AH1770" s="907" t="s">
        <v>2653</v>
      </c>
      <c r="AI1770" s="906" t="s">
        <v>2654</v>
      </c>
      <c r="AJ1770" s="905">
        <v>1903012</v>
      </c>
      <c r="AK1770" s="451" t="s">
        <v>139</v>
      </c>
      <c r="AL1770" s="451">
        <v>1</v>
      </c>
      <c r="AM1770" s="449" t="s">
        <v>3041</v>
      </c>
      <c r="AN1770" s="450"/>
      <c r="AP1770" s="77"/>
      <c r="AQ1770" s="77"/>
      <c r="AR1770" s="35"/>
      <c r="AS1770" s="35"/>
      <c r="AT1770" s="35"/>
      <c r="AU1770" s="35"/>
      <c r="AV1770" s="35"/>
      <c r="AW1770" s="35"/>
      <c r="AX1770" s="35"/>
      <c r="AY1770" s="35"/>
      <c r="AZ1770" s="35"/>
      <c r="BA1770" s="35"/>
      <c r="BB1770" s="35"/>
      <c r="BC1770" s="35"/>
      <c r="BD1770" s="35"/>
      <c r="BE1770" s="35"/>
      <c r="BF1770" s="35"/>
      <c r="BG1770" s="35"/>
      <c r="BH1770" s="35"/>
      <c r="BI1770" s="35"/>
      <c r="BJ1770" s="35"/>
      <c r="BK1770" s="35"/>
      <c r="BL1770" s="35"/>
      <c r="BM1770" s="35"/>
      <c r="BN1770" s="35"/>
      <c r="BO1770" s="35"/>
      <c r="BP1770" s="35"/>
      <c r="BQ1770" s="35"/>
      <c r="BR1770" s="35"/>
      <c r="BS1770" s="35"/>
      <c r="BT1770" s="35"/>
      <c r="BU1770" s="35"/>
      <c r="BV1770" s="35"/>
    </row>
    <row r="1771" spans="1:74" s="54" customFormat="1" ht="15" customHeight="1" x14ac:dyDescent="0.15">
      <c r="A1771" s="35"/>
      <c r="B1771" s="35"/>
      <c r="C1771" s="35"/>
      <c r="D1771" s="35"/>
      <c r="E1771" s="35"/>
      <c r="F1771" s="35"/>
      <c r="G1771" s="35"/>
      <c r="H1771" s="35"/>
      <c r="I1771" s="35"/>
      <c r="J1771" s="35"/>
      <c r="K1771" s="35"/>
      <c r="L1771" s="35"/>
      <c r="M1771" s="35"/>
      <c r="N1771" s="35"/>
      <c r="O1771" s="35"/>
      <c r="P1771" s="35"/>
      <c r="Q1771" s="35"/>
      <c r="R1771" s="35"/>
      <c r="S1771" s="35"/>
      <c r="T1771" s="35"/>
      <c r="U1771" s="35"/>
      <c r="V1771" s="35"/>
      <c r="W1771" s="35"/>
      <c r="X1771" s="35"/>
      <c r="Y1771" s="35"/>
      <c r="Z1771" s="35"/>
      <c r="AA1771" s="35"/>
      <c r="AB1771" s="35"/>
      <c r="AC1771" s="35"/>
      <c r="AD1771" s="35"/>
      <c r="AE1771" s="35"/>
      <c r="AG1771" s="216" t="s">
        <v>180</v>
      </c>
      <c r="AH1771" s="907" t="s">
        <v>2619</v>
      </c>
      <c r="AI1771" s="906" t="s">
        <v>2620</v>
      </c>
      <c r="AJ1771" s="905">
        <v>1903013</v>
      </c>
      <c r="AK1771" s="451">
        <v>1</v>
      </c>
      <c r="AL1771" s="451" t="s">
        <v>139</v>
      </c>
      <c r="AM1771" s="449" t="s">
        <v>3041</v>
      </c>
      <c r="AN1771" s="450"/>
      <c r="AP1771" s="77"/>
      <c r="AQ1771" s="77"/>
      <c r="AR1771" s="35"/>
      <c r="AS1771" s="35"/>
      <c r="AT1771" s="35"/>
      <c r="AU1771" s="35"/>
      <c r="AV1771" s="35"/>
      <c r="AW1771" s="35"/>
      <c r="AX1771" s="35"/>
      <c r="AY1771" s="35"/>
      <c r="AZ1771" s="35"/>
      <c r="BA1771" s="35"/>
      <c r="BB1771" s="35"/>
      <c r="BC1771" s="35"/>
      <c r="BD1771" s="35"/>
      <c r="BE1771" s="35"/>
      <c r="BF1771" s="35"/>
      <c r="BG1771" s="35"/>
      <c r="BH1771" s="35"/>
      <c r="BI1771" s="35"/>
      <c r="BJ1771" s="35"/>
      <c r="BK1771" s="35"/>
      <c r="BL1771" s="35"/>
      <c r="BM1771" s="35"/>
      <c r="BN1771" s="35"/>
      <c r="BO1771" s="35"/>
      <c r="BP1771" s="35"/>
      <c r="BQ1771" s="35"/>
      <c r="BR1771" s="35"/>
      <c r="BS1771" s="35"/>
      <c r="BT1771" s="35"/>
      <c r="BU1771" s="35"/>
      <c r="BV1771" s="35"/>
    </row>
    <row r="1772" spans="1:74" s="54" customFormat="1" ht="15" customHeight="1" x14ac:dyDescent="0.15">
      <c r="A1772" s="35"/>
      <c r="B1772" s="35"/>
      <c r="C1772" s="35"/>
      <c r="D1772" s="35"/>
      <c r="E1772" s="35"/>
      <c r="F1772" s="35"/>
      <c r="G1772" s="35"/>
      <c r="H1772" s="35"/>
      <c r="I1772" s="35"/>
      <c r="J1772" s="35"/>
      <c r="K1772" s="35"/>
      <c r="L1772" s="35"/>
      <c r="M1772" s="35"/>
      <c r="N1772" s="35"/>
      <c r="O1772" s="35"/>
      <c r="P1772" s="35"/>
      <c r="Q1772" s="35"/>
      <c r="R1772" s="35"/>
      <c r="S1772" s="35"/>
      <c r="T1772" s="35"/>
      <c r="U1772" s="35"/>
      <c r="V1772" s="35"/>
      <c r="W1772" s="35"/>
      <c r="X1772" s="35"/>
      <c r="Y1772" s="35"/>
      <c r="Z1772" s="35"/>
      <c r="AA1772" s="35"/>
      <c r="AB1772" s="35"/>
      <c r="AC1772" s="35"/>
      <c r="AD1772" s="35"/>
      <c r="AE1772" s="35"/>
      <c r="AG1772" s="216" t="s">
        <v>180</v>
      </c>
      <c r="AH1772" s="907" t="s">
        <v>2625</v>
      </c>
      <c r="AI1772" s="906" t="s">
        <v>2626</v>
      </c>
      <c r="AJ1772" s="905">
        <v>1903014</v>
      </c>
      <c r="AK1772" s="451" t="s">
        <v>139</v>
      </c>
      <c r="AL1772" s="451">
        <v>1</v>
      </c>
      <c r="AM1772" s="449" t="s">
        <v>3041</v>
      </c>
      <c r="AN1772" s="450"/>
      <c r="AP1772" s="77"/>
      <c r="AQ1772" s="77"/>
      <c r="AR1772" s="35"/>
      <c r="AS1772" s="35"/>
      <c r="AT1772" s="35"/>
      <c r="AU1772" s="35"/>
      <c r="AV1772" s="35"/>
      <c r="AW1772" s="35"/>
      <c r="AX1772" s="35"/>
      <c r="AY1772" s="35"/>
      <c r="AZ1772" s="35"/>
      <c r="BA1772" s="35"/>
      <c r="BB1772" s="35"/>
      <c r="BC1772" s="35"/>
      <c r="BD1772" s="35"/>
      <c r="BE1772" s="35"/>
      <c r="BF1772" s="35"/>
      <c r="BG1772" s="35"/>
      <c r="BH1772" s="35"/>
      <c r="BI1772" s="35"/>
      <c r="BJ1772" s="35"/>
      <c r="BK1772" s="35"/>
      <c r="BL1772" s="35"/>
      <c r="BM1772" s="35"/>
      <c r="BN1772" s="35"/>
      <c r="BO1772" s="35"/>
      <c r="BP1772" s="35"/>
      <c r="BQ1772" s="35"/>
      <c r="BR1772" s="35"/>
      <c r="BS1772" s="35"/>
      <c r="BT1772" s="35"/>
      <c r="BU1772" s="35"/>
      <c r="BV1772" s="35"/>
    </row>
    <row r="1773" spans="1:74" s="54" customFormat="1" ht="15" customHeight="1" x14ac:dyDescent="0.15">
      <c r="A1773" s="35"/>
      <c r="B1773" s="35"/>
      <c r="C1773" s="35"/>
      <c r="D1773" s="35"/>
      <c r="E1773" s="35"/>
      <c r="F1773" s="35"/>
      <c r="G1773" s="35"/>
      <c r="H1773" s="35"/>
      <c r="I1773" s="35"/>
      <c r="J1773" s="35"/>
      <c r="K1773" s="35"/>
      <c r="L1773" s="35"/>
      <c r="M1773" s="35"/>
      <c r="N1773" s="35"/>
      <c r="O1773" s="35"/>
      <c r="P1773" s="35"/>
      <c r="Q1773" s="35"/>
      <c r="R1773" s="35"/>
      <c r="S1773" s="35"/>
      <c r="T1773" s="35"/>
      <c r="U1773" s="35"/>
      <c r="V1773" s="35"/>
      <c r="W1773" s="35"/>
      <c r="X1773" s="35"/>
      <c r="Y1773" s="35"/>
      <c r="Z1773" s="35"/>
      <c r="AA1773" s="35"/>
      <c r="AB1773" s="35"/>
      <c r="AC1773" s="35"/>
      <c r="AD1773" s="35"/>
      <c r="AE1773" s="35"/>
      <c r="AG1773" s="216" t="s">
        <v>180</v>
      </c>
      <c r="AH1773" s="907" t="s">
        <v>2657</v>
      </c>
      <c r="AI1773" s="906" t="s">
        <v>2658</v>
      </c>
      <c r="AJ1773" s="905">
        <v>1903015</v>
      </c>
      <c r="AK1773" s="451" t="s">
        <v>139</v>
      </c>
      <c r="AL1773" s="451">
        <v>1</v>
      </c>
      <c r="AM1773" s="449" t="s">
        <v>3041</v>
      </c>
      <c r="AN1773" s="450"/>
      <c r="AP1773" s="77"/>
      <c r="AQ1773" s="77"/>
      <c r="AR1773" s="35"/>
      <c r="AS1773" s="35"/>
      <c r="AT1773" s="35"/>
      <c r="AU1773" s="35"/>
      <c r="AV1773" s="35"/>
      <c r="AW1773" s="35"/>
      <c r="AX1773" s="35"/>
      <c r="AY1773" s="35"/>
      <c r="AZ1773" s="35"/>
      <c r="BA1773" s="35"/>
      <c r="BB1773" s="35"/>
      <c r="BC1773" s="35"/>
      <c r="BD1773" s="35"/>
      <c r="BE1773" s="35"/>
      <c r="BF1773" s="35"/>
      <c r="BG1773" s="35"/>
      <c r="BH1773" s="35"/>
      <c r="BI1773" s="35"/>
      <c r="BJ1773" s="35"/>
      <c r="BK1773" s="35"/>
      <c r="BL1773" s="35"/>
      <c r="BM1773" s="35"/>
      <c r="BN1773" s="35"/>
      <c r="BO1773" s="35"/>
      <c r="BP1773" s="35"/>
      <c r="BQ1773" s="35"/>
      <c r="BR1773" s="35"/>
      <c r="BS1773" s="35"/>
      <c r="BT1773" s="35"/>
      <c r="BU1773" s="35"/>
      <c r="BV1773" s="35"/>
    </row>
    <row r="1774" spans="1:74" s="54" customFormat="1" ht="15" customHeight="1" x14ac:dyDescent="0.15">
      <c r="A1774" s="35"/>
      <c r="B1774" s="35"/>
      <c r="C1774" s="35"/>
      <c r="D1774" s="35"/>
      <c r="E1774" s="35"/>
      <c r="F1774" s="35"/>
      <c r="G1774" s="35"/>
      <c r="H1774" s="35"/>
      <c r="I1774" s="35"/>
      <c r="J1774" s="35"/>
      <c r="K1774" s="35"/>
      <c r="L1774" s="35"/>
      <c r="M1774" s="35"/>
      <c r="N1774" s="35"/>
      <c r="O1774" s="35"/>
      <c r="P1774" s="35"/>
      <c r="Q1774" s="35"/>
      <c r="R1774" s="35"/>
      <c r="S1774" s="35"/>
      <c r="T1774" s="35"/>
      <c r="U1774" s="35"/>
      <c r="V1774" s="35"/>
      <c r="W1774" s="35"/>
      <c r="X1774" s="35"/>
      <c r="Y1774" s="35"/>
      <c r="Z1774" s="35"/>
      <c r="AA1774" s="35"/>
      <c r="AB1774" s="35"/>
      <c r="AC1774" s="35"/>
      <c r="AD1774" s="35"/>
      <c r="AE1774" s="35"/>
      <c r="AG1774" s="216" t="s">
        <v>180</v>
      </c>
      <c r="AH1774" s="907" t="s">
        <v>2639</v>
      </c>
      <c r="AI1774" s="906" t="s">
        <v>2640</v>
      </c>
      <c r="AJ1774" s="905">
        <v>1903016</v>
      </c>
      <c r="AK1774" s="451" t="s">
        <v>139</v>
      </c>
      <c r="AL1774" s="451">
        <v>1</v>
      </c>
      <c r="AM1774" s="449" t="s">
        <v>3041</v>
      </c>
      <c r="AN1774" s="450"/>
      <c r="AP1774" s="77"/>
      <c r="AQ1774" s="77"/>
      <c r="AR1774" s="35"/>
      <c r="AS1774" s="35"/>
      <c r="AT1774" s="35"/>
      <c r="AU1774" s="35"/>
      <c r="AV1774" s="35"/>
      <c r="AW1774" s="35"/>
      <c r="AX1774" s="35"/>
      <c r="AY1774" s="35"/>
      <c r="AZ1774" s="35"/>
      <c r="BA1774" s="35"/>
      <c r="BB1774" s="35"/>
      <c r="BC1774" s="35"/>
      <c r="BD1774" s="35"/>
      <c r="BE1774" s="35"/>
      <c r="BF1774" s="35"/>
      <c r="BG1774" s="35"/>
      <c r="BH1774" s="35"/>
      <c r="BI1774" s="35"/>
      <c r="BJ1774" s="35"/>
      <c r="BK1774" s="35"/>
      <c r="BL1774" s="35"/>
      <c r="BM1774" s="35"/>
      <c r="BN1774" s="35"/>
      <c r="BO1774" s="35"/>
      <c r="BP1774" s="35"/>
      <c r="BQ1774" s="35"/>
      <c r="BR1774" s="35"/>
      <c r="BS1774" s="35"/>
      <c r="BT1774" s="35"/>
      <c r="BU1774" s="35"/>
      <c r="BV1774" s="35"/>
    </row>
    <row r="1775" spans="1:74" s="54" customFormat="1" ht="15" customHeight="1" x14ac:dyDescent="0.15">
      <c r="A1775" s="35"/>
      <c r="B1775" s="35"/>
      <c r="C1775" s="35"/>
      <c r="D1775" s="35"/>
      <c r="E1775" s="35"/>
      <c r="F1775" s="35"/>
      <c r="G1775" s="35"/>
      <c r="H1775" s="35"/>
      <c r="I1775" s="35"/>
      <c r="J1775" s="35"/>
      <c r="K1775" s="35"/>
      <c r="L1775" s="35"/>
      <c r="M1775" s="35"/>
      <c r="N1775" s="35"/>
      <c r="O1775" s="35"/>
      <c r="P1775" s="35"/>
      <c r="Q1775" s="35"/>
      <c r="R1775" s="35"/>
      <c r="S1775" s="35"/>
      <c r="T1775" s="35"/>
      <c r="U1775" s="35"/>
      <c r="V1775" s="35"/>
      <c r="W1775" s="35"/>
      <c r="X1775" s="35"/>
      <c r="Y1775" s="35"/>
      <c r="Z1775" s="35"/>
      <c r="AA1775" s="35"/>
      <c r="AB1775" s="35"/>
      <c r="AC1775" s="35"/>
      <c r="AD1775" s="35"/>
      <c r="AE1775" s="35"/>
      <c r="AG1775" s="216" t="s">
        <v>180</v>
      </c>
      <c r="AH1775" s="907" t="s">
        <v>2643</v>
      </c>
      <c r="AI1775" s="906" t="s">
        <v>2644</v>
      </c>
      <c r="AJ1775" s="905">
        <v>1903017</v>
      </c>
      <c r="AK1775" s="451">
        <v>1</v>
      </c>
      <c r="AL1775" s="451" t="s">
        <v>139</v>
      </c>
      <c r="AM1775" s="449" t="s">
        <v>3041</v>
      </c>
      <c r="AN1775" s="450"/>
      <c r="AP1775" s="77"/>
      <c r="AQ1775" s="77"/>
      <c r="AR1775" s="35"/>
      <c r="AS1775" s="35"/>
      <c r="AT1775" s="35"/>
      <c r="AU1775" s="35"/>
      <c r="AV1775" s="35"/>
      <c r="AW1775" s="35"/>
      <c r="AX1775" s="35"/>
      <c r="AY1775" s="35"/>
      <c r="AZ1775" s="35"/>
      <c r="BA1775" s="35"/>
      <c r="BB1775" s="35"/>
      <c r="BC1775" s="35"/>
      <c r="BD1775" s="35"/>
      <c r="BE1775" s="35"/>
      <c r="BF1775" s="35"/>
      <c r="BG1775" s="35"/>
      <c r="BH1775" s="35"/>
      <c r="BI1775" s="35"/>
      <c r="BJ1775" s="35"/>
      <c r="BK1775" s="35"/>
      <c r="BL1775" s="35"/>
      <c r="BM1775" s="35"/>
      <c r="BN1775" s="35"/>
      <c r="BO1775" s="35"/>
      <c r="BP1775" s="35"/>
      <c r="BQ1775" s="35"/>
      <c r="BR1775" s="35"/>
      <c r="BS1775" s="35"/>
      <c r="BT1775" s="35"/>
      <c r="BU1775" s="35"/>
      <c r="BV1775" s="35"/>
    </row>
    <row r="1776" spans="1:74" s="54" customFormat="1" ht="15" customHeight="1" x14ac:dyDescent="0.15">
      <c r="A1776" s="35"/>
      <c r="B1776" s="35"/>
      <c r="C1776" s="35"/>
      <c r="D1776" s="35"/>
      <c r="E1776" s="35"/>
      <c r="F1776" s="35"/>
      <c r="G1776" s="35"/>
      <c r="H1776" s="35"/>
      <c r="I1776" s="35"/>
      <c r="J1776" s="35"/>
      <c r="K1776" s="35"/>
      <c r="L1776" s="35"/>
      <c r="M1776" s="35"/>
      <c r="N1776" s="35"/>
      <c r="O1776" s="35"/>
      <c r="P1776" s="35"/>
      <c r="Q1776" s="35"/>
      <c r="R1776" s="35"/>
      <c r="S1776" s="35"/>
      <c r="T1776" s="35"/>
      <c r="U1776" s="35"/>
      <c r="V1776" s="35"/>
      <c r="W1776" s="35"/>
      <c r="X1776" s="35"/>
      <c r="Y1776" s="35"/>
      <c r="Z1776" s="35"/>
      <c r="AA1776" s="35"/>
      <c r="AB1776" s="35"/>
      <c r="AC1776" s="35"/>
      <c r="AD1776" s="35"/>
      <c r="AE1776" s="35"/>
      <c r="AG1776" s="216" t="s">
        <v>180</v>
      </c>
      <c r="AH1776" s="907" t="s">
        <v>2623</v>
      </c>
      <c r="AI1776" s="906" t="s">
        <v>2624</v>
      </c>
      <c r="AJ1776" s="905">
        <v>1903018</v>
      </c>
      <c r="AK1776" s="451" t="s">
        <v>139</v>
      </c>
      <c r="AL1776" s="451">
        <v>1</v>
      </c>
      <c r="AM1776" s="449" t="s">
        <v>3041</v>
      </c>
      <c r="AN1776" s="450"/>
      <c r="AP1776" s="77"/>
      <c r="AQ1776" s="77"/>
      <c r="AR1776" s="35"/>
      <c r="AS1776" s="35"/>
      <c r="AT1776" s="35"/>
      <c r="AU1776" s="35"/>
      <c r="AV1776" s="35"/>
      <c r="AW1776" s="35"/>
      <c r="AX1776" s="35"/>
      <c r="AY1776" s="35"/>
      <c r="AZ1776" s="35"/>
      <c r="BA1776" s="35"/>
      <c r="BB1776" s="35"/>
      <c r="BC1776" s="35"/>
      <c r="BD1776" s="35"/>
      <c r="BE1776" s="35"/>
      <c r="BF1776" s="35"/>
      <c r="BG1776" s="35"/>
      <c r="BH1776" s="35"/>
      <c r="BI1776" s="35"/>
      <c r="BJ1776" s="35"/>
      <c r="BK1776" s="35"/>
      <c r="BL1776" s="35"/>
      <c r="BM1776" s="35"/>
      <c r="BN1776" s="35"/>
      <c r="BO1776" s="35"/>
      <c r="BP1776" s="35"/>
      <c r="BQ1776" s="35"/>
      <c r="BR1776" s="35"/>
      <c r="BS1776" s="35"/>
      <c r="BT1776" s="35"/>
      <c r="BU1776" s="35"/>
      <c r="BV1776" s="35"/>
    </row>
    <row r="1777" spans="1:74" s="54" customFormat="1" ht="15" customHeight="1" x14ac:dyDescent="0.15">
      <c r="A1777" s="35"/>
      <c r="B1777" s="35"/>
      <c r="C1777" s="35"/>
      <c r="D1777" s="35"/>
      <c r="E1777" s="35"/>
      <c r="F1777" s="35"/>
      <c r="G1777" s="35"/>
      <c r="H1777" s="35"/>
      <c r="I1777" s="35"/>
      <c r="J1777" s="35"/>
      <c r="K1777" s="35"/>
      <c r="L1777" s="35"/>
      <c r="M1777" s="35"/>
      <c r="N1777" s="35"/>
      <c r="O1777" s="35"/>
      <c r="P1777" s="35"/>
      <c r="Q1777" s="35"/>
      <c r="R1777" s="35"/>
      <c r="S1777" s="35"/>
      <c r="T1777" s="35"/>
      <c r="U1777" s="35"/>
      <c r="V1777" s="35"/>
      <c r="W1777" s="35"/>
      <c r="X1777" s="35"/>
      <c r="Y1777" s="35"/>
      <c r="Z1777" s="35"/>
      <c r="AA1777" s="35"/>
      <c r="AB1777" s="35"/>
      <c r="AC1777" s="35"/>
      <c r="AD1777" s="35"/>
      <c r="AE1777" s="35"/>
      <c r="AG1777" s="216" t="s">
        <v>180</v>
      </c>
      <c r="AH1777" s="907" t="s">
        <v>2629</v>
      </c>
      <c r="AI1777" s="906" t="s">
        <v>2630</v>
      </c>
      <c r="AJ1777" s="905">
        <v>1903019</v>
      </c>
      <c r="AK1777" s="451" t="s">
        <v>139</v>
      </c>
      <c r="AL1777" s="451">
        <v>1</v>
      </c>
      <c r="AM1777" s="449" t="s">
        <v>3041</v>
      </c>
      <c r="AN1777" s="450"/>
      <c r="AP1777" s="77"/>
      <c r="AQ1777" s="77"/>
      <c r="AR1777" s="35"/>
      <c r="AS1777" s="35"/>
      <c r="AT1777" s="35"/>
      <c r="AU1777" s="35"/>
      <c r="AV1777" s="35"/>
      <c r="AW1777" s="35"/>
      <c r="AX1777" s="35"/>
      <c r="AY1777" s="35"/>
      <c r="AZ1777" s="35"/>
      <c r="BA1777" s="35"/>
      <c r="BB1777" s="35"/>
      <c r="BC1777" s="35"/>
      <c r="BD1777" s="35"/>
      <c r="BE1777" s="35"/>
      <c r="BF1777" s="35"/>
      <c r="BG1777" s="35"/>
      <c r="BH1777" s="35"/>
      <c r="BI1777" s="35"/>
      <c r="BJ1777" s="35"/>
      <c r="BK1777" s="35"/>
      <c r="BL1777" s="35"/>
      <c r="BM1777" s="35"/>
      <c r="BN1777" s="35"/>
      <c r="BO1777" s="35"/>
      <c r="BP1777" s="35"/>
      <c r="BQ1777" s="35"/>
      <c r="BR1777" s="35"/>
      <c r="BS1777" s="35"/>
      <c r="BT1777" s="35"/>
      <c r="BU1777" s="35"/>
      <c r="BV1777" s="35"/>
    </row>
    <row r="1778" spans="1:74" s="54" customFormat="1" ht="15" customHeight="1" x14ac:dyDescent="0.15">
      <c r="A1778" s="35"/>
      <c r="B1778" s="35"/>
      <c r="C1778" s="35"/>
      <c r="D1778" s="35"/>
      <c r="E1778" s="35"/>
      <c r="F1778" s="35"/>
      <c r="G1778" s="35"/>
      <c r="H1778" s="35"/>
      <c r="I1778" s="35"/>
      <c r="J1778" s="35"/>
      <c r="K1778" s="35"/>
      <c r="L1778" s="35"/>
      <c r="M1778" s="35"/>
      <c r="N1778" s="35"/>
      <c r="O1778" s="35"/>
      <c r="P1778" s="35"/>
      <c r="Q1778" s="35"/>
      <c r="R1778" s="35"/>
      <c r="S1778" s="35"/>
      <c r="T1778" s="35"/>
      <c r="U1778" s="35"/>
      <c r="V1778" s="35"/>
      <c r="W1778" s="35"/>
      <c r="X1778" s="35"/>
      <c r="Y1778" s="35"/>
      <c r="Z1778" s="35"/>
      <c r="AA1778" s="35"/>
      <c r="AB1778" s="35"/>
      <c r="AC1778" s="35"/>
      <c r="AD1778" s="35"/>
      <c r="AE1778" s="35"/>
      <c r="AG1778" s="216" t="s">
        <v>180</v>
      </c>
      <c r="AH1778" s="907" t="s">
        <v>2627</v>
      </c>
      <c r="AI1778" s="906" t="s">
        <v>2628</v>
      </c>
      <c r="AJ1778" s="905">
        <v>1903020</v>
      </c>
      <c r="AK1778" s="451" t="s">
        <v>139</v>
      </c>
      <c r="AL1778" s="451">
        <v>1</v>
      </c>
      <c r="AM1778" s="449" t="s">
        <v>3041</v>
      </c>
      <c r="AN1778" s="450"/>
      <c r="AP1778" s="77"/>
      <c r="AQ1778" s="77"/>
      <c r="AR1778" s="35"/>
      <c r="AS1778" s="35"/>
      <c r="AT1778" s="35"/>
      <c r="AU1778" s="35"/>
      <c r="AV1778" s="35"/>
      <c r="AW1778" s="35"/>
      <c r="AX1778" s="35"/>
      <c r="AY1778" s="35"/>
      <c r="AZ1778" s="35"/>
      <c r="BA1778" s="35"/>
      <c r="BB1778" s="35"/>
      <c r="BC1778" s="35"/>
      <c r="BD1778" s="35"/>
      <c r="BE1778" s="35"/>
      <c r="BF1778" s="35"/>
      <c r="BG1778" s="35"/>
      <c r="BH1778" s="35"/>
      <c r="BI1778" s="35"/>
      <c r="BJ1778" s="35"/>
      <c r="BK1778" s="35"/>
      <c r="BL1778" s="35"/>
      <c r="BM1778" s="35"/>
      <c r="BN1778" s="35"/>
      <c r="BO1778" s="35"/>
      <c r="BP1778" s="35"/>
      <c r="BQ1778" s="35"/>
      <c r="BR1778" s="35"/>
      <c r="BS1778" s="35"/>
      <c r="BT1778" s="35"/>
      <c r="BU1778" s="35"/>
      <c r="BV1778" s="35"/>
    </row>
    <row r="1779" spans="1:74" s="54" customFormat="1" ht="15" customHeight="1" x14ac:dyDescent="0.15">
      <c r="A1779" s="35"/>
      <c r="B1779" s="35"/>
      <c r="C1779" s="35"/>
      <c r="D1779" s="35"/>
      <c r="E1779" s="35"/>
      <c r="F1779" s="35"/>
      <c r="G1779" s="35"/>
      <c r="H1779" s="35"/>
      <c r="I1779" s="35"/>
      <c r="J1779" s="35"/>
      <c r="K1779" s="35"/>
      <c r="L1779" s="35"/>
      <c r="M1779" s="35"/>
      <c r="N1779" s="35"/>
      <c r="O1779" s="35"/>
      <c r="P1779" s="35"/>
      <c r="Q1779" s="35"/>
      <c r="R1779" s="35"/>
      <c r="S1779" s="35"/>
      <c r="T1779" s="35"/>
      <c r="U1779" s="35"/>
      <c r="V1779" s="35"/>
      <c r="W1779" s="35"/>
      <c r="X1779" s="35"/>
      <c r="Y1779" s="35"/>
      <c r="Z1779" s="35"/>
      <c r="AA1779" s="35"/>
      <c r="AB1779" s="35"/>
      <c r="AC1779" s="35"/>
      <c r="AD1779" s="35"/>
      <c r="AE1779" s="35"/>
      <c r="AG1779" s="216" t="s">
        <v>180</v>
      </c>
      <c r="AH1779" s="907" t="s">
        <v>2655</v>
      </c>
      <c r="AI1779" s="906" t="s">
        <v>2656</v>
      </c>
      <c r="AJ1779" s="905">
        <v>1903021</v>
      </c>
      <c r="AK1779" s="451" t="s">
        <v>139</v>
      </c>
      <c r="AL1779" s="451">
        <v>1</v>
      </c>
      <c r="AM1779" s="449" t="s">
        <v>3041</v>
      </c>
      <c r="AN1779" s="450"/>
      <c r="AP1779" s="77"/>
      <c r="AQ1779" s="77"/>
      <c r="AR1779" s="35"/>
      <c r="AS1779" s="35"/>
      <c r="AT1779" s="35"/>
      <c r="AU1779" s="35"/>
      <c r="AV1779" s="35"/>
      <c r="AW1779" s="35"/>
      <c r="AX1779" s="35"/>
      <c r="AY1779" s="35"/>
      <c r="AZ1779" s="35"/>
      <c r="BA1779" s="35"/>
      <c r="BB1779" s="35"/>
      <c r="BC1779" s="35"/>
      <c r="BD1779" s="35"/>
      <c r="BE1779" s="35"/>
      <c r="BF1779" s="35"/>
      <c r="BG1779" s="35"/>
      <c r="BH1779" s="35"/>
      <c r="BI1779" s="35"/>
      <c r="BJ1779" s="35"/>
      <c r="BK1779" s="35"/>
      <c r="BL1779" s="35"/>
      <c r="BM1779" s="35"/>
      <c r="BN1779" s="35"/>
      <c r="BO1779" s="35"/>
      <c r="BP1779" s="35"/>
      <c r="BQ1779" s="35"/>
      <c r="BR1779" s="35"/>
      <c r="BS1779" s="35"/>
      <c r="BT1779" s="35"/>
      <c r="BU1779" s="35"/>
      <c r="BV1779" s="35"/>
    </row>
    <row r="1780" spans="1:74" s="54" customFormat="1" ht="15" customHeight="1" x14ac:dyDescent="0.15">
      <c r="A1780" s="35"/>
      <c r="B1780" s="35"/>
      <c r="C1780" s="35"/>
      <c r="D1780" s="35"/>
      <c r="E1780" s="35"/>
      <c r="F1780" s="35"/>
      <c r="G1780" s="35"/>
      <c r="H1780" s="35"/>
      <c r="I1780" s="35"/>
      <c r="J1780" s="35"/>
      <c r="K1780" s="35"/>
      <c r="L1780" s="35"/>
      <c r="M1780" s="35"/>
      <c r="N1780" s="35"/>
      <c r="O1780" s="35"/>
      <c r="P1780" s="35"/>
      <c r="Q1780" s="35"/>
      <c r="R1780" s="35"/>
      <c r="S1780" s="35"/>
      <c r="T1780" s="35"/>
      <c r="U1780" s="35"/>
      <c r="V1780" s="35"/>
      <c r="W1780" s="35"/>
      <c r="X1780" s="35"/>
      <c r="Y1780" s="35"/>
      <c r="Z1780" s="35"/>
      <c r="AA1780" s="35"/>
      <c r="AB1780" s="35"/>
      <c r="AC1780" s="35"/>
      <c r="AD1780" s="35"/>
      <c r="AE1780" s="35"/>
      <c r="AG1780" s="216" t="s">
        <v>180</v>
      </c>
      <c r="AH1780" s="907" t="s">
        <v>2633</v>
      </c>
      <c r="AI1780" s="906" t="s">
        <v>2634</v>
      </c>
      <c r="AJ1780" s="905">
        <v>1903022</v>
      </c>
      <c r="AK1780" s="451" t="s">
        <v>139</v>
      </c>
      <c r="AL1780" s="451">
        <v>1</v>
      </c>
      <c r="AM1780" s="449" t="s">
        <v>3041</v>
      </c>
      <c r="AN1780" s="450"/>
      <c r="AP1780" s="77"/>
      <c r="AQ1780" s="77"/>
      <c r="AR1780" s="35"/>
      <c r="AS1780" s="35"/>
      <c r="AT1780" s="35"/>
      <c r="AU1780" s="35"/>
      <c r="AV1780" s="35"/>
      <c r="AW1780" s="35"/>
      <c r="AX1780" s="35"/>
      <c r="AY1780" s="35"/>
      <c r="AZ1780" s="35"/>
      <c r="BA1780" s="35"/>
      <c r="BB1780" s="35"/>
      <c r="BC1780" s="35"/>
      <c r="BD1780" s="35"/>
      <c r="BE1780" s="35"/>
      <c r="BF1780" s="35"/>
      <c r="BG1780" s="35"/>
      <c r="BH1780" s="35"/>
      <c r="BI1780" s="35"/>
      <c r="BJ1780" s="35"/>
      <c r="BK1780" s="35"/>
      <c r="BL1780" s="35"/>
      <c r="BM1780" s="35"/>
      <c r="BN1780" s="35"/>
      <c r="BO1780" s="35"/>
      <c r="BP1780" s="35"/>
      <c r="BQ1780" s="35"/>
      <c r="BR1780" s="35"/>
      <c r="BS1780" s="35"/>
      <c r="BT1780" s="35"/>
      <c r="BU1780" s="35"/>
      <c r="BV1780" s="35"/>
    </row>
    <row r="1781" spans="1:74" s="54" customFormat="1" ht="15" customHeight="1" x14ac:dyDescent="0.15">
      <c r="A1781" s="35"/>
      <c r="B1781" s="35"/>
      <c r="C1781" s="35"/>
      <c r="D1781" s="35"/>
      <c r="E1781" s="35"/>
      <c r="F1781" s="35"/>
      <c r="G1781" s="35"/>
      <c r="H1781" s="35"/>
      <c r="I1781" s="35"/>
      <c r="J1781" s="35"/>
      <c r="K1781" s="35"/>
      <c r="L1781" s="35"/>
      <c r="M1781" s="35"/>
      <c r="N1781" s="35"/>
      <c r="O1781" s="35"/>
      <c r="P1781" s="35"/>
      <c r="Q1781" s="35"/>
      <c r="R1781" s="35"/>
      <c r="S1781" s="35"/>
      <c r="T1781" s="35"/>
      <c r="U1781" s="35"/>
      <c r="V1781" s="35"/>
      <c r="W1781" s="35"/>
      <c r="X1781" s="35"/>
      <c r="Y1781" s="35"/>
      <c r="Z1781" s="35"/>
      <c r="AA1781" s="35"/>
      <c r="AB1781" s="35"/>
      <c r="AC1781" s="35"/>
      <c r="AD1781" s="35"/>
      <c r="AE1781" s="35"/>
      <c r="AG1781" s="216" t="s">
        <v>180</v>
      </c>
      <c r="AH1781" s="907" t="s">
        <v>2635</v>
      </c>
      <c r="AI1781" s="906" t="s">
        <v>2636</v>
      </c>
      <c r="AJ1781" s="905">
        <v>1903023</v>
      </c>
      <c r="AK1781" s="451" t="s">
        <v>139</v>
      </c>
      <c r="AL1781" s="451">
        <v>1</v>
      </c>
      <c r="AM1781" s="449" t="s">
        <v>3041</v>
      </c>
      <c r="AN1781" s="450"/>
      <c r="AP1781" s="77"/>
      <c r="AQ1781" s="77"/>
      <c r="AR1781" s="35"/>
      <c r="AS1781" s="35"/>
      <c r="AT1781" s="35"/>
      <c r="AU1781" s="35"/>
      <c r="AV1781" s="35"/>
      <c r="AW1781" s="35"/>
      <c r="AX1781" s="35"/>
      <c r="AY1781" s="35"/>
      <c r="AZ1781" s="35"/>
      <c r="BA1781" s="35"/>
      <c r="BB1781" s="35"/>
      <c r="BC1781" s="35"/>
      <c r="BD1781" s="35"/>
      <c r="BE1781" s="35"/>
      <c r="BF1781" s="35"/>
      <c r="BG1781" s="35"/>
      <c r="BH1781" s="35"/>
      <c r="BI1781" s="35"/>
      <c r="BJ1781" s="35"/>
      <c r="BK1781" s="35"/>
      <c r="BL1781" s="35"/>
      <c r="BM1781" s="35"/>
      <c r="BN1781" s="35"/>
      <c r="BO1781" s="35"/>
      <c r="BP1781" s="35"/>
      <c r="BQ1781" s="35"/>
      <c r="BR1781" s="35"/>
      <c r="BS1781" s="35"/>
      <c r="BT1781" s="35"/>
      <c r="BU1781" s="35"/>
      <c r="BV1781" s="35"/>
    </row>
    <row r="1782" spans="1:74" s="54" customFormat="1" ht="15" customHeight="1" x14ac:dyDescent="0.15">
      <c r="A1782" s="35"/>
      <c r="B1782" s="35"/>
      <c r="C1782" s="35"/>
      <c r="D1782" s="35"/>
      <c r="E1782" s="35"/>
      <c r="F1782" s="35"/>
      <c r="G1782" s="35"/>
      <c r="H1782" s="35"/>
      <c r="I1782" s="35"/>
      <c r="J1782" s="35"/>
      <c r="K1782" s="35"/>
      <c r="L1782" s="35"/>
      <c r="M1782" s="35"/>
      <c r="N1782" s="35"/>
      <c r="O1782" s="35"/>
      <c r="P1782" s="35"/>
      <c r="Q1782" s="35"/>
      <c r="R1782" s="35"/>
      <c r="S1782" s="35"/>
      <c r="T1782" s="35"/>
      <c r="U1782" s="35"/>
      <c r="V1782" s="35"/>
      <c r="W1782" s="35"/>
      <c r="X1782" s="35"/>
      <c r="Y1782" s="35"/>
      <c r="Z1782" s="35"/>
      <c r="AA1782" s="35"/>
      <c r="AB1782" s="35"/>
      <c r="AC1782" s="35"/>
      <c r="AD1782" s="35"/>
      <c r="AE1782" s="35"/>
      <c r="AG1782" s="216" t="s">
        <v>181</v>
      </c>
      <c r="AH1782" s="907" t="s">
        <v>2690</v>
      </c>
      <c r="AI1782" s="906" t="s">
        <v>2691</v>
      </c>
      <c r="AJ1782" s="905">
        <v>1904001</v>
      </c>
      <c r="AK1782" s="451" t="s">
        <v>139</v>
      </c>
      <c r="AL1782" s="451">
        <v>1</v>
      </c>
      <c r="AM1782" s="449" t="s">
        <v>3041</v>
      </c>
      <c r="AN1782" s="450"/>
      <c r="AP1782" s="77"/>
      <c r="AQ1782" s="77"/>
      <c r="AR1782" s="35"/>
      <c r="AS1782" s="35"/>
      <c r="AT1782" s="35"/>
      <c r="AU1782" s="35"/>
      <c r="AV1782" s="35"/>
      <c r="AW1782" s="35"/>
      <c r="AX1782" s="35"/>
      <c r="AY1782" s="35"/>
      <c r="AZ1782" s="35"/>
      <c r="BA1782" s="35"/>
      <c r="BB1782" s="35"/>
      <c r="BC1782" s="35"/>
      <c r="BD1782" s="35"/>
      <c r="BE1782" s="35"/>
      <c r="BF1782" s="35"/>
      <c r="BG1782" s="35"/>
      <c r="BH1782" s="35"/>
      <c r="BI1782" s="35"/>
      <c r="BJ1782" s="35"/>
      <c r="BK1782" s="35"/>
      <c r="BL1782" s="35"/>
      <c r="BM1782" s="35"/>
      <c r="BN1782" s="35"/>
      <c r="BO1782" s="35"/>
      <c r="BP1782" s="35"/>
      <c r="BQ1782" s="35"/>
      <c r="BR1782" s="35"/>
      <c r="BS1782" s="35"/>
      <c r="BT1782" s="35"/>
      <c r="BU1782" s="35"/>
      <c r="BV1782" s="35"/>
    </row>
    <row r="1783" spans="1:74" s="54" customFormat="1" ht="15" customHeight="1" x14ac:dyDescent="0.15">
      <c r="A1783" s="35"/>
      <c r="B1783" s="35"/>
      <c r="C1783" s="35"/>
      <c r="D1783" s="35"/>
      <c r="E1783" s="35"/>
      <c r="F1783" s="35"/>
      <c r="G1783" s="35"/>
      <c r="H1783" s="35"/>
      <c r="I1783" s="35"/>
      <c r="J1783" s="35"/>
      <c r="K1783" s="35"/>
      <c r="L1783" s="35"/>
      <c r="M1783" s="35"/>
      <c r="N1783" s="35"/>
      <c r="O1783" s="35"/>
      <c r="P1783" s="35"/>
      <c r="Q1783" s="35"/>
      <c r="R1783" s="35"/>
      <c r="S1783" s="35"/>
      <c r="T1783" s="35"/>
      <c r="U1783" s="35"/>
      <c r="V1783" s="35"/>
      <c r="W1783" s="35"/>
      <c r="X1783" s="35"/>
      <c r="Y1783" s="35"/>
      <c r="Z1783" s="35"/>
      <c r="AA1783" s="35"/>
      <c r="AB1783" s="35"/>
      <c r="AC1783" s="35"/>
      <c r="AD1783" s="35"/>
      <c r="AE1783" s="35"/>
      <c r="AG1783" s="216" t="s">
        <v>181</v>
      </c>
      <c r="AH1783" s="907" t="s">
        <v>2684</v>
      </c>
      <c r="AI1783" s="906" t="s">
        <v>2685</v>
      </c>
      <c r="AJ1783" s="905">
        <v>1904002</v>
      </c>
      <c r="AK1783" s="451" t="s">
        <v>139</v>
      </c>
      <c r="AL1783" s="451">
        <v>1</v>
      </c>
      <c r="AM1783" s="451" t="s">
        <v>140</v>
      </c>
      <c r="AN1783" s="450"/>
      <c r="AP1783" s="77"/>
      <c r="AQ1783" s="77"/>
      <c r="AR1783" s="35"/>
      <c r="AS1783" s="35"/>
      <c r="AT1783" s="35"/>
      <c r="AU1783" s="35"/>
      <c r="AV1783" s="35"/>
      <c r="AW1783" s="35"/>
      <c r="AX1783" s="35"/>
      <c r="AY1783" s="35"/>
      <c r="AZ1783" s="35"/>
      <c r="BA1783" s="35"/>
      <c r="BB1783" s="35"/>
      <c r="BC1783" s="35"/>
      <c r="BD1783" s="35"/>
      <c r="BE1783" s="35"/>
      <c r="BF1783" s="35"/>
      <c r="BG1783" s="35"/>
      <c r="BH1783" s="35"/>
      <c r="BI1783" s="35"/>
      <c r="BJ1783" s="35"/>
      <c r="BK1783" s="35"/>
      <c r="BL1783" s="35"/>
      <c r="BM1783" s="35"/>
      <c r="BN1783" s="35"/>
      <c r="BO1783" s="35"/>
      <c r="BP1783" s="35"/>
      <c r="BQ1783" s="35"/>
      <c r="BR1783" s="35"/>
      <c r="BS1783" s="35"/>
      <c r="BT1783" s="35"/>
      <c r="BU1783" s="35"/>
      <c r="BV1783" s="35"/>
    </row>
    <row r="1784" spans="1:74" s="54" customFormat="1" ht="15" customHeight="1" x14ac:dyDescent="0.15">
      <c r="A1784" s="35"/>
      <c r="B1784" s="35"/>
      <c r="C1784" s="35"/>
      <c r="D1784" s="35"/>
      <c r="E1784" s="35"/>
      <c r="F1784" s="35"/>
      <c r="G1784" s="35"/>
      <c r="H1784" s="35"/>
      <c r="I1784" s="35"/>
      <c r="J1784" s="35"/>
      <c r="K1784" s="35"/>
      <c r="L1784" s="35"/>
      <c r="M1784" s="35"/>
      <c r="N1784" s="35"/>
      <c r="O1784" s="35"/>
      <c r="P1784" s="35"/>
      <c r="Q1784" s="35"/>
      <c r="R1784" s="35"/>
      <c r="S1784" s="35"/>
      <c r="T1784" s="35"/>
      <c r="U1784" s="35"/>
      <c r="V1784" s="35"/>
      <c r="W1784" s="35"/>
      <c r="X1784" s="35"/>
      <c r="Y1784" s="35"/>
      <c r="Z1784" s="35"/>
      <c r="AA1784" s="35"/>
      <c r="AB1784" s="35"/>
      <c r="AC1784" s="35"/>
      <c r="AD1784" s="35"/>
      <c r="AE1784" s="35"/>
      <c r="AG1784" s="216" t="s">
        <v>181</v>
      </c>
      <c r="AH1784" s="907" t="s">
        <v>2681</v>
      </c>
      <c r="AI1784" s="906" t="s">
        <v>2682</v>
      </c>
      <c r="AJ1784" s="905">
        <v>1904003</v>
      </c>
      <c r="AK1784" s="451">
        <v>1</v>
      </c>
      <c r="AL1784" s="451" t="s">
        <v>139</v>
      </c>
      <c r="AM1784" s="449" t="s">
        <v>3041</v>
      </c>
      <c r="AN1784" s="450"/>
      <c r="AP1784" s="77"/>
      <c r="AQ1784" s="77"/>
      <c r="AR1784" s="35"/>
      <c r="AS1784" s="35"/>
      <c r="AT1784" s="35"/>
      <c r="AU1784" s="35"/>
      <c r="AV1784" s="35"/>
      <c r="AW1784" s="35"/>
      <c r="AX1784" s="35"/>
      <c r="AY1784" s="35"/>
      <c r="AZ1784" s="35"/>
      <c r="BA1784" s="35"/>
      <c r="BB1784" s="35"/>
      <c r="BC1784" s="35"/>
      <c r="BD1784" s="35"/>
      <c r="BE1784" s="35"/>
      <c r="BF1784" s="35"/>
      <c r="BG1784" s="35"/>
      <c r="BH1784" s="35"/>
      <c r="BI1784" s="35"/>
      <c r="BJ1784" s="35"/>
      <c r="BK1784" s="35"/>
      <c r="BL1784" s="35"/>
      <c r="BM1784" s="35"/>
      <c r="BN1784" s="35"/>
      <c r="BO1784" s="35"/>
      <c r="BP1784" s="35"/>
      <c r="BQ1784" s="35"/>
      <c r="BR1784" s="35"/>
      <c r="BS1784" s="35"/>
      <c r="BT1784" s="35"/>
      <c r="BU1784" s="35"/>
      <c r="BV1784" s="35"/>
    </row>
    <row r="1785" spans="1:74" s="54" customFormat="1" ht="15" customHeight="1" x14ac:dyDescent="0.15">
      <c r="A1785" s="35"/>
      <c r="B1785" s="35"/>
      <c r="C1785" s="35"/>
      <c r="D1785" s="35"/>
      <c r="E1785" s="35"/>
      <c r="F1785" s="35"/>
      <c r="G1785" s="35"/>
      <c r="H1785" s="35"/>
      <c r="I1785" s="35"/>
      <c r="J1785" s="35"/>
      <c r="K1785" s="35"/>
      <c r="L1785" s="35"/>
      <c r="M1785" s="35"/>
      <c r="N1785" s="35"/>
      <c r="O1785" s="35"/>
      <c r="P1785" s="35"/>
      <c r="Q1785" s="35"/>
      <c r="R1785" s="35"/>
      <c r="S1785" s="35"/>
      <c r="T1785" s="35"/>
      <c r="U1785" s="35"/>
      <c r="V1785" s="35"/>
      <c r="W1785" s="35"/>
      <c r="X1785" s="35"/>
      <c r="Y1785" s="35"/>
      <c r="Z1785" s="35"/>
      <c r="AA1785" s="35"/>
      <c r="AB1785" s="35"/>
      <c r="AC1785" s="35"/>
      <c r="AD1785" s="35"/>
      <c r="AE1785" s="35"/>
      <c r="AG1785" s="216" t="s">
        <v>181</v>
      </c>
      <c r="AH1785" s="907" t="s">
        <v>2665</v>
      </c>
      <c r="AI1785" s="906" t="s">
        <v>2666</v>
      </c>
      <c r="AJ1785" s="905">
        <v>1904005</v>
      </c>
      <c r="AK1785" s="451" t="s">
        <v>139</v>
      </c>
      <c r="AL1785" s="451">
        <v>1</v>
      </c>
      <c r="AM1785" s="449" t="s">
        <v>3041</v>
      </c>
      <c r="AN1785" s="450"/>
      <c r="AP1785" s="77"/>
      <c r="AQ1785" s="77"/>
      <c r="AR1785" s="35"/>
      <c r="AS1785" s="35"/>
      <c r="AT1785" s="35"/>
      <c r="AU1785" s="35"/>
      <c r="AV1785" s="35"/>
      <c r="AW1785" s="35"/>
      <c r="AX1785" s="35"/>
      <c r="AY1785" s="35"/>
      <c r="AZ1785" s="35"/>
      <c r="BA1785" s="35"/>
      <c r="BB1785" s="35"/>
      <c r="BC1785" s="35"/>
      <c r="BD1785" s="35"/>
      <c r="BE1785" s="35"/>
      <c r="BF1785" s="35"/>
      <c r="BG1785" s="35"/>
      <c r="BH1785" s="35"/>
      <c r="BI1785" s="35"/>
      <c r="BJ1785" s="35"/>
      <c r="BK1785" s="35"/>
      <c r="BL1785" s="35"/>
      <c r="BM1785" s="35"/>
      <c r="BN1785" s="35"/>
      <c r="BO1785" s="35"/>
      <c r="BP1785" s="35"/>
      <c r="BQ1785" s="35"/>
      <c r="BR1785" s="35"/>
      <c r="BS1785" s="35"/>
      <c r="BT1785" s="35"/>
      <c r="BU1785" s="35"/>
      <c r="BV1785" s="35"/>
    </row>
    <row r="1786" spans="1:74" s="54" customFormat="1" ht="15" customHeight="1" x14ac:dyDescent="0.15">
      <c r="A1786" s="35"/>
      <c r="B1786" s="35"/>
      <c r="C1786" s="35"/>
      <c r="D1786" s="35"/>
      <c r="E1786" s="35"/>
      <c r="F1786" s="35"/>
      <c r="G1786" s="35"/>
      <c r="H1786" s="35"/>
      <c r="I1786" s="35"/>
      <c r="J1786" s="35"/>
      <c r="K1786" s="35"/>
      <c r="L1786" s="35"/>
      <c r="M1786" s="35"/>
      <c r="N1786" s="35"/>
      <c r="O1786" s="35"/>
      <c r="P1786" s="35"/>
      <c r="Q1786" s="35"/>
      <c r="R1786" s="35"/>
      <c r="S1786" s="35"/>
      <c r="T1786" s="35"/>
      <c r="U1786" s="35"/>
      <c r="V1786" s="35"/>
      <c r="W1786" s="35"/>
      <c r="X1786" s="35"/>
      <c r="Y1786" s="35"/>
      <c r="Z1786" s="35"/>
      <c r="AA1786" s="35"/>
      <c r="AB1786" s="35"/>
      <c r="AC1786" s="35"/>
      <c r="AD1786" s="35"/>
      <c r="AE1786" s="35"/>
      <c r="AG1786" s="216" t="s">
        <v>181</v>
      </c>
      <c r="AH1786" s="907" t="s">
        <v>2698</v>
      </c>
      <c r="AI1786" s="906" t="s">
        <v>2699</v>
      </c>
      <c r="AJ1786" s="905">
        <v>1904006</v>
      </c>
      <c r="AK1786" s="451">
        <v>1</v>
      </c>
      <c r="AL1786" s="451" t="s">
        <v>139</v>
      </c>
      <c r="AM1786" s="449" t="s">
        <v>3041</v>
      </c>
      <c r="AN1786" s="450"/>
      <c r="AP1786" s="77"/>
      <c r="AQ1786" s="77"/>
      <c r="AR1786" s="35"/>
      <c r="AS1786" s="35"/>
      <c r="AT1786" s="35"/>
      <c r="AU1786" s="35"/>
      <c r="AV1786" s="35"/>
      <c r="AW1786" s="35"/>
      <c r="AX1786" s="35"/>
      <c r="AY1786" s="35"/>
      <c r="AZ1786" s="35"/>
      <c r="BA1786" s="35"/>
      <c r="BB1786" s="35"/>
      <c r="BC1786" s="35"/>
      <c r="BD1786" s="35"/>
      <c r="BE1786" s="35"/>
      <c r="BF1786" s="35"/>
      <c r="BG1786" s="35"/>
      <c r="BH1786" s="35"/>
      <c r="BI1786" s="35"/>
      <c r="BJ1786" s="35"/>
      <c r="BK1786" s="35"/>
      <c r="BL1786" s="35"/>
      <c r="BM1786" s="35"/>
      <c r="BN1786" s="35"/>
      <c r="BO1786" s="35"/>
      <c r="BP1786" s="35"/>
      <c r="BQ1786" s="35"/>
      <c r="BR1786" s="35"/>
      <c r="BS1786" s="35"/>
      <c r="BT1786" s="35"/>
      <c r="BU1786" s="35"/>
      <c r="BV1786" s="35"/>
    </row>
    <row r="1787" spans="1:74" s="54" customFormat="1" ht="15" customHeight="1" x14ac:dyDescent="0.15">
      <c r="A1787" s="35"/>
      <c r="B1787" s="35"/>
      <c r="C1787" s="35"/>
      <c r="D1787" s="35"/>
      <c r="E1787" s="35"/>
      <c r="F1787" s="35"/>
      <c r="G1787" s="35"/>
      <c r="H1787" s="35"/>
      <c r="I1787" s="35"/>
      <c r="J1787" s="35"/>
      <c r="K1787" s="35"/>
      <c r="L1787" s="35"/>
      <c r="M1787" s="35"/>
      <c r="N1787" s="35"/>
      <c r="O1787" s="35"/>
      <c r="P1787" s="35"/>
      <c r="Q1787" s="35"/>
      <c r="R1787" s="35"/>
      <c r="S1787" s="35"/>
      <c r="T1787" s="35"/>
      <c r="U1787" s="35"/>
      <c r="V1787" s="35"/>
      <c r="W1787" s="35"/>
      <c r="X1787" s="35"/>
      <c r="Y1787" s="35"/>
      <c r="Z1787" s="35"/>
      <c r="AA1787" s="35"/>
      <c r="AB1787" s="35"/>
      <c r="AC1787" s="35"/>
      <c r="AD1787" s="35"/>
      <c r="AE1787" s="35"/>
      <c r="AG1787" s="216" t="s">
        <v>181</v>
      </c>
      <c r="AH1787" s="907" t="s">
        <v>2671</v>
      </c>
      <c r="AI1787" s="906" t="s">
        <v>2672</v>
      </c>
      <c r="AJ1787" s="905">
        <v>1904007</v>
      </c>
      <c r="AK1787" s="451" t="s">
        <v>139</v>
      </c>
      <c r="AL1787" s="451">
        <v>1</v>
      </c>
      <c r="AM1787" s="449" t="s">
        <v>3041</v>
      </c>
      <c r="AN1787" s="450"/>
      <c r="AP1787" s="77"/>
      <c r="AQ1787" s="77"/>
      <c r="AR1787" s="35"/>
      <c r="AS1787" s="35"/>
      <c r="AT1787" s="35"/>
      <c r="AU1787" s="35"/>
      <c r="AV1787" s="35"/>
      <c r="AW1787" s="35"/>
      <c r="AX1787" s="35"/>
      <c r="AY1787" s="35"/>
      <c r="AZ1787" s="35"/>
      <c r="BA1787" s="35"/>
      <c r="BB1787" s="35"/>
      <c r="BC1787" s="35"/>
      <c r="BD1787" s="35"/>
      <c r="BE1787" s="35"/>
      <c r="BF1787" s="35"/>
      <c r="BG1787" s="35"/>
      <c r="BH1787" s="35"/>
      <c r="BI1787" s="35"/>
      <c r="BJ1787" s="35"/>
      <c r="BK1787" s="35"/>
      <c r="BL1787" s="35"/>
      <c r="BM1787" s="35"/>
      <c r="BN1787" s="35"/>
      <c r="BO1787" s="35"/>
      <c r="BP1787" s="35"/>
      <c r="BQ1787" s="35"/>
      <c r="BR1787" s="35"/>
      <c r="BS1787" s="35"/>
      <c r="BT1787" s="35"/>
      <c r="BU1787" s="35"/>
      <c r="BV1787" s="35"/>
    </row>
    <row r="1788" spans="1:74" s="54" customFormat="1" ht="15" customHeight="1" x14ac:dyDescent="0.15">
      <c r="A1788" s="35"/>
      <c r="B1788" s="35"/>
      <c r="C1788" s="35"/>
      <c r="D1788" s="35"/>
      <c r="E1788" s="35"/>
      <c r="F1788" s="35"/>
      <c r="G1788" s="35"/>
      <c r="H1788" s="35"/>
      <c r="I1788" s="35"/>
      <c r="J1788" s="35"/>
      <c r="K1788" s="35"/>
      <c r="L1788" s="35"/>
      <c r="M1788" s="35"/>
      <c r="N1788" s="35"/>
      <c r="O1788" s="35"/>
      <c r="P1788" s="35"/>
      <c r="Q1788" s="35"/>
      <c r="R1788" s="35"/>
      <c r="S1788" s="35"/>
      <c r="T1788" s="35"/>
      <c r="U1788" s="35"/>
      <c r="V1788" s="35"/>
      <c r="W1788" s="35"/>
      <c r="X1788" s="35"/>
      <c r="Y1788" s="35"/>
      <c r="Z1788" s="35"/>
      <c r="AA1788" s="35"/>
      <c r="AB1788" s="35"/>
      <c r="AC1788" s="35"/>
      <c r="AD1788" s="35"/>
      <c r="AE1788" s="35"/>
      <c r="AG1788" s="216" t="s">
        <v>181</v>
      </c>
      <c r="AH1788" s="907" t="s">
        <v>2661</v>
      </c>
      <c r="AI1788" s="906" t="s">
        <v>2662</v>
      </c>
      <c r="AJ1788" s="905">
        <v>1904008</v>
      </c>
      <c r="AK1788" s="451" t="s">
        <v>139</v>
      </c>
      <c r="AL1788" s="451">
        <v>1</v>
      </c>
      <c r="AM1788" s="449" t="s">
        <v>3041</v>
      </c>
      <c r="AN1788" s="450"/>
      <c r="AP1788" s="77"/>
      <c r="AQ1788" s="77"/>
      <c r="AR1788" s="35"/>
      <c r="AS1788" s="35"/>
      <c r="AT1788" s="35"/>
      <c r="AU1788" s="35"/>
      <c r="AV1788" s="35"/>
      <c r="AW1788" s="35"/>
      <c r="AX1788" s="35"/>
      <c r="AY1788" s="35"/>
      <c r="AZ1788" s="35"/>
      <c r="BA1788" s="35"/>
      <c r="BB1788" s="35"/>
      <c r="BC1788" s="35"/>
      <c r="BD1788" s="35"/>
      <c r="BE1788" s="35"/>
      <c r="BF1788" s="35"/>
      <c r="BG1788" s="35"/>
      <c r="BH1788" s="35"/>
      <c r="BI1788" s="35"/>
      <c r="BJ1788" s="35"/>
      <c r="BK1788" s="35"/>
      <c r="BL1788" s="35"/>
      <c r="BM1788" s="35"/>
      <c r="BN1788" s="35"/>
      <c r="BO1788" s="35"/>
      <c r="BP1788" s="35"/>
      <c r="BQ1788" s="35"/>
      <c r="BR1788" s="35"/>
      <c r="BS1788" s="35"/>
      <c r="BT1788" s="35"/>
      <c r="BU1788" s="35"/>
      <c r="BV1788" s="35"/>
    </row>
    <row r="1789" spans="1:74" s="54" customFormat="1" ht="15" customHeight="1" x14ac:dyDescent="0.15">
      <c r="A1789" s="35"/>
      <c r="B1789" s="35"/>
      <c r="C1789" s="35"/>
      <c r="D1789" s="35"/>
      <c r="E1789" s="35"/>
      <c r="F1789" s="35"/>
      <c r="G1789" s="35"/>
      <c r="H1789" s="35"/>
      <c r="I1789" s="35"/>
      <c r="J1789" s="35"/>
      <c r="K1789" s="35"/>
      <c r="L1789" s="35"/>
      <c r="M1789" s="35"/>
      <c r="N1789" s="35"/>
      <c r="O1789" s="35"/>
      <c r="P1789" s="35"/>
      <c r="Q1789" s="35"/>
      <c r="R1789" s="35"/>
      <c r="S1789" s="35"/>
      <c r="T1789" s="35"/>
      <c r="U1789" s="35"/>
      <c r="V1789" s="35"/>
      <c r="W1789" s="35"/>
      <c r="X1789" s="35"/>
      <c r="Y1789" s="35"/>
      <c r="Z1789" s="35"/>
      <c r="AA1789" s="35"/>
      <c r="AB1789" s="35"/>
      <c r="AC1789" s="35"/>
      <c r="AD1789" s="35"/>
      <c r="AE1789" s="35"/>
      <c r="AG1789" s="216" t="s">
        <v>181</v>
      </c>
      <c r="AH1789" s="907" t="s">
        <v>2673</v>
      </c>
      <c r="AI1789" s="906" t="s">
        <v>2674</v>
      </c>
      <c r="AJ1789" s="905">
        <v>1904009</v>
      </c>
      <c r="AK1789" s="451" t="s">
        <v>139</v>
      </c>
      <c r="AL1789" s="451">
        <v>1</v>
      </c>
      <c r="AM1789" s="449" t="s">
        <v>3041</v>
      </c>
      <c r="AN1789" s="450"/>
      <c r="AP1789" s="77"/>
      <c r="AQ1789" s="77"/>
      <c r="AR1789" s="35"/>
      <c r="AS1789" s="35"/>
      <c r="AT1789" s="35"/>
      <c r="AU1789" s="35"/>
      <c r="AV1789" s="35"/>
      <c r="AW1789" s="35"/>
      <c r="AX1789" s="35"/>
      <c r="AY1789" s="35"/>
      <c r="AZ1789" s="35"/>
      <c r="BA1789" s="35"/>
      <c r="BB1789" s="35"/>
      <c r="BC1789" s="35"/>
      <c r="BD1789" s="35"/>
      <c r="BE1789" s="35"/>
      <c r="BF1789" s="35"/>
      <c r="BG1789" s="35"/>
      <c r="BH1789" s="35"/>
      <c r="BI1789" s="35"/>
      <c r="BJ1789" s="35"/>
      <c r="BK1789" s="35"/>
      <c r="BL1789" s="35"/>
      <c r="BM1789" s="35"/>
      <c r="BN1789" s="35"/>
      <c r="BO1789" s="35"/>
      <c r="BP1789" s="35"/>
      <c r="BQ1789" s="35"/>
      <c r="BR1789" s="35"/>
      <c r="BS1789" s="35"/>
      <c r="BT1789" s="35"/>
      <c r="BU1789" s="35"/>
      <c r="BV1789" s="35"/>
    </row>
    <row r="1790" spans="1:74" s="54" customFormat="1" ht="15" customHeight="1" x14ac:dyDescent="0.15">
      <c r="A1790" s="35"/>
      <c r="B1790" s="35"/>
      <c r="C1790" s="35"/>
      <c r="D1790" s="35"/>
      <c r="E1790" s="35"/>
      <c r="F1790" s="35"/>
      <c r="G1790" s="35"/>
      <c r="H1790" s="35"/>
      <c r="I1790" s="35"/>
      <c r="J1790" s="35"/>
      <c r="K1790" s="35"/>
      <c r="L1790" s="35"/>
      <c r="M1790" s="35"/>
      <c r="N1790" s="35"/>
      <c r="O1790" s="35"/>
      <c r="P1790" s="35"/>
      <c r="Q1790" s="35"/>
      <c r="R1790" s="35"/>
      <c r="S1790" s="35"/>
      <c r="T1790" s="35"/>
      <c r="U1790" s="35"/>
      <c r="V1790" s="35"/>
      <c r="W1790" s="35"/>
      <c r="X1790" s="35"/>
      <c r="Y1790" s="35"/>
      <c r="Z1790" s="35"/>
      <c r="AA1790" s="35"/>
      <c r="AB1790" s="35"/>
      <c r="AC1790" s="35"/>
      <c r="AD1790" s="35"/>
      <c r="AE1790" s="35"/>
      <c r="AG1790" s="216" t="s">
        <v>181</v>
      </c>
      <c r="AH1790" s="907" t="s">
        <v>2677</v>
      </c>
      <c r="AI1790" s="906" t="s">
        <v>2678</v>
      </c>
      <c r="AJ1790" s="905">
        <v>1904010</v>
      </c>
      <c r="AK1790" s="451" t="s">
        <v>139</v>
      </c>
      <c r="AL1790" s="451">
        <v>1</v>
      </c>
      <c r="AM1790" s="449" t="s">
        <v>3041</v>
      </c>
      <c r="AN1790" s="450"/>
      <c r="AP1790" s="77"/>
      <c r="AQ1790" s="77"/>
      <c r="AR1790" s="35"/>
      <c r="AS1790" s="35"/>
      <c r="AT1790" s="35"/>
      <c r="AU1790" s="35"/>
      <c r="AV1790" s="35"/>
      <c r="AW1790" s="35"/>
      <c r="AX1790" s="35"/>
      <c r="AY1790" s="35"/>
      <c r="AZ1790" s="35"/>
      <c r="BA1790" s="35"/>
      <c r="BB1790" s="35"/>
      <c r="BC1790" s="35"/>
      <c r="BD1790" s="35"/>
      <c r="BE1790" s="35"/>
      <c r="BF1790" s="35"/>
      <c r="BG1790" s="35"/>
      <c r="BH1790" s="35"/>
      <c r="BI1790" s="35"/>
      <c r="BJ1790" s="35"/>
      <c r="BK1790" s="35"/>
      <c r="BL1790" s="35"/>
      <c r="BM1790" s="35"/>
      <c r="BN1790" s="35"/>
      <c r="BO1790" s="35"/>
      <c r="BP1790" s="35"/>
      <c r="BQ1790" s="35"/>
      <c r="BR1790" s="35"/>
      <c r="BS1790" s="35"/>
      <c r="BT1790" s="35"/>
      <c r="BU1790" s="35"/>
      <c r="BV1790" s="35"/>
    </row>
    <row r="1791" spans="1:74" s="54" customFormat="1" ht="15" customHeight="1" x14ac:dyDescent="0.15">
      <c r="A1791" s="35"/>
      <c r="B1791" s="35"/>
      <c r="C1791" s="35"/>
      <c r="D1791" s="35"/>
      <c r="E1791" s="35"/>
      <c r="F1791" s="35"/>
      <c r="G1791" s="35"/>
      <c r="H1791" s="35"/>
      <c r="I1791" s="35"/>
      <c r="J1791" s="35"/>
      <c r="K1791" s="35"/>
      <c r="L1791" s="35"/>
      <c r="M1791" s="35"/>
      <c r="N1791" s="35"/>
      <c r="O1791" s="35"/>
      <c r="P1791" s="35"/>
      <c r="Q1791" s="35"/>
      <c r="R1791" s="35"/>
      <c r="S1791" s="35"/>
      <c r="T1791" s="35"/>
      <c r="U1791" s="35"/>
      <c r="V1791" s="35"/>
      <c r="W1791" s="35"/>
      <c r="X1791" s="35"/>
      <c r="Y1791" s="35"/>
      <c r="Z1791" s="35"/>
      <c r="AA1791" s="35"/>
      <c r="AB1791" s="35"/>
      <c r="AC1791" s="35"/>
      <c r="AD1791" s="35"/>
      <c r="AE1791" s="35"/>
      <c r="AG1791" s="216" t="s">
        <v>181</v>
      </c>
      <c r="AH1791" s="907" t="s">
        <v>2669</v>
      </c>
      <c r="AI1791" s="906" t="s">
        <v>2670</v>
      </c>
      <c r="AJ1791" s="905">
        <v>1904011</v>
      </c>
      <c r="AK1791" s="451" t="s">
        <v>139</v>
      </c>
      <c r="AL1791" s="451">
        <v>1</v>
      </c>
      <c r="AM1791" s="449" t="s">
        <v>3041</v>
      </c>
      <c r="AN1791" s="450"/>
      <c r="AP1791" s="77"/>
      <c r="AQ1791" s="77"/>
      <c r="AR1791" s="35"/>
      <c r="AS1791" s="35"/>
      <c r="AT1791" s="35"/>
      <c r="AU1791" s="35"/>
      <c r="AV1791" s="35"/>
      <c r="AW1791" s="35"/>
      <c r="AX1791" s="35"/>
      <c r="AY1791" s="35"/>
      <c r="AZ1791" s="35"/>
      <c r="BA1791" s="35"/>
      <c r="BB1791" s="35"/>
      <c r="BC1791" s="35"/>
      <c r="BD1791" s="35"/>
      <c r="BE1791" s="35"/>
      <c r="BF1791" s="35"/>
      <c r="BG1791" s="35"/>
      <c r="BH1791" s="35"/>
      <c r="BI1791" s="35"/>
      <c r="BJ1791" s="35"/>
      <c r="BK1791" s="35"/>
      <c r="BL1791" s="35"/>
      <c r="BM1791" s="35"/>
      <c r="BN1791" s="35"/>
      <c r="BO1791" s="35"/>
      <c r="BP1791" s="35"/>
      <c r="BQ1791" s="35"/>
      <c r="BR1791" s="35"/>
      <c r="BS1791" s="35"/>
      <c r="BT1791" s="35"/>
      <c r="BU1791" s="35"/>
      <c r="BV1791" s="35"/>
    </row>
    <row r="1792" spans="1:74" s="54" customFormat="1" ht="15" customHeight="1" x14ac:dyDescent="0.15">
      <c r="A1792" s="35"/>
      <c r="B1792" s="35"/>
      <c r="C1792" s="35"/>
      <c r="D1792" s="35"/>
      <c r="E1792" s="35"/>
      <c r="F1792" s="35"/>
      <c r="G1792" s="35"/>
      <c r="H1792" s="35"/>
      <c r="I1792" s="35"/>
      <c r="J1792" s="35"/>
      <c r="K1792" s="35"/>
      <c r="L1792" s="35"/>
      <c r="M1792" s="35"/>
      <c r="N1792" s="35"/>
      <c r="O1792" s="35"/>
      <c r="P1792" s="35"/>
      <c r="Q1792" s="35"/>
      <c r="R1792" s="35"/>
      <c r="S1792" s="35"/>
      <c r="T1792" s="35"/>
      <c r="U1792" s="35"/>
      <c r="V1792" s="35"/>
      <c r="W1792" s="35"/>
      <c r="X1792" s="35"/>
      <c r="Y1792" s="35"/>
      <c r="Z1792" s="35"/>
      <c r="AA1792" s="35"/>
      <c r="AB1792" s="35"/>
      <c r="AC1792" s="35"/>
      <c r="AD1792" s="35"/>
      <c r="AE1792" s="35"/>
      <c r="AG1792" s="216" t="s">
        <v>181</v>
      </c>
      <c r="AH1792" s="907" t="s">
        <v>2667</v>
      </c>
      <c r="AI1792" s="906" t="s">
        <v>2668</v>
      </c>
      <c r="AJ1792" s="905">
        <v>1904012</v>
      </c>
      <c r="AK1792" s="451">
        <v>1</v>
      </c>
      <c r="AL1792" s="451" t="s">
        <v>139</v>
      </c>
      <c r="AM1792" s="449" t="s">
        <v>3041</v>
      </c>
      <c r="AN1792" s="450"/>
      <c r="AP1792" s="77"/>
      <c r="AQ1792" s="77"/>
      <c r="AR1792" s="35"/>
      <c r="AS1792" s="35"/>
      <c r="AT1792" s="35"/>
      <c r="AU1792" s="35"/>
      <c r="AV1792" s="35"/>
      <c r="AW1792" s="35"/>
      <c r="AX1792" s="35"/>
      <c r="AY1792" s="35"/>
      <c r="AZ1792" s="35"/>
      <c r="BA1792" s="35"/>
      <c r="BB1792" s="35"/>
      <c r="BC1792" s="35"/>
      <c r="BD1792" s="35"/>
      <c r="BE1792" s="35"/>
      <c r="BF1792" s="35"/>
      <c r="BG1792" s="35"/>
      <c r="BH1792" s="35"/>
      <c r="BI1792" s="35"/>
      <c r="BJ1792" s="35"/>
      <c r="BK1792" s="35"/>
      <c r="BL1792" s="35"/>
      <c r="BM1792" s="35"/>
      <c r="BN1792" s="35"/>
      <c r="BO1792" s="35"/>
      <c r="BP1792" s="35"/>
      <c r="BQ1792" s="35"/>
      <c r="BR1792" s="35"/>
      <c r="BS1792" s="35"/>
      <c r="BT1792" s="35"/>
      <c r="BU1792" s="35"/>
      <c r="BV1792" s="35"/>
    </row>
    <row r="1793" spans="1:74" s="54" customFormat="1" ht="15" customHeight="1" x14ac:dyDescent="0.15">
      <c r="A1793" s="35"/>
      <c r="B1793" s="35"/>
      <c r="C1793" s="35"/>
      <c r="D1793" s="35"/>
      <c r="E1793" s="35"/>
      <c r="F1793" s="35"/>
      <c r="G1793" s="35"/>
      <c r="H1793" s="35"/>
      <c r="I1793" s="35"/>
      <c r="J1793" s="35"/>
      <c r="K1793" s="35"/>
      <c r="L1793" s="35"/>
      <c r="M1793" s="35"/>
      <c r="N1793" s="35"/>
      <c r="O1793" s="35"/>
      <c r="P1793" s="35"/>
      <c r="Q1793" s="35"/>
      <c r="R1793" s="35"/>
      <c r="S1793" s="35"/>
      <c r="T1793" s="35"/>
      <c r="U1793" s="35"/>
      <c r="V1793" s="35"/>
      <c r="W1793" s="35"/>
      <c r="X1793" s="35"/>
      <c r="Y1793" s="35"/>
      <c r="Z1793" s="35"/>
      <c r="AA1793" s="35"/>
      <c r="AB1793" s="35"/>
      <c r="AC1793" s="35"/>
      <c r="AD1793" s="35"/>
      <c r="AE1793" s="35"/>
      <c r="AG1793" s="216" t="s">
        <v>181</v>
      </c>
      <c r="AH1793" s="907" t="s">
        <v>2675</v>
      </c>
      <c r="AI1793" s="906" t="s">
        <v>2676</v>
      </c>
      <c r="AJ1793" s="905">
        <v>1904013</v>
      </c>
      <c r="AK1793" s="451" t="s">
        <v>139</v>
      </c>
      <c r="AL1793" s="451">
        <v>1</v>
      </c>
      <c r="AM1793" s="449" t="s">
        <v>3041</v>
      </c>
      <c r="AN1793" s="450"/>
      <c r="AP1793" s="77"/>
      <c r="AQ1793" s="77"/>
      <c r="AR1793" s="35"/>
      <c r="AS1793" s="35"/>
      <c r="AT1793" s="35"/>
      <c r="AU1793" s="35"/>
      <c r="AV1793" s="35"/>
      <c r="AW1793" s="35"/>
      <c r="AX1793" s="35"/>
      <c r="AY1793" s="35"/>
      <c r="AZ1793" s="35"/>
      <c r="BA1793" s="35"/>
      <c r="BB1793" s="35"/>
      <c r="BC1793" s="35"/>
      <c r="BD1793" s="35"/>
      <c r="BE1793" s="35"/>
      <c r="BF1793" s="35"/>
      <c r="BG1793" s="35"/>
      <c r="BH1793" s="35"/>
      <c r="BI1793" s="35"/>
      <c r="BJ1793" s="35"/>
      <c r="BK1793" s="35"/>
      <c r="BL1793" s="35"/>
      <c r="BM1793" s="35"/>
      <c r="BN1793" s="35"/>
      <c r="BO1793" s="35"/>
      <c r="BP1793" s="35"/>
      <c r="BQ1793" s="35"/>
      <c r="BR1793" s="35"/>
      <c r="BS1793" s="35"/>
      <c r="BT1793" s="35"/>
      <c r="BU1793" s="35"/>
      <c r="BV1793" s="35"/>
    </row>
    <row r="1794" spans="1:74" s="54" customFormat="1" ht="15" customHeight="1" x14ac:dyDescent="0.15">
      <c r="A1794" s="35"/>
      <c r="B1794" s="35"/>
      <c r="C1794" s="35"/>
      <c r="D1794" s="35"/>
      <c r="E1794" s="35"/>
      <c r="F1794" s="35"/>
      <c r="G1794" s="35"/>
      <c r="H1794" s="35"/>
      <c r="I1794" s="35"/>
      <c r="J1794" s="35"/>
      <c r="K1794" s="35"/>
      <c r="L1794" s="35"/>
      <c r="M1794" s="35"/>
      <c r="N1794" s="35"/>
      <c r="O1794" s="35"/>
      <c r="P1794" s="35"/>
      <c r="Q1794" s="35"/>
      <c r="R1794" s="35"/>
      <c r="S1794" s="35"/>
      <c r="T1794" s="35"/>
      <c r="U1794" s="35"/>
      <c r="V1794" s="35"/>
      <c r="W1794" s="35"/>
      <c r="X1794" s="35"/>
      <c r="Y1794" s="35"/>
      <c r="Z1794" s="35"/>
      <c r="AA1794" s="35"/>
      <c r="AB1794" s="35"/>
      <c r="AC1794" s="35"/>
      <c r="AD1794" s="35"/>
      <c r="AE1794" s="35"/>
      <c r="AG1794" s="216" t="s">
        <v>181</v>
      </c>
      <c r="AH1794" s="907" t="s">
        <v>2692</v>
      </c>
      <c r="AI1794" s="906" t="s">
        <v>2693</v>
      </c>
      <c r="AJ1794" s="905">
        <v>1904014</v>
      </c>
      <c r="AK1794" s="451">
        <v>1</v>
      </c>
      <c r="AL1794" s="451" t="s">
        <v>139</v>
      </c>
      <c r="AM1794" s="451" t="s">
        <v>140</v>
      </c>
      <c r="AN1794" s="450"/>
      <c r="AP1794" s="77"/>
      <c r="AQ1794" s="77"/>
      <c r="AR1794" s="35"/>
      <c r="AS1794" s="35"/>
      <c r="AT1794" s="35"/>
      <c r="AU1794" s="35"/>
      <c r="AV1794" s="35"/>
      <c r="AW1794" s="35"/>
      <c r="AX1794" s="35"/>
      <c r="AY1794" s="35"/>
      <c r="AZ1794" s="35"/>
      <c r="BA1794" s="35"/>
      <c r="BB1794" s="35"/>
      <c r="BC1794" s="35"/>
      <c r="BD1794" s="35"/>
      <c r="BE1794" s="35"/>
      <c r="BF1794" s="35"/>
      <c r="BG1794" s="35"/>
      <c r="BH1794" s="35"/>
      <c r="BI1794" s="35"/>
      <c r="BJ1794" s="35"/>
      <c r="BK1794" s="35"/>
      <c r="BL1794" s="35"/>
      <c r="BM1794" s="35"/>
      <c r="BN1794" s="35"/>
      <c r="BO1794" s="35"/>
      <c r="BP1794" s="35"/>
      <c r="BQ1794" s="35"/>
      <c r="BR1794" s="35"/>
      <c r="BS1794" s="35"/>
      <c r="BT1794" s="35"/>
      <c r="BU1794" s="35"/>
      <c r="BV1794" s="35"/>
    </row>
    <row r="1795" spans="1:74" s="54" customFormat="1" ht="15" customHeight="1" x14ac:dyDescent="0.15">
      <c r="A1795" s="35"/>
      <c r="B1795" s="35"/>
      <c r="C1795" s="35"/>
      <c r="D1795" s="35"/>
      <c r="E1795" s="35"/>
      <c r="F1795" s="35"/>
      <c r="G1795" s="35"/>
      <c r="H1795" s="35"/>
      <c r="I1795" s="35"/>
      <c r="J1795" s="35"/>
      <c r="K1795" s="35"/>
      <c r="L1795" s="35"/>
      <c r="M1795" s="35"/>
      <c r="N1795" s="35"/>
      <c r="O1795" s="35"/>
      <c r="P1795" s="35"/>
      <c r="Q1795" s="35"/>
      <c r="R1795" s="35"/>
      <c r="S1795" s="35"/>
      <c r="T1795" s="35"/>
      <c r="U1795" s="35"/>
      <c r="V1795" s="35"/>
      <c r="W1795" s="35"/>
      <c r="X1795" s="35"/>
      <c r="Y1795" s="35"/>
      <c r="Z1795" s="35"/>
      <c r="AA1795" s="35"/>
      <c r="AB1795" s="35"/>
      <c r="AC1795" s="35"/>
      <c r="AD1795" s="35"/>
      <c r="AE1795" s="35"/>
      <c r="AG1795" s="216" t="s">
        <v>181</v>
      </c>
      <c r="AH1795" s="907" t="s">
        <v>2694</v>
      </c>
      <c r="AI1795" s="906" t="s">
        <v>2695</v>
      </c>
      <c r="AJ1795" s="905">
        <v>1904015</v>
      </c>
      <c r="AK1795" s="451" t="s">
        <v>139</v>
      </c>
      <c r="AL1795" s="451">
        <v>1</v>
      </c>
      <c r="AM1795" s="449" t="s">
        <v>3041</v>
      </c>
      <c r="AN1795" s="450"/>
      <c r="AP1795" s="77"/>
      <c r="AQ1795" s="77"/>
      <c r="AR1795" s="35"/>
      <c r="AS1795" s="35"/>
      <c r="AT1795" s="35"/>
      <c r="AU1795" s="35"/>
      <c r="AV1795" s="35"/>
      <c r="AW1795" s="35"/>
      <c r="AX1795" s="35"/>
      <c r="AY1795" s="35"/>
      <c r="AZ1795" s="35"/>
      <c r="BA1795" s="35"/>
      <c r="BB1795" s="35"/>
      <c r="BC1795" s="35"/>
      <c r="BD1795" s="35"/>
      <c r="BE1795" s="35"/>
      <c r="BF1795" s="35"/>
      <c r="BG1795" s="35"/>
      <c r="BH1795" s="35"/>
      <c r="BI1795" s="35"/>
      <c r="BJ1795" s="35"/>
      <c r="BK1795" s="35"/>
      <c r="BL1795" s="35"/>
      <c r="BM1795" s="35"/>
      <c r="BN1795" s="35"/>
      <c r="BO1795" s="35"/>
      <c r="BP1795" s="35"/>
      <c r="BQ1795" s="35"/>
      <c r="BR1795" s="35"/>
      <c r="BS1795" s="35"/>
      <c r="BT1795" s="35"/>
      <c r="BU1795" s="35"/>
      <c r="BV1795" s="35"/>
    </row>
    <row r="1796" spans="1:74" s="54" customFormat="1" ht="15" customHeight="1" x14ac:dyDescent="0.15">
      <c r="A1796" s="35"/>
      <c r="B1796" s="35"/>
      <c r="C1796" s="35"/>
      <c r="D1796" s="35"/>
      <c r="E1796" s="35"/>
      <c r="F1796" s="35"/>
      <c r="G1796" s="35"/>
      <c r="H1796" s="35"/>
      <c r="I1796" s="35"/>
      <c r="J1796" s="35"/>
      <c r="K1796" s="35"/>
      <c r="L1796" s="35"/>
      <c r="M1796" s="35"/>
      <c r="N1796" s="35"/>
      <c r="O1796" s="35"/>
      <c r="P1796" s="35"/>
      <c r="Q1796" s="35"/>
      <c r="R1796" s="35"/>
      <c r="S1796" s="35"/>
      <c r="T1796" s="35"/>
      <c r="U1796" s="35"/>
      <c r="V1796" s="35"/>
      <c r="W1796" s="35"/>
      <c r="X1796" s="35"/>
      <c r="Y1796" s="35"/>
      <c r="Z1796" s="35"/>
      <c r="AA1796" s="35"/>
      <c r="AB1796" s="35"/>
      <c r="AC1796" s="35"/>
      <c r="AD1796" s="35"/>
      <c r="AE1796" s="35"/>
      <c r="AG1796" s="216" t="s">
        <v>181</v>
      </c>
      <c r="AH1796" s="907" t="s">
        <v>2696</v>
      </c>
      <c r="AI1796" s="906" t="s">
        <v>2697</v>
      </c>
      <c r="AJ1796" s="905">
        <v>1904016</v>
      </c>
      <c r="AK1796" s="451">
        <v>1</v>
      </c>
      <c r="AL1796" s="451" t="s">
        <v>139</v>
      </c>
      <c r="AM1796" s="451" t="s">
        <v>140</v>
      </c>
      <c r="AN1796" s="450"/>
      <c r="AP1796" s="77"/>
      <c r="AQ1796" s="77"/>
      <c r="AR1796" s="35"/>
      <c r="AS1796" s="35"/>
      <c r="AT1796" s="35"/>
      <c r="AU1796" s="35"/>
      <c r="AV1796" s="35"/>
      <c r="AW1796" s="35"/>
      <c r="AX1796" s="35"/>
      <c r="AY1796" s="35"/>
      <c r="AZ1796" s="35"/>
      <c r="BA1796" s="35"/>
      <c r="BB1796" s="35"/>
      <c r="BC1796" s="35"/>
      <c r="BD1796" s="35"/>
      <c r="BE1796" s="35"/>
      <c r="BF1796" s="35"/>
      <c r="BG1796" s="35"/>
      <c r="BH1796" s="35"/>
      <c r="BI1796" s="35"/>
      <c r="BJ1796" s="35"/>
      <c r="BK1796" s="35"/>
      <c r="BL1796" s="35"/>
      <c r="BM1796" s="35"/>
      <c r="BN1796" s="35"/>
      <c r="BO1796" s="35"/>
      <c r="BP1796" s="35"/>
      <c r="BQ1796" s="35"/>
      <c r="BR1796" s="35"/>
      <c r="BS1796" s="35"/>
      <c r="BT1796" s="35"/>
      <c r="BU1796" s="35"/>
      <c r="BV1796" s="35"/>
    </row>
    <row r="1797" spans="1:74" s="54" customFormat="1" ht="15" customHeight="1" x14ac:dyDescent="0.15">
      <c r="A1797" s="35"/>
      <c r="B1797" s="35"/>
      <c r="C1797" s="35"/>
      <c r="D1797" s="35"/>
      <c r="E1797" s="35"/>
      <c r="F1797" s="35"/>
      <c r="G1797" s="35"/>
      <c r="H1797" s="35"/>
      <c r="I1797" s="35"/>
      <c r="J1797" s="35"/>
      <c r="K1797" s="35"/>
      <c r="L1797" s="35"/>
      <c r="M1797" s="35"/>
      <c r="N1797" s="35"/>
      <c r="O1797" s="35"/>
      <c r="P1797" s="35"/>
      <c r="Q1797" s="35"/>
      <c r="R1797" s="35"/>
      <c r="S1797" s="35"/>
      <c r="T1797" s="35"/>
      <c r="U1797" s="35"/>
      <c r="V1797" s="35"/>
      <c r="W1797" s="35"/>
      <c r="X1797" s="35"/>
      <c r="Y1797" s="35"/>
      <c r="Z1797" s="35"/>
      <c r="AA1797" s="35"/>
      <c r="AB1797" s="35"/>
      <c r="AC1797" s="35"/>
      <c r="AD1797" s="35"/>
      <c r="AE1797" s="35"/>
      <c r="AG1797" s="216" t="s">
        <v>181</v>
      </c>
      <c r="AH1797" s="907" t="s">
        <v>2679</v>
      </c>
      <c r="AI1797" s="906" t="s">
        <v>2680</v>
      </c>
      <c r="AJ1797" s="905">
        <v>1904017</v>
      </c>
      <c r="AK1797" s="451">
        <v>1</v>
      </c>
      <c r="AL1797" s="451" t="s">
        <v>139</v>
      </c>
      <c r="AM1797" s="449" t="s">
        <v>3041</v>
      </c>
      <c r="AN1797" s="450"/>
      <c r="AP1797" s="77"/>
      <c r="AQ1797" s="77"/>
      <c r="AR1797" s="35"/>
      <c r="AS1797" s="35"/>
      <c r="AT1797" s="35"/>
      <c r="AU1797" s="35"/>
      <c r="AV1797" s="35"/>
      <c r="AW1797" s="35"/>
      <c r="AX1797" s="35"/>
      <c r="AY1797" s="35"/>
      <c r="AZ1797" s="35"/>
      <c r="BA1797" s="35"/>
      <c r="BB1797" s="35"/>
      <c r="BC1797" s="35"/>
      <c r="BD1797" s="35"/>
      <c r="BE1797" s="35"/>
      <c r="BF1797" s="35"/>
      <c r="BG1797" s="35"/>
      <c r="BH1797" s="35"/>
      <c r="BI1797" s="35"/>
      <c r="BJ1797" s="35"/>
      <c r="BK1797" s="35"/>
      <c r="BL1797" s="35"/>
      <c r="BM1797" s="35"/>
      <c r="BN1797" s="35"/>
      <c r="BO1797" s="35"/>
      <c r="BP1797" s="35"/>
      <c r="BQ1797" s="35"/>
      <c r="BR1797" s="35"/>
      <c r="BS1797" s="35"/>
      <c r="BT1797" s="35"/>
      <c r="BU1797" s="35"/>
      <c r="BV1797" s="35"/>
    </row>
    <row r="1798" spans="1:74" s="54" customFormat="1" ht="15" customHeight="1" x14ac:dyDescent="0.15">
      <c r="A1798" s="35"/>
      <c r="B1798" s="35"/>
      <c r="C1798" s="35"/>
      <c r="D1798" s="35"/>
      <c r="E1798" s="35"/>
      <c r="F1798" s="35"/>
      <c r="G1798" s="35"/>
      <c r="H1798" s="35"/>
      <c r="I1798" s="35"/>
      <c r="J1798" s="35"/>
      <c r="K1798" s="35"/>
      <c r="L1798" s="35"/>
      <c r="M1798" s="35"/>
      <c r="N1798" s="35"/>
      <c r="O1798" s="35"/>
      <c r="P1798" s="35"/>
      <c r="Q1798" s="35"/>
      <c r="R1798" s="35"/>
      <c r="S1798" s="35"/>
      <c r="T1798" s="35"/>
      <c r="U1798" s="35"/>
      <c r="V1798" s="35"/>
      <c r="W1798" s="35"/>
      <c r="X1798" s="35"/>
      <c r="Y1798" s="35"/>
      <c r="Z1798" s="35"/>
      <c r="AA1798" s="35"/>
      <c r="AB1798" s="35"/>
      <c r="AC1798" s="35"/>
      <c r="AD1798" s="35"/>
      <c r="AE1798" s="35"/>
      <c r="AG1798" s="216" t="s">
        <v>181</v>
      </c>
      <c r="AH1798" s="907" t="s">
        <v>2688</v>
      </c>
      <c r="AI1798" s="906" t="s">
        <v>2689</v>
      </c>
      <c r="AJ1798" s="905">
        <v>1904018</v>
      </c>
      <c r="AK1798" s="451" t="s">
        <v>139</v>
      </c>
      <c r="AL1798" s="451">
        <v>1</v>
      </c>
      <c r="AM1798" s="449" t="s">
        <v>3041</v>
      </c>
      <c r="AN1798" s="450"/>
      <c r="AP1798" s="77"/>
      <c r="AQ1798" s="77"/>
      <c r="AR1798" s="35"/>
      <c r="AS1798" s="35"/>
      <c r="AT1798" s="35"/>
      <c r="AU1798" s="35"/>
      <c r="AV1798" s="35"/>
      <c r="AW1798" s="35"/>
      <c r="AX1798" s="35"/>
      <c r="AY1798" s="35"/>
      <c r="AZ1798" s="35"/>
      <c r="BA1798" s="35"/>
      <c r="BB1798" s="35"/>
      <c r="BC1798" s="35"/>
      <c r="BD1798" s="35"/>
      <c r="BE1798" s="35"/>
      <c r="BF1798" s="35"/>
      <c r="BG1798" s="35"/>
      <c r="BH1798" s="35"/>
      <c r="BI1798" s="35"/>
      <c r="BJ1798" s="35"/>
      <c r="BK1798" s="35"/>
      <c r="BL1798" s="35"/>
      <c r="BM1798" s="35"/>
      <c r="BN1798" s="35"/>
      <c r="BO1798" s="35"/>
      <c r="BP1798" s="35"/>
      <c r="BQ1798" s="35"/>
      <c r="BR1798" s="35"/>
      <c r="BS1798" s="35"/>
      <c r="BT1798" s="35"/>
      <c r="BU1798" s="35"/>
      <c r="BV1798" s="35"/>
    </row>
    <row r="1799" spans="1:74" s="54" customFormat="1" ht="15" customHeight="1" x14ac:dyDescent="0.15">
      <c r="A1799" s="35"/>
      <c r="B1799" s="35"/>
      <c r="C1799" s="35"/>
      <c r="D1799" s="35"/>
      <c r="E1799" s="35"/>
      <c r="F1799" s="35"/>
      <c r="G1799" s="35"/>
      <c r="H1799" s="35"/>
      <c r="I1799" s="35"/>
      <c r="J1799" s="35"/>
      <c r="K1799" s="35"/>
      <c r="L1799" s="35"/>
      <c r="M1799" s="35"/>
      <c r="N1799" s="35"/>
      <c r="O1799" s="35"/>
      <c r="P1799" s="35"/>
      <c r="Q1799" s="35"/>
      <c r="R1799" s="35"/>
      <c r="S1799" s="35"/>
      <c r="T1799" s="35"/>
      <c r="U1799" s="35"/>
      <c r="V1799" s="35"/>
      <c r="W1799" s="35"/>
      <c r="X1799" s="35"/>
      <c r="Y1799" s="35"/>
      <c r="Z1799" s="35"/>
      <c r="AA1799" s="35"/>
      <c r="AB1799" s="35"/>
      <c r="AC1799" s="35"/>
      <c r="AD1799" s="35"/>
      <c r="AE1799" s="35"/>
      <c r="AG1799" s="216" t="s">
        <v>181</v>
      </c>
      <c r="AH1799" s="907" t="s">
        <v>2659</v>
      </c>
      <c r="AI1799" s="906" t="s">
        <v>2660</v>
      </c>
      <c r="AJ1799" s="905">
        <v>1904019</v>
      </c>
      <c r="AK1799" s="451" t="s">
        <v>139</v>
      </c>
      <c r="AL1799" s="451">
        <v>1</v>
      </c>
      <c r="AM1799" s="449" t="s">
        <v>3041</v>
      </c>
      <c r="AN1799" s="450"/>
      <c r="AP1799" s="77"/>
      <c r="AQ1799" s="77"/>
      <c r="AR1799" s="35"/>
      <c r="AS1799" s="35"/>
      <c r="AT1799" s="35"/>
      <c r="AU1799" s="35"/>
      <c r="AV1799" s="35"/>
      <c r="AW1799" s="35"/>
      <c r="AX1799" s="35"/>
      <c r="AY1799" s="35"/>
      <c r="AZ1799" s="35"/>
      <c r="BA1799" s="35"/>
      <c r="BB1799" s="35"/>
      <c r="BC1799" s="35"/>
      <c r="BD1799" s="35"/>
      <c r="BE1799" s="35"/>
      <c r="BF1799" s="35"/>
      <c r="BG1799" s="35"/>
      <c r="BH1799" s="35"/>
      <c r="BI1799" s="35"/>
      <c r="BJ1799" s="35"/>
      <c r="BK1799" s="35"/>
      <c r="BL1799" s="35"/>
      <c r="BM1799" s="35"/>
      <c r="BN1799" s="35"/>
      <c r="BO1799" s="35"/>
      <c r="BP1799" s="35"/>
      <c r="BQ1799" s="35"/>
      <c r="BR1799" s="35"/>
      <c r="BS1799" s="35"/>
      <c r="BT1799" s="35"/>
      <c r="BU1799" s="35"/>
      <c r="BV1799" s="35"/>
    </row>
    <row r="1800" spans="1:74" s="54" customFormat="1" ht="15" customHeight="1" x14ac:dyDescent="0.15">
      <c r="A1800" s="35"/>
      <c r="B1800" s="35"/>
      <c r="C1800" s="35"/>
      <c r="D1800" s="35"/>
      <c r="E1800" s="35"/>
      <c r="F1800" s="35"/>
      <c r="G1800" s="35"/>
      <c r="H1800" s="35"/>
      <c r="I1800" s="35"/>
      <c r="J1800" s="35"/>
      <c r="K1800" s="35"/>
      <c r="L1800" s="35"/>
      <c r="M1800" s="35"/>
      <c r="N1800" s="35"/>
      <c r="O1800" s="35"/>
      <c r="P1800" s="35"/>
      <c r="Q1800" s="35"/>
      <c r="R1800" s="35"/>
      <c r="S1800" s="35"/>
      <c r="T1800" s="35"/>
      <c r="U1800" s="35"/>
      <c r="V1800" s="35"/>
      <c r="W1800" s="35"/>
      <c r="X1800" s="35"/>
      <c r="Y1800" s="35"/>
      <c r="Z1800" s="35"/>
      <c r="AA1800" s="35"/>
      <c r="AB1800" s="35"/>
      <c r="AC1800" s="35"/>
      <c r="AD1800" s="35"/>
      <c r="AE1800" s="35"/>
      <c r="AG1800" s="216" t="s">
        <v>181</v>
      </c>
      <c r="AH1800" s="907" t="s">
        <v>2663</v>
      </c>
      <c r="AI1800" s="906" t="s">
        <v>2664</v>
      </c>
      <c r="AJ1800" s="905">
        <v>1904020</v>
      </c>
      <c r="AK1800" s="451" t="s">
        <v>139</v>
      </c>
      <c r="AL1800" s="451">
        <v>1</v>
      </c>
      <c r="AM1800" s="449" t="s">
        <v>3041</v>
      </c>
      <c r="AN1800" s="450"/>
      <c r="AP1800" s="77"/>
      <c r="AQ1800" s="77"/>
      <c r="AR1800" s="35"/>
      <c r="AS1800" s="35"/>
      <c r="AT1800" s="35"/>
      <c r="AU1800" s="35"/>
      <c r="AV1800" s="35"/>
      <c r="AW1800" s="35"/>
      <c r="AX1800" s="35"/>
      <c r="AY1800" s="35"/>
      <c r="AZ1800" s="35"/>
      <c r="BA1800" s="35"/>
      <c r="BB1800" s="35"/>
      <c r="BC1800" s="35"/>
      <c r="BD1800" s="35"/>
      <c r="BE1800" s="35"/>
      <c r="BF1800" s="35"/>
      <c r="BG1800" s="35"/>
      <c r="BH1800" s="35"/>
      <c r="BI1800" s="35"/>
      <c r="BJ1800" s="35"/>
      <c r="BK1800" s="35"/>
      <c r="BL1800" s="35"/>
      <c r="BM1800" s="35"/>
      <c r="BN1800" s="35"/>
      <c r="BO1800" s="35"/>
      <c r="BP1800" s="35"/>
      <c r="BQ1800" s="35"/>
      <c r="BR1800" s="35"/>
      <c r="BS1800" s="35"/>
      <c r="BT1800" s="35"/>
      <c r="BU1800" s="35"/>
      <c r="BV1800" s="35"/>
    </row>
    <row r="1801" spans="1:74" s="54" customFormat="1" ht="15" customHeight="1" x14ac:dyDescent="0.15">
      <c r="A1801" s="35"/>
      <c r="B1801" s="35"/>
      <c r="C1801" s="35"/>
      <c r="D1801" s="35"/>
      <c r="E1801" s="35"/>
      <c r="F1801" s="35"/>
      <c r="G1801" s="35"/>
      <c r="H1801" s="35"/>
      <c r="I1801" s="35"/>
      <c r="J1801" s="35"/>
      <c r="K1801" s="35"/>
      <c r="L1801" s="35"/>
      <c r="M1801" s="35"/>
      <c r="N1801" s="35"/>
      <c r="O1801" s="35"/>
      <c r="P1801" s="35"/>
      <c r="Q1801" s="35"/>
      <c r="R1801" s="35"/>
      <c r="S1801" s="35"/>
      <c r="T1801" s="35"/>
      <c r="U1801" s="35"/>
      <c r="V1801" s="35"/>
      <c r="W1801" s="35"/>
      <c r="X1801" s="35"/>
      <c r="Y1801" s="35"/>
      <c r="Z1801" s="35"/>
      <c r="AA1801" s="35"/>
      <c r="AB1801" s="35"/>
      <c r="AC1801" s="35"/>
      <c r="AD1801" s="35"/>
      <c r="AE1801" s="35"/>
      <c r="AG1801" s="216" t="s">
        <v>181</v>
      </c>
      <c r="AH1801" s="907" t="s">
        <v>2686</v>
      </c>
      <c r="AI1801" s="906" t="s">
        <v>2687</v>
      </c>
      <c r="AJ1801" s="905">
        <v>1904021</v>
      </c>
      <c r="AK1801" s="451" t="s">
        <v>139</v>
      </c>
      <c r="AL1801" s="451">
        <v>1</v>
      </c>
      <c r="AM1801" s="449" t="s">
        <v>3041</v>
      </c>
      <c r="AN1801" s="450"/>
      <c r="AP1801" s="77"/>
      <c r="AQ1801" s="77"/>
      <c r="AR1801" s="35"/>
      <c r="AS1801" s="35"/>
      <c r="AT1801" s="35"/>
      <c r="AU1801" s="35"/>
      <c r="AV1801" s="35"/>
      <c r="AW1801" s="35"/>
      <c r="AX1801" s="35"/>
      <c r="AY1801" s="35"/>
      <c r="AZ1801" s="35"/>
      <c r="BA1801" s="35"/>
      <c r="BB1801" s="35"/>
      <c r="BC1801" s="35"/>
      <c r="BD1801" s="35"/>
      <c r="BE1801" s="35"/>
      <c r="BF1801" s="35"/>
      <c r="BG1801" s="35"/>
      <c r="BH1801" s="35"/>
      <c r="BI1801" s="35"/>
      <c r="BJ1801" s="35"/>
      <c r="BK1801" s="35"/>
      <c r="BL1801" s="35"/>
      <c r="BM1801" s="35"/>
      <c r="BN1801" s="35"/>
      <c r="BO1801" s="35"/>
      <c r="BP1801" s="35"/>
      <c r="BQ1801" s="35"/>
      <c r="BR1801" s="35"/>
      <c r="BS1801" s="35"/>
      <c r="BT1801" s="35"/>
      <c r="BU1801" s="35"/>
      <c r="BV1801" s="35"/>
    </row>
    <row r="1802" spans="1:74" s="54" customFormat="1" ht="15" customHeight="1" x14ac:dyDescent="0.15">
      <c r="A1802" s="35"/>
      <c r="B1802" s="35"/>
      <c r="C1802" s="35"/>
      <c r="D1802" s="35"/>
      <c r="E1802" s="35"/>
      <c r="F1802" s="35"/>
      <c r="G1802" s="35"/>
      <c r="H1802" s="35"/>
      <c r="I1802" s="35"/>
      <c r="J1802" s="35"/>
      <c r="K1802" s="35"/>
      <c r="L1802" s="35"/>
      <c r="M1802" s="35"/>
      <c r="N1802" s="35"/>
      <c r="O1802" s="35"/>
      <c r="P1802" s="35"/>
      <c r="Q1802" s="35"/>
      <c r="R1802" s="35"/>
      <c r="S1802" s="35"/>
      <c r="T1802" s="35"/>
      <c r="U1802" s="35"/>
      <c r="V1802" s="35"/>
      <c r="W1802" s="35"/>
      <c r="X1802" s="35"/>
      <c r="Y1802" s="35"/>
      <c r="Z1802" s="35"/>
      <c r="AA1802" s="35"/>
      <c r="AB1802" s="35"/>
      <c r="AC1802" s="35"/>
      <c r="AD1802" s="35"/>
      <c r="AE1802" s="35"/>
      <c r="AG1802" s="216" t="s">
        <v>181</v>
      </c>
      <c r="AH1802" s="907" t="s">
        <v>1183</v>
      </c>
      <c r="AI1802" s="906" t="s">
        <v>2683</v>
      </c>
      <c r="AJ1802" s="905">
        <v>1904022</v>
      </c>
      <c r="AK1802" s="451" t="s">
        <v>139</v>
      </c>
      <c r="AL1802" s="451">
        <v>1</v>
      </c>
      <c r="AM1802" s="449" t="s">
        <v>3041</v>
      </c>
      <c r="AN1802" s="450"/>
      <c r="AP1802" s="77"/>
      <c r="AQ1802" s="77"/>
      <c r="AR1802" s="35"/>
      <c r="AS1802" s="35"/>
      <c r="AT1802" s="35"/>
      <c r="AU1802" s="35"/>
      <c r="AV1802" s="35"/>
      <c r="AW1802" s="35"/>
      <c r="AX1802" s="35"/>
      <c r="AY1802" s="35"/>
      <c r="AZ1802" s="35"/>
      <c r="BA1802" s="35"/>
      <c r="BB1802" s="35"/>
      <c r="BC1802" s="35"/>
      <c r="BD1802" s="35"/>
      <c r="BE1802" s="35"/>
      <c r="BF1802" s="35"/>
      <c r="BG1802" s="35"/>
      <c r="BH1802" s="35"/>
      <c r="BI1802" s="35"/>
      <c r="BJ1802" s="35"/>
      <c r="BK1802" s="35"/>
      <c r="BL1802" s="35"/>
      <c r="BM1802" s="35"/>
      <c r="BN1802" s="35"/>
      <c r="BO1802" s="35"/>
      <c r="BP1802" s="35"/>
      <c r="BQ1802" s="35"/>
      <c r="BR1802" s="35"/>
      <c r="BS1802" s="35"/>
      <c r="BT1802" s="35"/>
      <c r="BU1802" s="35"/>
      <c r="BV1802" s="35"/>
    </row>
    <row r="1803" spans="1:74" s="54" customFormat="1" ht="15" customHeight="1" x14ac:dyDescent="0.15">
      <c r="A1803" s="35"/>
      <c r="B1803" s="35"/>
      <c r="C1803" s="35"/>
      <c r="D1803" s="35"/>
      <c r="E1803" s="35"/>
      <c r="F1803" s="35"/>
      <c r="G1803" s="35"/>
      <c r="H1803" s="35"/>
      <c r="I1803" s="35"/>
      <c r="J1803" s="35"/>
      <c r="K1803" s="35"/>
      <c r="L1803" s="35"/>
      <c r="M1803" s="35"/>
      <c r="N1803" s="35"/>
      <c r="O1803" s="35"/>
      <c r="P1803" s="35"/>
      <c r="Q1803" s="35"/>
      <c r="R1803" s="35"/>
      <c r="S1803" s="35"/>
      <c r="T1803" s="35"/>
      <c r="U1803" s="35"/>
      <c r="V1803" s="35"/>
      <c r="W1803" s="35"/>
      <c r="X1803" s="35"/>
      <c r="Y1803" s="35"/>
      <c r="Z1803" s="35"/>
      <c r="AA1803" s="35"/>
      <c r="AB1803" s="35"/>
      <c r="AC1803" s="35"/>
      <c r="AD1803" s="35"/>
      <c r="AE1803" s="35"/>
      <c r="AG1803" s="216" t="s">
        <v>182</v>
      </c>
      <c r="AH1803" s="907" t="s">
        <v>2702</v>
      </c>
      <c r="AI1803" s="906" t="s">
        <v>2703</v>
      </c>
      <c r="AJ1803" s="905">
        <v>1905001</v>
      </c>
      <c r="AK1803" s="451" t="s">
        <v>139</v>
      </c>
      <c r="AL1803" s="451">
        <v>1</v>
      </c>
      <c r="AM1803" s="449" t="s">
        <v>3041</v>
      </c>
      <c r="AN1803" s="450"/>
      <c r="AP1803" s="77"/>
      <c r="AQ1803" s="77"/>
      <c r="AR1803" s="35"/>
      <c r="AS1803" s="35"/>
      <c r="AT1803" s="35"/>
      <c r="AU1803" s="35"/>
      <c r="AV1803" s="35"/>
      <c r="AW1803" s="35"/>
      <c r="AX1803" s="35"/>
      <c r="AY1803" s="35"/>
      <c r="AZ1803" s="35"/>
      <c r="BA1803" s="35"/>
      <c r="BB1803" s="35"/>
      <c r="BC1803" s="35"/>
      <c r="BD1803" s="35"/>
      <c r="BE1803" s="35"/>
      <c r="BF1803" s="35"/>
      <c r="BG1803" s="35"/>
      <c r="BH1803" s="35"/>
      <c r="BI1803" s="35"/>
      <c r="BJ1803" s="35"/>
      <c r="BK1803" s="35"/>
      <c r="BL1803" s="35"/>
      <c r="BM1803" s="35"/>
      <c r="BN1803" s="35"/>
      <c r="BO1803" s="35"/>
      <c r="BP1803" s="35"/>
      <c r="BQ1803" s="35"/>
      <c r="BR1803" s="35"/>
      <c r="BS1803" s="35"/>
      <c r="BT1803" s="35"/>
      <c r="BU1803" s="35"/>
      <c r="BV1803" s="35"/>
    </row>
    <row r="1804" spans="1:74" s="54" customFormat="1" ht="15" customHeight="1" x14ac:dyDescent="0.15">
      <c r="A1804" s="35"/>
      <c r="B1804" s="35"/>
      <c r="C1804" s="35"/>
      <c r="D1804" s="35"/>
      <c r="E1804" s="35"/>
      <c r="F1804" s="35"/>
      <c r="G1804" s="35"/>
      <c r="H1804" s="35"/>
      <c r="I1804" s="35"/>
      <c r="J1804" s="35"/>
      <c r="K1804" s="35"/>
      <c r="L1804" s="35"/>
      <c r="M1804" s="35"/>
      <c r="N1804" s="35"/>
      <c r="O1804" s="35"/>
      <c r="P1804" s="35"/>
      <c r="Q1804" s="35"/>
      <c r="R1804" s="35"/>
      <c r="S1804" s="35"/>
      <c r="T1804" s="35"/>
      <c r="U1804" s="35"/>
      <c r="V1804" s="35"/>
      <c r="W1804" s="35"/>
      <c r="X1804" s="35"/>
      <c r="Y1804" s="35"/>
      <c r="Z1804" s="35"/>
      <c r="AA1804" s="35"/>
      <c r="AB1804" s="35"/>
      <c r="AC1804" s="35"/>
      <c r="AD1804" s="35"/>
      <c r="AE1804" s="35"/>
      <c r="AG1804" s="216" t="s">
        <v>182</v>
      </c>
      <c r="AH1804" s="907" t="s">
        <v>2708</v>
      </c>
      <c r="AI1804" s="906" t="s">
        <v>2709</v>
      </c>
      <c r="AJ1804" s="905">
        <v>1905002</v>
      </c>
      <c r="AK1804" s="451">
        <v>1</v>
      </c>
      <c r="AL1804" s="451" t="s">
        <v>139</v>
      </c>
      <c r="AM1804" s="449" t="s">
        <v>3041</v>
      </c>
      <c r="AN1804" s="450"/>
      <c r="AP1804" s="77"/>
      <c r="AQ1804" s="77"/>
      <c r="AR1804" s="35"/>
      <c r="AS1804" s="35"/>
      <c r="AT1804" s="35"/>
      <c r="AU1804" s="35"/>
      <c r="AV1804" s="35"/>
      <c r="AW1804" s="35"/>
      <c r="AX1804" s="35"/>
      <c r="AY1804" s="35"/>
      <c r="AZ1804" s="35"/>
      <c r="BA1804" s="35"/>
      <c r="BB1804" s="35"/>
      <c r="BC1804" s="35"/>
      <c r="BD1804" s="35"/>
      <c r="BE1804" s="35"/>
      <c r="BF1804" s="35"/>
      <c r="BG1804" s="35"/>
      <c r="BH1804" s="35"/>
      <c r="BI1804" s="35"/>
      <c r="BJ1804" s="35"/>
      <c r="BK1804" s="35"/>
      <c r="BL1804" s="35"/>
      <c r="BM1804" s="35"/>
      <c r="BN1804" s="35"/>
      <c r="BO1804" s="35"/>
      <c r="BP1804" s="35"/>
      <c r="BQ1804" s="35"/>
      <c r="BR1804" s="35"/>
      <c r="BS1804" s="35"/>
      <c r="BT1804" s="35"/>
      <c r="BU1804" s="35"/>
      <c r="BV1804" s="35"/>
    </row>
    <row r="1805" spans="1:74" s="54" customFormat="1" ht="15" customHeight="1" x14ac:dyDescent="0.15">
      <c r="A1805" s="35"/>
      <c r="B1805" s="35"/>
      <c r="C1805" s="35"/>
      <c r="D1805" s="35"/>
      <c r="E1805" s="35"/>
      <c r="F1805" s="35"/>
      <c r="G1805" s="35"/>
      <c r="H1805" s="35"/>
      <c r="I1805" s="35"/>
      <c r="J1805" s="35"/>
      <c r="K1805" s="35"/>
      <c r="L1805" s="35"/>
      <c r="M1805" s="35"/>
      <c r="N1805" s="35"/>
      <c r="O1805" s="35"/>
      <c r="P1805" s="35"/>
      <c r="Q1805" s="35"/>
      <c r="R1805" s="35"/>
      <c r="S1805" s="35"/>
      <c r="T1805" s="35"/>
      <c r="U1805" s="35"/>
      <c r="V1805" s="35"/>
      <c r="W1805" s="35"/>
      <c r="X1805" s="35"/>
      <c r="Y1805" s="35"/>
      <c r="Z1805" s="35"/>
      <c r="AA1805" s="35"/>
      <c r="AB1805" s="35"/>
      <c r="AC1805" s="35"/>
      <c r="AD1805" s="35"/>
      <c r="AE1805" s="35"/>
      <c r="AG1805" s="216" t="s">
        <v>182</v>
      </c>
      <c r="AH1805" s="907" t="s">
        <v>2718</v>
      </c>
      <c r="AI1805" s="906" t="s">
        <v>2719</v>
      </c>
      <c r="AJ1805" s="905">
        <v>1905003</v>
      </c>
      <c r="AK1805" s="451" t="s">
        <v>139</v>
      </c>
      <c r="AL1805" s="451">
        <v>1</v>
      </c>
      <c r="AM1805" s="449" t="s">
        <v>3041</v>
      </c>
      <c r="AN1805" s="450"/>
      <c r="AP1805" s="77"/>
      <c r="AQ1805" s="77"/>
      <c r="AR1805" s="35"/>
      <c r="AS1805" s="35"/>
      <c r="AT1805" s="35"/>
      <c r="AU1805" s="35"/>
      <c r="AV1805" s="35"/>
      <c r="AW1805" s="35"/>
      <c r="AX1805" s="35"/>
      <c r="AY1805" s="35"/>
      <c r="AZ1805" s="35"/>
      <c r="BA1805" s="35"/>
      <c r="BB1805" s="35"/>
      <c r="BC1805" s="35"/>
      <c r="BD1805" s="35"/>
      <c r="BE1805" s="35"/>
      <c r="BF1805" s="35"/>
      <c r="BG1805" s="35"/>
      <c r="BH1805" s="35"/>
      <c r="BI1805" s="35"/>
      <c r="BJ1805" s="35"/>
      <c r="BK1805" s="35"/>
      <c r="BL1805" s="35"/>
      <c r="BM1805" s="35"/>
      <c r="BN1805" s="35"/>
      <c r="BO1805" s="35"/>
      <c r="BP1805" s="35"/>
      <c r="BQ1805" s="35"/>
      <c r="BR1805" s="35"/>
      <c r="BS1805" s="35"/>
      <c r="BT1805" s="35"/>
      <c r="BU1805" s="35"/>
      <c r="BV1805" s="35"/>
    </row>
    <row r="1806" spans="1:74" s="54" customFormat="1" ht="15" customHeight="1" x14ac:dyDescent="0.15">
      <c r="A1806" s="35"/>
      <c r="B1806" s="35"/>
      <c r="C1806" s="35"/>
      <c r="D1806" s="35"/>
      <c r="E1806" s="35"/>
      <c r="F1806" s="35"/>
      <c r="G1806" s="35"/>
      <c r="H1806" s="35"/>
      <c r="I1806" s="35"/>
      <c r="J1806" s="35"/>
      <c r="K1806" s="35"/>
      <c r="L1806" s="35"/>
      <c r="M1806" s="35"/>
      <c r="N1806" s="35"/>
      <c r="O1806" s="35"/>
      <c r="P1806" s="35"/>
      <c r="Q1806" s="35"/>
      <c r="R1806" s="35"/>
      <c r="S1806" s="35"/>
      <c r="T1806" s="35"/>
      <c r="U1806" s="35"/>
      <c r="V1806" s="35"/>
      <c r="W1806" s="35"/>
      <c r="X1806" s="35"/>
      <c r="Y1806" s="35"/>
      <c r="Z1806" s="35"/>
      <c r="AA1806" s="35"/>
      <c r="AB1806" s="35"/>
      <c r="AC1806" s="35"/>
      <c r="AD1806" s="35"/>
      <c r="AE1806" s="35"/>
      <c r="AG1806" s="216" t="s">
        <v>182</v>
      </c>
      <c r="AH1806" s="907" t="s">
        <v>2726</v>
      </c>
      <c r="AI1806" s="906" t="s">
        <v>2727</v>
      </c>
      <c r="AJ1806" s="905">
        <v>1905004</v>
      </c>
      <c r="AK1806" s="451" t="s">
        <v>139</v>
      </c>
      <c r="AL1806" s="451">
        <v>1</v>
      </c>
      <c r="AM1806" s="449" t="s">
        <v>3041</v>
      </c>
      <c r="AN1806" s="450"/>
      <c r="AP1806" s="77"/>
      <c r="AQ1806" s="77"/>
      <c r="AR1806" s="35"/>
      <c r="AS1806" s="35"/>
      <c r="AT1806" s="35"/>
      <c r="AU1806" s="35"/>
      <c r="AV1806" s="35"/>
      <c r="AW1806" s="35"/>
      <c r="AX1806" s="35"/>
      <c r="AY1806" s="35"/>
      <c r="AZ1806" s="35"/>
      <c r="BA1806" s="35"/>
      <c r="BB1806" s="35"/>
      <c r="BC1806" s="35"/>
      <c r="BD1806" s="35"/>
      <c r="BE1806" s="35"/>
      <c r="BF1806" s="35"/>
      <c r="BG1806" s="35"/>
      <c r="BH1806" s="35"/>
      <c r="BI1806" s="35"/>
      <c r="BJ1806" s="35"/>
      <c r="BK1806" s="35"/>
      <c r="BL1806" s="35"/>
      <c r="BM1806" s="35"/>
      <c r="BN1806" s="35"/>
      <c r="BO1806" s="35"/>
      <c r="BP1806" s="35"/>
      <c r="BQ1806" s="35"/>
      <c r="BR1806" s="35"/>
      <c r="BS1806" s="35"/>
      <c r="BT1806" s="35"/>
      <c r="BU1806" s="35"/>
      <c r="BV1806" s="35"/>
    </row>
    <row r="1807" spans="1:74" s="54" customFormat="1" ht="15" customHeight="1" x14ac:dyDescent="0.15">
      <c r="A1807" s="35"/>
      <c r="B1807" s="35"/>
      <c r="C1807" s="35"/>
      <c r="D1807" s="35"/>
      <c r="E1807" s="35"/>
      <c r="F1807" s="35"/>
      <c r="G1807" s="35"/>
      <c r="H1807" s="35"/>
      <c r="I1807" s="35"/>
      <c r="J1807" s="35"/>
      <c r="K1807" s="35"/>
      <c r="L1807" s="35"/>
      <c r="M1807" s="35"/>
      <c r="N1807" s="35"/>
      <c r="O1807" s="35"/>
      <c r="P1807" s="35"/>
      <c r="Q1807" s="35"/>
      <c r="R1807" s="35"/>
      <c r="S1807" s="35"/>
      <c r="T1807" s="35"/>
      <c r="U1807" s="35"/>
      <c r="V1807" s="35"/>
      <c r="W1807" s="35"/>
      <c r="X1807" s="35"/>
      <c r="Y1807" s="35"/>
      <c r="Z1807" s="35"/>
      <c r="AA1807" s="35"/>
      <c r="AB1807" s="35"/>
      <c r="AC1807" s="35"/>
      <c r="AD1807" s="35"/>
      <c r="AE1807" s="35"/>
      <c r="AG1807" s="216" t="s">
        <v>182</v>
      </c>
      <c r="AH1807" s="907" t="s">
        <v>2704</v>
      </c>
      <c r="AI1807" s="906" t="s">
        <v>2705</v>
      </c>
      <c r="AJ1807" s="905">
        <v>1905005</v>
      </c>
      <c r="AK1807" s="451" t="s">
        <v>139</v>
      </c>
      <c r="AL1807" s="451">
        <v>1</v>
      </c>
      <c r="AM1807" s="449" t="s">
        <v>3041</v>
      </c>
      <c r="AN1807" s="450"/>
      <c r="AP1807" s="77"/>
      <c r="AQ1807" s="77"/>
      <c r="AR1807" s="35"/>
      <c r="AS1807" s="35"/>
      <c r="AT1807" s="35"/>
      <c r="AU1807" s="35"/>
      <c r="AV1807" s="35"/>
      <c r="AW1807" s="35"/>
      <c r="AX1807" s="35"/>
      <c r="AY1807" s="35"/>
      <c r="AZ1807" s="35"/>
      <c r="BA1807" s="35"/>
      <c r="BB1807" s="35"/>
      <c r="BC1807" s="35"/>
      <c r="BD1807" s="35"/>
      <c r="BE1807" s="35"/>
      <c r="BF1807" s="35"/>
      <c r="BG1807" s="35"/>
      <c r="BH1807" s="35"/>
      <c r="BI1807" s="35"/>
      <c r="BJ1807" s="35"/>
      <c r="BK1807" s="35"/>
      <c r="BL1807" s="35"/>
      <c r="BM1807" s="35"/>
      <c r="BN1807" s="35"/>
      <c r="BO1807" s="35"/>
      <c r="BP1807" s="35"/>
      <c r="BQ1807" s="35"/>
      <c r="BR1807" s="35"/>
      <c r="BS1807" s="35"/>
      <c r="BT1807" s="35"/>
      <c r="BU1807" s="35"/>
      <c r="BV1807" s="35"/>
    </row>
    <row r="1808" spans="1:74" s="54" customFormat="1" ht="15" customHeight="1" x14ac:dyDescent="0.15">
      <c r="A1808" s="35"/>
      <c r="B1808" s="35"/>
      <c r="C1808" s="35"/>
      <c r="D1808" s="35"/>
      <c r="E1808" s="35"/>
      <c r="F1808" s="35"/>
      <c r="G1808" s="35"/>
      <c r="H1808" s="35"/>
      <c r="I1808" s="35"/>
      <c r="J1808" s="35"/>
      <c r="K1808" s="35"/>
      <c r="L1808" s="35"/>
      <c r="M1808" s="35"/>
      <c r="N1808" s="35"/>
      <c r="O1808" s="35"/>
      <c r="P1808" s="35"/>
      <c r="Q1808" s="35"/>
      <c r="R1808" s="35"/>
      <c r="S1808" s="35"/>
      <c r="T1808" s="35"/>
      <c r="U1808" s="35"/>
      <c r="V1808" s="35"/>
      <c r="W1808" s="35"/>
      <c r="X1808" s="35"/>
      <c r="Y1808" s="35"/>
      <c r="Z1808" s="35"/>
      <c r="AA1808" s="35"/>
      <c r="AB1808" s="35"/>
      <c r="AC1808" s="35"/>
      <c r="AD1808" s="35"/>
      <c r="AE1808" s="35"/>
      <c r="AG1808" s="216" t="s">
        <v>182</v>
      </c>
      <c r="AH1808" s="907" t="s">
        <v>2720</v>
      </c>
      <c r="AI1808" s="906" t="s">
        <v>2721</v>
      </c>
      <c r="AJ1808" s="905">
        <v>1905006</v>
      </c>
      <c r="AK1808" s="451">
        <v>1</v>
      </c>
      <c r="AL1808" s="451" t="s">
        <v>139</v>
      </c>
      <c r="AM1808" s="449" t="s">
        <v>3041</v>
      </c>
      <c r="AN1808" s="450"/>
      <c r="AP1808" s="77"/>
      <c r="AQ1808" s="77"/>
      <c r="AR1808" s="35"/>
      <c r="AS1808" s="35"/>
      <c r="AT1808" s="35"/>
      <c r="AU1808" s="35"/>
      <c r="AV1808" s="35"/>
      <c r="AW1808" s="35"/>
      <c r="AX1808" s="35"/>
      <c r="AY1808" s="35"/>
      <c r="AZ1808" s="35"/>
      <c r="BA1808" s="35"/>
      <c r="BB1808" s="35"/>
      <c r="BC1808" s="35"/>
      <c r="BD1808" s="35"/>
      <c r="BE1808" s="35"/>
      <c r="BF1808" s="35"/>
      <c r="BG1808" s="35"/>
      <c r="BH1808" s="35"/>
      <c r="BI1808" s="35"/>
      <c r="BJ1808" s="35"/>
      <c r="BK1808" s="35"/>
      <c r="BL1808" s="35"/>
      <c r="BM1808" s="35"/>
      <c r="BN1808" s="35"/>
      <c r="BO1808" s="35"/>
      <c r="BP1808" s="35"/>
      <c r="BQ1808" s="35"/>
      <c r="BR1808" s="35"/>
      <c r="BS1808" s="35"/>
      <c r="BT1808" s="35"/>
      <c r="BU1808" s="35"/>
      <c r="BV1808" s="35"/>
    </row>
    <row r="1809" spans="1:74" s="54" customFormat="1" ht="15" customHeight="1" x14ac:dyDescent="0.15">
      <c r="A1809" s="35"/>
      <c r="B1809" s="35"/>
      <c r="C1809" s="35"/>
      <c r="D1809" s="35"/>
      <c r="E1809" s="35"/>
      <c r="F1809" s="35"/>
      <c r="G1809" s="35"/>
      <c r="H1809" s="35"/>
      <c r="I1809" s="35"/>
      <c r="J1809" s="35"/>
      <c r="K1809" s="35"/>
      <c r="L1809" s="35"/>
      <c r="M1809" s="35"/>
      <c r="N1809" s="35"/>
      <c r="O1809" s="35"/>
      <c r="P1809" s="35"/>
      <c r="Q1809" s="35"/>
      <c r="R1809" s="35"/>
      <c r="S1809" s="35"/>
      <c r="T1809" s="35"/>
      <c r="U1809" s="35"/>
      <c r="V1809" s="35"/>
      <c r="W1809" s="35"/>
      <c r="X1809" s="35"/>
      <c r="Y1809" s="35"/>
      <c r="Z1809" s="35"/>
      <c r="AA1809" s="35"/>
      <c r="AB1809" s="35"/>
      <c r="AC1809" s="35"/>
      <c r="AD1809" s="35"/>
      <c r="AE1809" s="35"/>
      <c r="AG1809" s="216" t="s">
        <v>182</v>
      </c>
      <c r="AH1809" s="907" t="s">
        <v>2710</v>
      </c>
      <c r="AI1809" s="906" t="s">
        <v>2711</v>
      </c>
      <c r="AJ1809" s="905">
        <v>1905009</v>
      </c>
      <c r="AK1809" s="451" t="s">
        <v>139</v>
      </c>
      <c r="AL1809" s="451">
        <v>1</v>
      </c>
      <c r="AM1809" s="449" t="s">
        <v>3041</v>
      </c>
      <c r="AN1809" s="450"/>
      <c r="AP1809" s="77"/>
      <c r="AQ1809" s="77"/>
      <c r="AR1809" s="35"/>
      <c r="AS1809" s="35"/>
      <c r="AT1809" s="35"/>
      <c r="AU1809" s="35"/>
      <c r="AV1809" s="35"/>
      <c r="AW1809" s="35"/>
      <c r="AX1809" s="35"/>
      <c r="AY1809" s="35"/>
      <c r="AZ1809" s="35"/>
      <c r="BA1809" s="35"/>
      <c r="BB1809" s="35"/>
      <c r="BC1809" s="35"/>
      <c r="BD1809" s="35"/>
      <c r="BE1809" s="35"/>
      <c r="BF1809" s="35"/>
      <c r="BG1809" s="35"/>
      <c r="BH1809" s="35"/>
      <c r="BI1809" s="35"/>
      <c r="BJ1809" s="35"/>
      <c r="BK1809" s="35"/>
      <c r="BL1809" s="35"/>
      <c r="BM1809" s="35"/>
      <c r="BN1809" s="35"/>
      <c r="BO1809" s="35"/>
      <c r="BP1809" s="35"/>
      <c r="BQ1809" s="35"/>
      <c r="BR1809" s="35"/>
      <c r="BS1809" s="35"/>
      <c r="BT1809" s="35"/>
      <c r="BU1809" s="35"/>
      <c r="BV1809" s="35"/>
    </row>
    <row r="1810" spans="1:74" s="54" customFormat="1" ht="15" customHeight="1" x14ac:dyDescent="0.15">
      <c r="A1810" s="35"/>
      <c r="B1810" s="35"/>
      <c r="C1810" s="35"/>
      <c r="D1810" s="35"/>
      <c r="E1810" s="35"/>
      <c r="F1810" s="35"/>
      <c r="G1810" s="35"/>
      <c r="H1810" s="35"/>
      <c r="I1810" s="35"/>
      <c r="J1810" s="35"/>
      <c r="K1810" s="35"/>
      <c r="L1810" s="35"/>
      <c r="M1810" s="35"/>
      <c r="N1810" s="35"/>
      <c r="O1810" s="35"/>
      <c r="P1810" s="35"/>
      <c r="Q1810" s="35"/>
      <c r="R1810" s="35"/>
      <c r="S1810" s="35"/>
      <c r="T1810" s="35"/>
      <c r="U1810" s="35"/>
      <c r="V1810" s="35"/>
      <c r="W1810" s="35"/>
      <c r="X1810" s="35"/>
      <c r="Y1810" s="35"/>
      <c r="Z1810" s="35"/>
      <c r="AA1810" s="35"/>
      <c r="AB1810" s="35"/>
      <c r="AC1810" s="35"/>
      <c r="AD1810" s="35"/>
      <c r="AE1810" s="35"/>
      <c r="AG1810" s="216" t="s">
        <v>182</v>
      </c>
      <c r="AH1810" s="907" t="s">
        <v>2712</v>
      </c>
      <c r="AI1810" s="906" t="s">
        <v>2713</v>
      </c>
      <c r="AJ1810" s="905">
        <v>1905010</v>
      </c>
      <c r="AK1810" s="451" t="s">
        <v>139</v>
      </c>
      <c r="AL1810" s="451">
        <v>1</v>
      </c>
      <c r="AM1810" s="449" t="s">
        <v>3041</v>
      </c>
      <c r="AN1810" s="450"/>
      <c r="AP1810" s="77"/>
      <c r="AQ1810" s="77"/>
      <c r="AR1810" s="35"/>
      <c r="AS1810" s="35"/>
      <c r="AT1810" s="35"/>
      <c r="AU1810" s="35"/>
      <c r="AV1810" s="35"/>
      <c r="AW1810" s="35"/>
      <c r="AX1810" s="35"/>
      <c r="AY1810" s="35"/>
      <c r="AZ1810" s="35"/>
      <c r="BA1810" s="35"/>
      <c r="BB1810" s="35"/>
      <c r="BC1810" s="35"/>
      <c r="BD1810" s="35"/>
      <c r="BE1810" s="35"/>
      <c r="BF1810" s="35"/>
      <c r="BG1810" s="35"/>
      <c r="BH1810" s="35"/>
      <c r="BI1810" s="35"/>
      <c r="BJ1810" s="35"/>
      <c r="BK1810" s="35"/>
      <c r="BL1810" s="35"/>
      <c r="BM1810" s="35"/>
      <c r="BN1810" s="35"/>
      <c r="BO1810" s="35"/>
      <c r="BP1810" s="35"/>
      <c r="BQ1810" s="35"/>
      <c r="BR1810" s="35"/>
      <c r="BS1810" s="35"/>
      <c r="BT1810" s="35"/>
      <c r="BU1810" s="35"/>
      <c r="BV1810" s="35"/>
    </row>
    <row r="1811" spans="1:74" s="54" customFormat="1" ht="15" customHeight="1" x14ac:dyDescent="0.15">
      <c r="A1811" s="35"/>
      <c r="B1811" s="35"/>
      <c r="C1811" s="35"/>
      <c r="D1811" s="35"/>
      <c r="E1811" s="35"/>
      <c r="F1811" s="35"/>
      <c r="G1811" s="35"/>
      <c r="H1811" s="35"/>
      <c r="I1811" s="35"/>
      <c r="J1811" s="35"/>
      <c r="K1811" s="35"/>
      <c r="L1811" s="35"/>
      <c r="M1811" s="35"/>
      <c r="N1811" s="35"/>
      <c r="O1811" s="35"/>
      <c r="P1811" s="35"/>
      <c r="Q1811" s="35"/>
      <c r="R1811" s="35"/>
      <c r="S1811" s="35"/>
      <c r="T1811" s="35"/>
      <c r="U1811" s="35"/>
      <c r="V1811" s="35"/>
      <c r="W1811" s="35"/>
      <c r="X1811" s="35"/>
      <c r="Y1811" s="35"/>
      <c r="Z1811" s="35"/>
      <c r="AA1811" s="35"/>
      <c r="AB1811" s="35"/>
      <c r="AC1811" s="35"/>
      <c r="AD1811" s="35"/>
      <c r="AE1811" s="35"/>
      <c r="AG1811" s="216" t="s">
        <v>182</v>
      </c>
      <c r="AH1811" s="907" t="s">
        <v>2716</v>
      </c>
      <c r="AI1811" s="906" t="s">
        <v>2717</v>
      </c>
      <c r="AJ1811" s="905">
        <v>1905011</v>
      </c>
      <c r="AK1811" s="451">
        <v>1</v>
      </c>
      <c r="AL1811" s="451" t="s">
        <v>139</v>
      </c>
      <c r="AM1811" s="449" t="s">
        <v>3041</v>
      </c>
      <c r="AN1811" s="450"/>
      <c r="AP1811" s="77"/>
      <c r="AQ1811" s="77"/>
      <c r="AR1811" s="35"/>
      <c r="AS1811" s="35"/>
      <c r="AT1811" s="35"/>
      <c r="AU1811" s="35"/>
      <c r="AV1811" s="35"/>
      <c r="AW1811" s="35"/>
      <c r="AX1811" s="35"/>
      <c r="AY1811" s="35"/>
      <c r="AZ1811" s="35"/>
      <c r="BA1811" s="35"/>
      <c r="BB1811" s="35"/>
      <c r="BC1811" s="35"/>
      <c r="BD1811" s="35"/>
      <c r="BE1811" s="35"/>
      <c r="BF1811" s="35"/>
      <c r="BG1811" s="35"/>
      <c r="BH1811" s="35"/>
      <c r="BI1811" s="35"/>
      <c r="BJ1811" s="35"/>
      <c r="BK1811" s="35"/>
      <c r="BL1811" s="35"/>
      <c r="BM1811" s="35"/>
      <c r="BN1811" s="35"/>
      <c r="BO1811" s="35"/>
      <c r="BP1811" s="35"/>
      <c r="BQ1811" s="35"/>
      <c r="BR1811" s="35"/>
      <c r="BS1811" s="35"/>
      <c r="BT1811" s="35"/>
      <c r="BU1811" s="35"/>
      <c r="BV1811" s="35"/>
    </row>
    <row r="1812" spans="1:74" s="54" customFormat="1" ht="15" customHeight="1" x14ac:dyDescent="0.15">
      <c r="A1812" s="35"/>
      <c r="B1812" s="35"/>
      <c r="C1812" s="35"/>
      <c r="D1812" s="35"/>
      <c r="E1812" s="35"/>
      <c r="F1812" s="35"/>
      <c r="G1812" s="35"/>
      <c r="H1812" s="35"/>
      <c r="I1812" s="35"/>
      <c r="J1812" s="35"/>
      <c r="K1812" s="35"/>
      <c r="L1812" s="35"/>
      <c r="M1812" s="35"/>
      <c r="N1812" s="35"/>
      <c r="O1812" s="35"/>
      <c r="P1812" s="35"/>
      <c r="Q1812" s="35"/>
      <c r="R1812" s="35"/>
      <c r="S1812" s="35"/>
      <c r="T1812" s="35"/>
      <c r="U1812" s="35"/>
      <c r="V1812" s="35"/>
      <c r="W1812" s="35"/>
      <c r="X1812" s="35"/>
      <c r="Y1812" s="35"/>
      <c r="Z1812" s="35"/>
      <c r="AA1812" s="35"/>
      <c r="AB1812" s="35"/>
      <c r="AC1812" s="35"/>
      <c r="AD1812" s="35"/>
      <c r="AE1812" s="35"/>
      <c r="AG1812" s="216" t="s">
        <v>182</v>
      </c>
      <c r="AH1812" s="907" t="s">
        <v>2722</v>
      </c>
      <c r="AI1812" s="906" t="s">
        <v>2723</v>
      </c>
      <c r="AJ1812" s="905">
        <v>1905012</v>
      </c>
      <c r="AK1812" s="451">
        <v>1</v>
      </c>
      <c r="AL1812" s="451" t="s">
        <v>139</v>
      </c>
      <c r="AM1812" s="449" t="s">
        <v>3041</v>
      </c>
      <c r="AN1812" s="450"/>
      <c r="AP1812" s="77"/>
      <c r="AQ1812" s="77"/>
      <c r="AR1812" s="35"/>
      <c r="AS1812" s="35"/>
      <c r="AT1812" s="35"/>
      <c r="AU1812" s="35"/>
      <c r="AV1812" s="35"/>
      <c r="AW1812" s="35"/>
      <c r="AX1812" s="35"/>
      <c r="AY1812" s="35"/>
      <c r="AZ1812" s="35"/>
      <c r="BA1812" s="35"/>
      <c r="BB1812" s="35"/>
      <c r="BC1812" s="35"/>
      <c r="BD1812" s="35"/>
      <c r="BE1812" s="35"/>
      <c r="BF1812" s="35"/>
      <c r="BG1812" s="35"/>
      <c r="BH1812" s="35"/>
      <c r="BI1812" s="35"/>
      <c r="BJ1812" s="35"/>
      <c r="BK1812" s="35"/>
      <c r="BL1812" s="35"/>
      <c r="BM1812" s="35"/>
      <c r="BN1812" s="35"/>
      <c r="BO1812" s="35"/>
      <c r="BP1812" s="35"/>
      <c r="BQ1812" s="35"/>
      <c r="BR1812" s="35"/>
      <c r="BS1812" s="35"/>
      <c r="BT1812" s="35"/>
      <c r="BU1812" s="35"/>
      <c r="BV1812" s="35"/>
    </row>
    <row r="1813" spans="1:74" s="54" customFormat="1" ht="15" customHeight="1" x14ac:dyDescent="0.15">
      <c r="A1813" s="35"/>
      <c r="B1813" s="35"/>
      <c r="C1813" s="35"/>
      <c r="D1813" s="35"/>
      <c r="E1813" s="35"/>
      <c r="F1813" s="35"/>
      <c r="G1813" s="35"/>
      <c r="H1813" s="35"/>
      <c r="I1813" s="35"/>
      <c r="J1813" s="35"/>
      <c r="K1813" s="35"/>
      <c r="L1813" s="35"/>
      <c r="M1813" s="35"/>
      <c r="N1813" s="35"/>
      <c r="O1813" s="35"/>
      <c r="P1813" s="35"/>
      <c r="Q1813" s="35"/>
      <c r="R1813" s="35"/>
      <c r="S1813" s="35"/>
      <c r="T1813" s="35"/>
      <c r="U1813" s="35"/>
      <c r="V1813" s="35"/>
      <c r="W1813" s="35"/>
      <c r="X1813" s="35"/>
      <c r="Y1813" s="35"/>
      <c r="Z1813" s="35"/>
      <c r="AA1813" s="35"/>
      <c r="AB1813" s="35"/>
      <c r="AC1813" s="35"/>
      <c r="AD1813" s="35"/>
      <c r="AE1813" s="35"/>
      <c r="AG1813" s="216" t="s">
        <v>182</v>
      </c>
      <c r="AH1813" s="907" t="s">
        <v>2714</v>
      </c>
      <c r="AI1813" s="906" t="s">
        <v>2715</v>
      </c>
      <c r="AJ1813" s="905">
        <v>1905013</v>
      </c>
      <c r="AK1813" s="451">
        <v>1</v>
      </c>
      <c r="AL1813" s="451" t="s">
        <v>139</v>
      </c>
      <c r="AM1813" s="449" t="s">
        <v>3041</v>
      </c>
      <c r="AN1813" s="450"/>
      <c r="AP1813" s="77"/>
      <c r="AQ1813" s="77"/>
      <c r="AR1813" s="35"/>
      <c r="AS1813" s="35"/>
      <c r="AT1813" s="35"/>
      <c r="AU1813" s="35"/>
      <c r="AV1813" s="35"/>
      <c r="AW1813" s="35"/>
      <c r="AX1813" s="35"/>
      <c r="AY1813" s="35"/>
      <c r="AZ1813" s="35"/>
      <c r="BA1813" s="35"/>
      <c r="BB1813" s="35"/>
      <c r="BC1813" s="35"/>
      <c r="BD1813" s="35"/>
      <c r="BE1813" s="35"/>
      <c r="BF1813" s="35"/>
      <c r="BG1813" s="35"/>
      <c r="BH1813" s="35"/>
      <c r="BI1813" s="35"/>
      <c r="BJ1813" s="35"/>
      <c r="BK1813" s="35"/>
      <c r="BL1813" s="35"/>
      <c r="BM1813" s="35"/>
      <c r="BN1813" s="35"/>
      <c r="BO1813" s="35"/>
      <c r="BP1813" s="35"/>
      <c r="BQ1813" s="35"/>
      <c r="BR1813" s="35"/>
      <c r="BS1813" s="35"/>
      <c r="BT1813" s="35"/>
      <c r="BU1813" s="35"/>
      <c r="BV1813" s="35"/>
    </row>
    <row r="1814" spans="1:74" s="54" customFormat="1" ht="15" customHeight="1" x14ac:dyDescent="0.15">
      <c r="A1814" s="35"/>
      <c r="B1814" s="35"/>
      <c r="C1814" s="35"/>
      <c r="D1814" s="35"/>
      <c r="E1814" s="35"/>
      <c r="F1814" s="35"/>
      <c r="G1814" s="35"/>
      <c r="H1814" s="35"/>
      <c r="I1814" s="35"/>
      <c r="J1814" s="35"/>
      <c r="K1814" s="35"/>
      <c r="L1814" s="35"/>
      <c r="M1814" s="35"/>
      <c r="N1814" s="35"/>
      <c r="O1814" s="35"/>
      <c r="P1814" s="35"/>
      <c r="Q1814" s="35"/>
      <c r="R1814" s="35"/>
      <c r="S1814" s="35"/>
      <c r="T1814" s="35"/>
      <c r="U1814" s="35"/>
      <c r="V1814" s="35"/>
      <c r="W1814" s="35"/>
      <c r="X1814" s="35"/>
      <c r="Y1814" s="35"/>
      <c r="Z1814" s="35"/>
      <c r="AA1814" s="35"/>
      <c r="AB1814" s="35"/>
      <c r="AC1814" s="35"/>
      <c r="AD1814" s="35"/>
      <c r="AE1814" s="35"/>
      <c r="AG1814" s="216" t="s">
        <v>182</v>
      </c>
      <c r="AH1814" s="907" t="s">
        <v>2724</v>
      </c>
      <c r="AI1814" s="906" t="s">
        <v>2725</v>
      </c>
      <c r="AJ1814" s="905">
        <v>1905014</v>
      </c>
      <c r="AK1814" s="451" t="s">
        <v>139</v>
      </c>
      <c r="AL1814" s="451">
        <v>1</v>
      </c>
      <c r="AM1814" s="449" t="s">
        <v>3041</v>
      </c>
      <c r="AN1814" s="450"/>
      <c r="AP1814" s="77"/>
      <c r="AQ1814" s="77"/>
      <c r="AR1814" s="35"/>
      <c r="AS1814" s="35"/>
      <c r="AT1814" s="35"/>
      <c r="AU1814" s="35"/>
      <c r="AV1814" s="35"/>
      <c r="AW1814" s="35"/>
      <c r="AX1814" s="35"/>
      <c r="AY1814" s="35"/>
      <c r="AZ1814" s="35"/>
      <c r="BA1814" s="35"/>
      <c r="BB1814" s="35"/>
      <c r="BC1814" s="35"/>
      <c r="BD1814" s="35"/>
      <c r="BE1814" s="35"/>
      <c r="BF1814" s="35"/>
      <c r="BG1814" s="35"/>
      <c r="BH1814" s="35"/>
      <c r="BI1814" s="35"/>
      <c r="BJ1814" s="35"/>
      <c r="BK1814" s="35"/>
      <c r="BL1814" s="35"/>
      <c r="BM1814" s="35"/>
      <c r="BN1814" s="35"/>
      <c r="BO1814" s="35"/>
      <c r="BP1814" s="35"/>
      <c r="BQ1814" s="35"/>
      <c r="BR1814" s="35"/>
      <c r="BS1814" s="35"/>
      <c r="BT1814" s="35"/>
      <c r="BU1814" s="35"/>
      <c r="BV1814" s="35"/>
    </row>
    <row r="1815" spans="1:74" s="54" customFormat="1" ht="15" customHeight="1" x14ac:dyDescent="0.15">
      <c r="A1815" s="35"/>
      <c r="B1815" s="35"/>
      <c r="C1815" s="35"/>
      <c r="D1815" s="35"/>
      <c r="E1815" s="35"/>
      <c r="F1815" s="35"/>
      <c r="G1815" s="35"/>
      <c r="H1815" s="35"/>
      <c r="I1815" s="35"/>
      <c r="J1815" s="35"/>
      <c r="K1815" s="35"/>
      <c r="L1815" s="35"/>
      <c r="M1815" s="35"/>
      <c r="N1815" s="35"/>
      <c r="O1815" s="35"/>
      <c r="P1815" s="35"/>
      <c r="Q1815" s="35"/>
      <c r="R1815" s="35"/>
      <c r="S1815" s="35"/>
      <c r="T1815" s="35"/>
      <c r="U1815" s="35"/>
      <c r="V1815" s="35"/>
      <c r="W1815" s="35"/>
      <c r="X1815" s="35"/>
      <c r="Y1815" s="35"/>
      <c r="Z1815" s="35"/>
      <c r="AA1815" s="35"/>
      <c r="AB1815" s="35"/>
      <c r="AC1815" s="35"/>
      <c r="AD1815" s="35"/>
      <c r="AE1815" s="35"/>
      <c r="AG1815" s="216" t="s">
        <v>182</v>
      </c>
      <c r="AH1815" s="907" t="s">
        <v>2700</v>
      </c>
      <c r="AI1815" s="906" t="s">
        <v>2701</v>
      </c>
      <c r="AJ1815" s="905">
        <v>1905015</v>
      </c>
      <c r="AK1815" s="451" t="s">
        <v>139</v>
      </c>
      <c r="AL1815" s="451">
        <v>1</v>
      </c>
      <c r="AM1815" s="449" t="s">
        <v>3041</v>
      </c>
      <c r="AN1815" s="450"/>
      <c r="AP1815" s="77"/>
      <c r="AQ1815" s="77"/>
      <c r="AR1815" s="35"/>
      <c r="AS1815" s="35"/>
      <c r="AT1815" s="35"/>
      <c r="AU1815" s="35"/>
      <c r="AV1815" s="35"/>
      <c r="AW1815" s="35"/>
      <c r="AX1815" s="35"/>
      <c r="AY1815" s="35"/>
      <c r="AZ1815" s="35"/>
      <c r="BA1815" s="35"/>
      <c r="BB1815" s="35"/>
      <c r="BC1815" s="35"/>
      <c r="BD1815" s="35"/>
      <c r="BE1815" s="35"/>
      <c r="BF1815" s="35"/>
      <c r="BG1815" s="35"/>
      <c r="BH1815" s="35"/>
      <c r="BI1815" s="35"/>
      <c r="BJ1815" s="35"/>
      <c r="BK1815" s="35"/>
      <c r="BL1815" s="35"/>
      <c r="BM1815" s="35"/>
      <c r="BN1815" s="35"/>
      <c r="BO1815" s="35"/>
      <c r="BP1815" s="35"/>
      <c r="BQ1815" s="35"/>
      <c r="BR1815" s="35"/>
      <c r="BS1815" s="35"/>
      <c r="BT1815" s="35"/>
      <c r="BU1815" s="35"/>
      <c r="BV1815" s="35"/>
    </row>
    <row r="1816" spans="1:74" s="54" customFormat="1" ht="15" customHeight="1" x14ac:dyDescent="0.15">
      <c r="A1816" s="35"/>
      <c r="B1816" s="35"/>
      <c r="C1816" s="35"/>
      <c r="D1816" s="35"/>
      <c r="E1816" s="35"/>
      <c r="F1816" s="35"/>
      <c r="G1816" s="35"/>
      <c r="H1816" s="35"/>
      <c r="I1816" s="35"/>
      <c r="J1816" s="35"/>
      <c r="K1816" s="35"/>
      <c r="L1816" s="35"/>
      <c r="M1816" s="35"/>
      <c r="N1816" s="35"/>
      <c r="O1816" s="35"/>
      <c r="P1816" s="35"/>
      <c r="Q1816" s="35"/>
      <c r="R1816" s="35"/>
      <c r="S1816" s="35"/>
      <c r="T1816" s="35"/>
      <c r="U1816" s="35"/>
      <c r="V1816" s="35"/>
      <c r="W1816" s="35"/>
      <c r="X1816" s="35"/>
      <c r="Y1816" s="35"/>
      <c r="Z1816" s="35"/>
      <c r="AA1816" s="35"/>
      <c r="AB1816" s="35"/>
      <c r="AC1816" s="35"/>
      <c r="AD1816" s="35"/>
      <c r="AE1816" s="35"/>
      <c r="AG1816" s="216" t="s">
        <v>182</v>
      </c>
      <c r="AH1816" s="907" t="s">
        <v>2706</v>
      </c>
      <c r="AI1816" s="906" t="s">
        <v>2707</v>
      </c>
      <c r="AJ1816" s="905">
        <v>1905016</v>
      </c>
      <c r="AK1816" s="451" t="s">
        <v>139</v>
      </c>
      <c r="AL1816" s="451">
        <v>1</v>
      </c>
      <c r="AM1816" s="449" t="s">
        <v>3041</v>
      </c>
      <c r="AN1816" s="450"/>
      <c r="AP1816" s="77"/>
      <c r="AQ1816" s="77"/>
      <c r="AR1816" s="35"/>
      <c r="AS1816" s="35"/>
      <c r="AT1816" s="35"/>
      <c r="AU1816" s="35"/>
      <c r="AV1816" s="35"/>
      <c r="AW1816" s="35"/>
      <c r="AX1816" s="35"/>
      <c r="AY1816" s="35"/>
      <c r="AZ1816" s="35"/>
      <c r="BA1816" s="35"/>
      <c r="BB1816" s="35"/>
      <c r="BC1816" s="35"/>
      <c r="BD1816" s="35"/>
      <c r="BE1816" s="35"/>
      <c r="BF1816" s="35"/>
      <c r="BG1816" s="35"/>
      <c r="BH1816" s="35"/>
      <c r="BI1816" s="35"/>
      <c r="BJ1816" s="35"/>
      <c r="BK1816" s="35"/>
      <c r="BL1816" s="35"/>
      <c r="BM1816" s="35"/>
      <c r="BN1816" s="35"/>
      <c r="BO1816" s="35"/>
      <c r="BP1816" s="35"/>
      <c r="BQ1816" s="35"/>
      <c r="BR1816" s="35"/>
      <c r="BS1816" s="35"/>
      <c r="BT1816" s="35"/>
      <c r="BU1816" s="35"/>
      <c r="BV1816" s="35"/>
    </row>
    <row r="1817" spans="1:74" s="54" customFormat="1" ht="15" customHeight="1" x14ac:dyDescent="0.15">
      <c r="A1817" s="35"/>
      <c r="B1817" s="35"/>
      <c r="C1817" s="35"/>
      <c r="D1817" s="35"/>
      <c r="E1817" s="35"/>
      <c r="F1817" s="35"/>
      <c r="G1817" s="35"/>
      <c r="H1817" s="35"/>
      <c r="I1817" s="35"/>
      <c r="J1817" s="35"/>
      <c r="K1817" s="35"/>
      <c r="L1817" s="35"/>
      <c r="M1817" s="35"/>
      <c r="N1817" s="35"/>
      <c r="O1817" s="35"/>
      <c r="P1817" s="35"/>
      <c r="Q1817" s="35"/>
      <c r="R1817" s="35"/>
      <c r="S1817" s="35"/>
      <c r="T1817" s="35"/>
      <c r="U1817" s="35"/>
      <c r="V1817" s="35"/>
      <c r="W1817" s="35"/>
      <c r="X1817" s="35"/>
      <c r="Y1817" s="35"/>
      <c r="Z1817" s="35"/>
      <c r="AA1817" s="35"/>
      <c r="AB1817" s="35"/>
      <c r="AC1817" s="35"/>
      <c r="AD1817" s="35"/>
      <c r="AE1817" s="35"/>
      <c r="AG1817" s="216" t="s">
        <v>183</v>
      </c>
      <c r="AH1817" s="907" t="s">
        <v>2741</v>
      </c>
      <c r="AI1817" s="906" t="s">
        <v>2742</v>
      </c>
      <c r="AJ1817" s="905">
        <v>1906001</v>
      </c>
      <c r="AK1817" s="451" t="s">
        <v>139</v>
      </c>
      <c r="AL1817" s="451">
        <v>1</v>
      </c>
      <c r="AM1817" s="449" t="s">
        <v>3041</v>
      </c>
      <c r="AN1817" s="450"/>
      <c r="AP1817" s="77"/>
      <c r="AQ1817" s="77"/>
      <c r="AR1817" s="35"/>
      <c r="AS1817" s="35"/>
      <c r="AT1817" s="35"/>
      <c r="AU1817" s="35"/>
      <c r="AV1817" s="35"/>
      <c r="AW1817" s="35"/>
      <c r="AX1817" s="35"/>
      <c r="AY1817" s="35"/>
      <c r="AZ1817" s="35"/>
      <c r="BA1817" s="35"/>
      <c r="BB1817" s="35"/>
      <c r="BC1817" s="35"/>
      <c r="BD1817" s="35"/>
      <c r="BE1817" s="35"/>
      <c r="BF1817" s="35"/>
      <c r="BG1817" s="35"/>
      <c r="BH1817" s="35"/>
      <c r="BI1817" s="35"/>
      <c r="BJ1817" s="35"/>
      <c r="BK1817" s="35"/>
      <c r="BL1817" s="35"/>
      <c r="BM1817" s="35"/>
      <c r="BN1817" s="35"/>
      <c r="BO1817" s="35"/>
      <c r="BP1817" s="35"/>
      <c r="BQ1817" s="35"/>
      <c r="BR1817" s="35"/>
      <c r="BS1817" s="35"/>
      <c r="BT1817" s="35"/>
      <c r="BU1817" s="35"/>
      <c r="BV1817" s="35"/>
    </row>
    <row r="1818" spans="1:74" s="54" customFormat="1" ht="15" customHeight="1" x14ac:dyDescent="0.15">
      <c r="A1818" s="35"/>
      <c r="B1818" s="35"/>
      <c r="C1818" s="35"/>
      <c r="D1818" s="35"/>
      <c r="E1818" s="35"/>
      <c r="F1818" s="35"/>
      <c r="G1818" s="35"/>
      <c r="H1818" s="35"/>
      <c r="I1818" s="35"/>
      <c r="J1818" s="35"/>
      <c r="K1818" s="35"/>
      <c r="L1818" s="35"/>
      <c r="M1818" s="35"/>
      <c r="N1818" s="35"/>
      <c r="O1818" s="35"/>
      <c r="P1818" s="35"/>
      <c r="Q1818" s="35"/>
      <c r="R1818" s="35"/>
      <c r="S1818" s="35"/>
      <c r="T1818" s="35"/>
      <c r="U1818" s="35"/>
      <c r="V1818" s="35"/>
      <c r="W1818" s="35"/>
      <c r="X1818" s="35"/>
      <c r="Y1818" s="35"/>
      <c r="Z1818" s="35"/>
      <c r="AA1818" s="35"/>
      <c r="AB1818" s="35"/>
      <c r="AC1818" s="35"/>
      <c r="AD1818" s="35"/>
      <c r="AE1818" s="35"/>
      <c r="AG1818" s="216" t="s">
        <v>183</v>
      </c>
      <c r="AH1818" s="907" t="s">
        <v>2749</v>
      </c>
      <c r="AI1818" s="906" t="s">
        <v>2750</v>
      </c>
      <c r="AJ1818" s="905">
        <v>1906003</v>
      </c>
      <c r="AK1818" s="451">
        <v>1</v>
      </c>
      <c r="AL1818" s="451" t="s">
        <v>139</v>
      </c>
      <c r="AM1818" s="449" t="s">
        <v>3041</v>
      </c>
      <c r="AN1818" s="450"/>
      <c r="AP1818" s="77"/>
      <c r="AQ1818" s="77"/>
      <c r="AR1818" s="35"/>
      <c r="AS1818" s="35"/>
      <c r="AT1818" s="35"/>
      <c r="AU1818" s="35"/>
      <c r="AV1818" s="35"/>
      <c r="AW1818" s="35"/>
      <c r="AX1818" s="35"/>
      <c r="AY1818" s="35"/>
      <c r="AZ1818" s="35"/>
      <c r="BA1818" s="35"/>
      <c r="BB1818" s="35"/>
      <c r="BC1818" s="35"/>
      <c r="BD1818" s="35"/>
      <c r="BE1818" s="35"/>
      <c r="BF1818" s="35"/>
      <c r="BG1818" s="35"/>
      <c r="BH1818" s="35"/>
      <c r="BI1818" s="35"/>
      <c r="BJ1818" s="35"/>
      <c r="BK1818" s="35"/>
      <c r="BL1818" s="35"/>
      <c r="BM1818" s="35"/>
      <c r="BN1818" s="35"/>
      <c r="BO1818" s="35"/>
      <c r="BP1818" s="35"/>
      <c r="BQ1818" s="35"/>
      <c r="BR1818" s="35"/>
      <c r="BS1818" s="35"/>
      <c r="BT1818" s="35"/>
      <c r="BU1818" s="35"/>
      <c r="BV1818" s="35"/>
    </row>
    <row r="1819" spans="1:74" s="54" customFormat="1" ht="15" customHeight="1" x14ac:dyDescent="0.15">
      <c r="A1819" s="35"/>
      <c r="B1819" s="35"/>
      <c r="C1819" s="35"/>
      <c r="D1819" s="35"/>
      <c r="E1819" s="35"/>
      <c r="F1819" s="35"/>
      <c r="G1819" s="35"/>
      <c r="H1819" s="35"/>
      <c r="I1819" s="35"/>
      <c r="J1819" s="35"/>
      <c r="K1819" s="35"/>
      <c r="L1819" s="35"/>
      <c r="M1819" s="35"/>
      <c r="N1819" s="35"/>
      <c r="O1819" s="35"/>
      <c r="P1819" s="35"/>
      <c r="Q1819" s="35"/>
      <c r="R1819" s="35"/>
      <c r="S1819" s="35"/>
      <c r="T1819" s="35"/>
      <c r="U1819" s="35"/>
      <c r="V1819" s="35"/>
      <c r="W1819" s="35"/>
      <c r="X1819" s="35"/>
      <c r="Y1819" s="35"/>
      <c r="Z1819" s="35"/>
      <c r="AA1819" s="35"/>
      <c r="AB1819" s="35"/>
      <c r="AC1819" s="35"/>
      <c r="AD1819" s="35"/>
      <c r="AE1819" s="35"/>
      <c r="AG1819" s="216" t="s">
        <v>183</v>
      </c>
      <c r="AH1819" s="907" t="s">
        <v>2730</v>
      </c>
      <c r="AI1819" s="906" t="s">
        <v>2731</v>
      </c>
      <c r="AJ1819" s="905">
        <v>1906004</v>
      </c>
      <c r="AK1819" s="451" t="s">
        <v>139</v>
      </c>
      <c r="AL1819" s="451">
        <v>1</v>
      </c>
      <c r="AM1819" s="449" t="s">
        <v>3041</v>
      </c>
      <c r="AN1819" s="450"/>
      <c r="AP1819" s="77"/>
      <c r="AQ1819" s="77"/>
      <c r="AR1819" s="35"/>
      <c r="AS1819" s="35"/>
      <c r="AT1819" s="35"/>
      <c r="AU1819" s="35"/>
      <c r="AV1819" s="35"/>
      <c r="AW1819" s="35"/>
      <c r="AX1819" s="35"/>
      <c r="AY1819" s="35"/>
      <c r="AZ1819" s="35"/>
      <c r="BA1819" s="35"/>
      <c r="BB1819" s="35"/>
      <c r="BC1819" s="35"/>
      <c r="BD1819" s="35"/>
      <c r="BE1819" s="35"/>
      <c r="BF1819" s="35"/>
      <c r="BG1819" s="35"/>
      <c r="BH1819" s="35"/>
      <c r="BI1819" s="35"/>
      <c r="BJ1819" s="35"/>
      <c r="BK1819" s="35"/>
      <c r="BL1819" s="35"/>
      <c r="BM1819" s="35"/>
      <c r="BN1819" s="35"/>
      <c r="BO1819" s="35"/>
      <c r="BP1819" s="35"/>
      <c r="BQ1819" s="35"/>
      <c r="BR1819" s="35"/>
      <c r="BS1819" s="35"/>
      <c r="BT1819" s="35"/>
      <c r="BU1819" s="35"/>
      <c r="BV1819" s="35"/>
    </row>
    <row r="1820" spans="1:74" s="54" customFormat="1" ht="15" customHeight="1" x14ac:dyDescent="0.15">
      <c r="A1820" s="35"/>
      <c r="B1820" s="35"/>
      <c r="C1820" s="35"/>
      <c r="D1820" s="35"/>
      <c r="E1820" s="35"/>
      <c r="F1820" s="35"/>
      <c r="G1820" s="35"/>
      <c r="H1820" s="35"/>
      <c r="I1820" s="35"/>
      <c r="J1820" s="35"/>
      <c r="K1820" s="35"/>
      <c r="L1820" s="35"/>
      <c r="M1820" s="35"/>
      <c r="N1820" s="35"/>
      <c r="O1820" s="35"/>
      <c r="P1820" s="35"/>
      <c r="Q1820" s="35"/>
      <c r="R1820" s="35"/>
      <c r="S1820" s="35"/>
      <c r="T1820" s="35"/>
      <c r="U1820" s="35"/>
      <c r="V1820" s="35"/>
      <c r="W1820" s="35"/>
      <c r="X1820" s="35"/>
      <c r="Y1820" s="35"/>
      <c r="Z1820" s="35"/>
      <c r="AA1820" s="35"/>
      <c r="AB1820" s="35"/>
      <c r="AC1820" s="35"/>
      <c r="AD1820" s="35"/>
      <c r="AE1820" s="35"/>
      <c r="AG1820" s="216" t="s">
        <v>183</v>
      </c>
      <c r="AH1820" s="907" t="s">
        <v>2753</v>
      </c>
      <c r="AI1820" s="906" t="s">
        <v>2754</v>
      </c>
      <c r="AJ1820" s="905">
        <v>1906005</v>
      </c>
      <c r="AK1820" s="451" t="s">
        <v>139</v>
      </c>
      <c r="AL1820" s="451">
        <v>1</v>
      </c>
      <c r="AM1820" s="449" t="s">
        <v>3041</v>
      </c>
      <c r="AN1820" s="450"/>
      <c r="AP1820" s="77"/>
      <c r="AQ1820" s="77"/>
      <c r="AR1820" s="35"/>
      <c r="AS1820" s="35"/>
      <c r="AT1820" s="35"/>
      <c r="AU1820" s="35"/>
      <c r="AV1820" s="35"/>
      <c r="AW1820" s="35"/>
      <c r="AX1820" s="35"/>
      <c r="AY1820" s="35"/>
      <c r="AZ1820" s="35"/>
      <c r="BA1820" s="35"/>
      <c r="BB1820" s="35"/>
      <c r="BC1820" s="35"/>
      <c r="BD1820" s="35"/>
      <c r="BE1820" s="35"/>
      <c r="BF1820" s="35"/>
      <c r="BG1820" s="35"/>
      <c r="BH1820" s="35"/>
      <c r="BI1820" s="35"/>
      <c r="BJ1820" s="35"/>
      <c r="BK1820" s="35"/>
      <c r="BL1820" s="35"/>
      <c r="BM1820" s="35"/>
      <c r="BN1820" s="35"/>
      <c r="BO1820" s="35"/>
      <c r="BP1820" s="35"/>
      <c r="BQ1820" s="35"/>
      <c r="BR1820" s="35"/>
      <c r="BS1820" s="35"/>
      <c r="BT1820" s="35"/>
      <c r="BU1820" s="35"/>
      <c r="BV1820" s="35"/>
    </row>
    <row r="1821" spans="1:74" s="54" customFormat="1" ht="15" customHeight="1" x14ac:dyDescent="0.15">
      <c r="A1821" s="35"/>
      <c r="B1821" s="35"/>
      <c r="C1821" s="35"/>
      <c r="D1821" s="35"/>
      <c r="E1821" s="35"/>
      <c r="F1821" s="35"/>
      <c r="G1821" s="35"/>
      <c r="H1821" s="35"/>
      <c r="I1821" s="35"/>
      <c r="J1821" s="35"/>
      <c r="K1821" s="35"/>
      <c r="L1821" s="35"/>
      <c r="M1821" s="35"/>
      <c r="N1821" s="35"/>
      <c r="O1821" s="35"/>
      <c r="P1821" s="35"/>
      <c r="Q1821" s="35"/>
      <c r="R1821" s="35"/>
      <c r="S1821" s="35"/>
      <c r="T1821" s="35"/>
      <c r="U1821" s="35"/>
      <c r="V1821" s="35"/>
      <c r="W1821" s="35"/>
      <c r="X1821" s="35"/>
      <c r="Y1821" s="35"/>
      <c r="Z1821" s="35"/>
      <c r="AA1821" s="35"/>
      <c r="AB1821" s="35"/>
      <c r="AC1821" s="35"/>
      <c r="AD1821" s="35"/>
      <c r="AE1821" s="35"/>
      <c r="AG1821" s="216" t="s">
        <v>183</v>
      </c>
      <c r="AH1821" s="907" t="s">
        <v>2743</v>
      </c>
      <c r="AI1821" s="906" t="s">
        <v>2744</v>
      </c>
      <c r="AJ1821" s="905">
        <v>1906006</v>
      </c>
      <c r="AK1821" s="451">
        <v>1</v>
      </c>
      <c r="AL1821" s="451" t="s">
        <v>139</v>
      </c>
      <c r="AM1821" s="449" t="s">
        <v>3041</v>
      </c>
      <c r="AN1821" s="450"/>
      <c r="AP1821" s="77"/>
      <c r="AQ1821" s="77"/>
      <c r="AR1821" s="35"/>
      <c r="AS1821" s="35"/>
      <c r="AT1821" s="35"/>
      <c r="AU1821" s="35"/>
      <c r="AV1821" s="35"/>
      <c r="AW1821" s="35"/>
      <c r="AX1821" s="35"/>
      <c r="AY1821" s="35"/>
      <c r="AZ1821" s="35"/>
      <c r="BA1821" s="35"/>
      <c r="BB1821" s="35"/>
      <c r="BC1821" s="35"/>
      <c r="BD1821" s="35"/>
      <c r="BE1821" s="35"/>
      <c r="BF1821" s="35"/>
      <c r="BG1821" s="35"/>
      <c r="BH1821" s="35"/>
      <c r="BI1821" s="35"/>
      <c r="BJ1821" s="35"/>
      <c r="BK1821" s="35"/>
      <c r="BL1821" s="35"/>
      <c r="BM1821" s="35"/>
      <c r="BN1821" s="35"/>
      <c r="BO1821" s="35"/>
      <c r="BP1821" s="35"/>
      <c r="BQ1821" s="35"/>
      <c r="BR1821" s="35"/>
      <c r="BS1821" s="35"/>
      <c r="BT1821" s="35"/>
      <c r="BU1821" s="35"/>
      <c r="BV1821" s="35"/>
    </row>
    <row r="1822" spans="1:74" s="54" customFormat="1" ht="15" customHeight="1" x14ac:dyDescent="0.15">
      <c r="A1822" s="35"/>
      <c r="B1822" s="35"/>
      <c r="C1822" s="35"/>
      <c r="D1822" s="35"/>
      <c r="E1822" s="35"/>
      <c r="F1822" s="35"/>
      <c r="G1822" s="35"/>
      <c r="H1822" s="35"/>
      <c r="I1822" s="35"/>
      <c r="J1822" s="35"/>
      <c r="K1822" s="35"/>
      <c r="L1822" s="35"/>
      <c r="M1822" s="35"/>
      <c r="N1822" s="35"/>
      <c r="O1822" s="35"/>
      <c r="P1822" s="35"/>
      <c r="Q1822" s="35"/>
      <c r="R1822" s="35"/>
      <c r="S1822" s="35"/>
      <c r="T1822" s="35"/>
      <c r="U1822" s="35"/>
      <c r="V1822" s="35"/>
      <c r="W1822" s="35"/>
      <c r="X1822" s="35"/>
      <c r="Y1822" s="35"/>
      <c r="Z1822" s="35"/>
      <c r="AA1822" s="35"/>
      <c r="AB1822" s="35"/>
      <c r="AC1822" s="35"/>
      <c r="AD1822" s="35"/>
      <c r="AE1822" s="35"/>
      <c r="AG1822" s="216" t="s">
        <v>183</v>
      </c>
      <c r="AH1822" s="907" t="s">
        <v>2735</v>
      </c>
      <c r="AI1822" s="906" t="s">
        <v>2736</v>
      </c>
      <c r="AJ1822" s="905">
        <v>1906007</v>
      </c>
      <c r="AK1822" s="451" t="s">
        <v>139</v>
      </c>
      <c r="AL1822" s="451">
        <v>1</v>
      </c>
      <c r="AM1822" s="449" t="s">
        <v>3041</v>
      </c>
      <c r="AN1822" s="450"/>
      <c r="AP1822" s="77"/>
      <c r="AQ1822" s="77"/>
      <c r="AR1822" s="35"/>
      <c r="AS1822" s="35"/>
      <c r="AT1822" s="35"/>
      <c r="AU1822" s="35"/>
      <c r="AV1822" s="35"/>
      <c r="AW1822" s="35"/>
      <c r="AX1822" s="35"/>
      <c r="AY1822" s="35"/>
      <c r="AZ1822" s="35"/>
      <c r="BA1822" s="35"/>
      <c r="BB1822" s="35"/>
      <c r="BC1822" s="35"/>
      <c r="BD1822" s="35"/>
      <c r="BE1822" s="35"/>
      <c r="BF1822" s="35"/>
      <c r="BG1822" s="35"/>
      <c r="BH1822" s="35"/>
      <c r="BI1822" s="35"/>
      <c r="BJ1822" s="35"/>
      <c r="BK1822" s="35"/>
      <c r="BL1822" s="35"/>
      <c r="BM1822" s="35"/>
      <c r="BN1822" s="35"/>
      <c r="BO1822" s="35"/>
      <c r="BP1822" s="35"/>
      <c r="BQ1822" s="35"/>
      <c r="BR1822" s="35"/>
      <c r="BS1822" s="35"/>
      <c r="BT1822" s="35"/>
      <c r="BU1822" s="35"/>
      <c r="BV1822" s="35"/>
    </row>
    <row r="1823" spans="1:74" s="54" customFormat="1" ht="15" customHeight="1" x14ac:dyDescent="0.15">
      <c r="A1823" s="35"/>
      <c r="B1823" s="35"/>
      <c r="C1823" s="35"/>
      <c r="D1823" s="35"/>
      <c r="E1823" s="35"/>
      <c r="F1823" s="35"/>
      <c r="G1823" s="35"/>
      <c r="H1823" s="35"/>
      <c r="I1823" s="35"/>
      <c r="J1823" s="35"/>
      <c r="K1823" s="35"/>
      <c r="L1823" s="35"/>
      <c r="M1823" s="35"/>
      <c r="N1823" s="35"/>
      <c r="O1823" s="35"/>
      <c r="P1823" s="35"/>
      <c r="Q1823" s="35"/>
      <c r="R1823" s="35"/>
      <c r="S1823" s="35"/>
      <c r="T1823" s="35"/>
      <c r="U1823" s="35"/>
      <c r="V1823" s="35"/>
      <c r="W1823" s="35"/>
      <c r="X1823" s="35"/>
      <c r="Y1823" s="35"/>
      <c r="Z1823" s="35"/>
      <c r="AA1823" s="35"/>
      <c r="AB1823" s="35"/>
      <c r="AC1823" s="35"/>
      <c r="AD1823" s="35"/>
      <c r="AE1823" s="35"/>
      <c r="AG1823" s="216" t="s">
        <v>183</v>
      </c>
      <c r="AH1823" s="907" t="s">
        <v>2751</v>
      </c>
      <c r="AI1823" s="906" t="s">
        <v>2752</v>
      </c>
      <c r="AJ1823" s="905">
        <v>1906008</v>
      </c>
      <c r="AK1823" s="451" t="s">
        <v>139</v>
      </c>
      <c r="AL1823" s="451">
        <v>1</v>
      </c>
      <c r="AM1823" s="449" t="s">
        <v>3041</v>
      </c>
      <c r="AN1823" s="450"/>
      <c r="AP1823" s="77"/>
      <c r="AQ1823" s="77"/>
      <c r="AR1823" s="35"/>
      <c r="AS1823" s="35"/>
      <c r="AT1823" s="35"/>
      <c r="AU1823" s="35"/>
      <c r="AV1823" s="35"/>
      <c r="AW1823" s="35"/>
      <c r="AX1823" s="35"/>
      <c r="AY1823" s="35"/>
      <c r="AZ1823" s="35"/>
      <c r="BA1823" s="35"/>
      <c r="BB1823" s="35"/>
      <c r="BC1823" s="35"/>
      <c r="BD1823" s="35"/>
      <c r="BE1823" s="35"/>
      <c r="BF1823" s="35"/>
      <c r="BG1823" s="35"/>
      <c r="BH1823" s="35"/>
      <c r="BI1823" s="35"/>
      <c r="BJ1823" s="35"/>
      <c r="BK1823" s="35"/>
      <c r="BL1823" s="35"/>
      <c r="BM1823" s="35"/>
      <c r="BN1823" s="35"/>
      <c r="BO1823" s="35"/>
      <c r="BP1823" s="35"/>
      <c r="BQ1823" s="35"/>
      <c r="BR1823" s="35"/>
      <c r="BS1823" s="35"/>
      <c r="BT1823" s="35"/>
      <c r="BU1823" s="35"/>
      <c r="BV1823" s="35"/>
    </row>
    <row r="1824" spans="1:74" s="54" customFormat="1" ht="15" customHeight="1" x14ac:dyDescent="0.15">
      <c r="A1824" s="35"/>
      <c r="B1824" s="35"/>
      <c r="C1824" s="35"/>
      <c r="D1824" s="35"/>
      <c r="E1824" s="35"/>
      <c r="F1824" s="35"/>
      <c r="G1824" s="35"/>
      <c r="H1824" s="35"/>
      <c r="I1824" s="35"/>
      <c r="J1824" s="35"/>
      <c r="K1824" s="35"/>
      <c r="L1824" s="35"/>
      <c r="M1824" s="35"/>
      <c r="N1824" s="35"/>
      <c r="O1824" s="35"/>
      <c r="P1824" s="35"/>
      <c r="Q1824" s="35"/>
      <c r="R1824" s="35"/>
      <c r="S1824" s="35"/>
      <c r="T1824" s="35"/>
      <c r="U1824" s="35"/>
      <c r="V1824" s="35"/>
      <c r="W1824" s="35"/>
      <c r="X1824" s="35"/>
      <c r="Y1824" s="35"/>
      <c r="Z1824" s="35"/>
      <c r="AA1824" s="35"/>
      <c r="AB1824" s="35"/>
      <c r="AC1824" s="35"/>
      <c r="AD1824" s="35"/>
      <c r="AE1824" s="35"/>
      <c r="AG1824" s="216" t="s">
        <v>183</v>
      </c>
      <c r="AH1824" s="907" t="s">
        <v>4781</v>
      </c>
      <c r="AI1824" s="906" t="s">
        <v>4782</v>
      </c>
      <c r="AJ1824" s="905">
        <v>1906009</v>
      </c>
      <c r="AK1824" s="451" t="s">
        <v>139</v>
      </c>
      <c r="AL1824" s="451">
        <v>1</v>
      </c>
      <c r="AM1824" s="449" t="s">
        <v>3041</v>
      </c>
      <c r="AN1824" s="450"/>
      <c r="AP1824" s="77"/>
      <c r="AQ1824" s="77"/>
      <c r="AR1824" s="35"/>
      <c r="AS1824" s="35"/>
      <c r="AT1824" s="35"/>
      <c r="AU1824" s="35"/>
      <c r="AV1824" s="35"/>
      <c r="AW1824" s="35"/>
      <c r="AX1824" s="35"/>
      <c r="AY1824" s="35"/>
      <c r="AZ1824" s="35"/>
      <c r="BA1824" s="35"/>
      <c r="BB1824" s="35"/>
      <c r="BC1824" s="35"/>
      <c r="BD1824" s="35"/>
      <c r="BE1824" s="35"/>
      <c r="BF1824" s="35"/>
      <c r="BG1824" s="35"/>
      <c r="BH1824" s="35"/>
      <c r="BI1824" s="35"/>
      <c r="BJ1824" s="35"/>
      <c r="BK1824" s="35"/>
      <c r="BL1824" s="35"/>
      <c r="BM1824" s="35"/>
      <c r="BN1824" s="35"/>
      <c r="BO1824" s="35"/>
      <c r="BP1824" s="35"/>
      <c r="BQ1824" s="35"/>
      <c r="BR1824" s="35"/>
      <c r="BS1824" s="35"/>
      <c r="BT1824" s="35"/>
      <c r="BU1824" s="35"/>
      <c r="BV1824" s="35"/>
    </row>
    <row r="1825" spans="1:74" s="54" customFormat="1" ht="15" customHeight="1" x14ac:dyDescent="0.15">
      <c r="A1825" s="35"/>
      <c r="B1825" s="35"/>
      <c r="C1825" s="35"/>
      <c r="D1825" s="35"/>
      <c r="E1825" s="35"/>
      <c r="F1825" s="35"/>
      <c r="G1825" s="35"/>
      <c r="H1825" s="35"/>
      <c r="I1825" s="35"/>
      <c r="J1825" s="35"/>
      <c r="K1825" s="35"/>
      <c r="L1825" s="35"/>
      <c r="M1825" s="35"/>
      <c r="N1825" s="35"/>
      <c r="O1825" s="35"/>
      <c r="P1825" s="35"/>
      <c r="Q1825" s="35"/>
      <c r="R1825" s="35"/>
      <c r="S1825" s="35"/>
      <c r="T1825" s="35"/>
      <c r="U1825" s="35"/>
      <c r="V1825" s="35"/>
      <c r="W1825" s="35"/>
      <c r="X1825" s="35"/>
      <c r="Y1825" s="35"/>
      <c r="Z1825" s="35"/>
      <c r="AA1825" s="35"/>
      <c r="AB1825" s="35"/>
      <c r="AC1825" s="35"/>
      <c r="AD1825" s="35"/>
      <c r="AE1825" s="35"/>
      <c r="AG1825" s="216" t="s">
        <v>183</v>
      </c>
      <c r="AH1825" s="907" t="s">
        <v>2745</v>
      </c>
      <c r="AI1825" s="906" t="s">
        <v>2746</v>
      </c>
      <c r="AJ1825" s="905">
        <v>1906010</v>
      </c>
      <c r="AK1825" s="451" t="s">
        <v>139</v>
      </c>
      <c r="AL1825" s="451">
        <v>1</v>
      </c>
      <c r="AM1825" s="449" t="s">
        <v>3041</v>
      </c>
      <c r="AN1825" s="450"/>
      <c r="AP1825" s="77"/>
      <c r="AQ1825" s="77"/>
      <c r="AR1825" s="35"/>
      <c r="AS1825" s="35"/>
      <c r="AT1825" s="35"/>
      <c r="AU1825" s="35"/>
      <c r="AV1825" s="35"/>
      <c r="AW1825" s="35"/>
      <c r="AX1825" s="35"/>
      <c r="AY1825" s="35"/>
      <c r="AZ1825" s="35"/>
      <c r="BA1825" s="35"/>
      <c r="BB1825" s="35"/>
      <c r="BC1825" s="35"/>
      <c r="BD1825" s="35"/>
      <c r="BE1825" s="35"/>
      <c r="BF1825" s="35"/>
      <c r="BG1825" s="35"/>
      <c r="BH1825" s="35"/>
      <c r="BI1825" s="35"/>
      <c r="BJ1825" s="35"/>
      <c r="BK1825" s="35"/>
      <c r="BL1825" s="35"/>
      <c r="BM1825" s="35"/>
      <c r="BN1825" s="35"/>
      <c r="BO1825" s="35"/>
      <c r="BP1825" s="35"/>
      <c r="BQ1825" s="35"/>
      <c r="BR1825" s="35"/>
      <c r="BS1825" s="35"/>
      <c r="BT1825" s="35"/>
      <c r="BU1825" s="35"/>
      <c r="BV1825" s="35"/>
    </row>
    <row r="1826" spans="1:74" s="54" customFormat="1" ht="15" customHeight="1" x14ac:dyDescent="0.15">
      <c r="A1826" s="35"/>
      <c r="B1826" s="35"/>
      <c r="C1826" s="35"/>
      <c r="D1826" s="35"/>
      <c r="E1826" s="35"/>
      <c r="F1826" s="35"/>
      <c r="G1826" s="35"/>
      <c r="H1826" s="35"/>
      <c r="I1826" s="35"/>
      <c r="J1826" s="35"/>
      <c r="K1826" s="35"/>
      <c r="L1826" s="35"/>
      <c r="M1826" s="35"/>
      <c r="N1826" s="35"/>
      <c r="O1826" s="35"/>
      <c r="P1826" s="35"/>
      <c r="Q1826" s="35"/>
      <c r="R1826" s="35"/>
      <c r="S1826" s="35"/>
      <c r="T1826" s="35"/>
      <c r="U1826" s="35"/>
      <c r="V1826" s="35"/>
      <c r="W1826" s="35"/>
      <c r="X1826" s="35"/>
      <c r="Y1826" s="35"/>
      <c r="Z1826" s="35"/>
      <c r="AA1826" s="35"/>
      <c r="AB1826" s="35"/>
      <c r="AC1826" s="35"/>
      <c r="AD1826" s="35"/>
      <c r="AE1826" s="35"/>
      <c r="AG1826" s="216" t="s">
        <v>183</v>
      </c>
      <c r="AH1826" s="907" t="s">
        <v>2739</v>
      </c>
      <c r="AI1826" s="906" t="s">
        <v>2740</v>
      </c>
      <c r="AJ1826" s="905">
        <v>1906011</v>
      </c>
      <c r="AK1826" s="451" t="s">
        <v>139</v>
      </c>
      <c r="AL1826" s="451">
        <v>1</v>
      </c>
      <c r="AM1826" s="449" t="s">
        <v>3041</v>
      </c>
      <c r="AN1826" s="450"/>
      <c r="AP1826" s="77"/>
      <c r="AQ1826" s="77"/>
      <c r="AR1826" s="35"/>
      <c r="AS1826" s="35"/>
      <c r="AT1826" s="35"/>
      <c r="AU1826" s="35"/>
      <c r="AV1826" s="35"/>
      <c r="AW1826" s="35"/>
      <c r="AX1826" s="35"/>
      <c r="AY1826" s="35"/>
      <c r="AZ1826" s="35"/>
      <c r="BA1826" s="35"/>
      <c r="BB1826" s="35"/>
      <c r="BC1826" s="35"/>
      <c r="BD1826" s="35"/>
      <c r="BE1826" s="35"/>
      <c r="BF1826" s="35"/>
      <c r="BG1826" s="35"/>
      <c r="BH1826" s="35"/>
      <c r="BI1826" s="35"/>
      <c r="BJ1826" s="35"/>
      <c r="BK1826" s="35"/>
      <c r="BL1826" s="35"/>
      <c r="BM1826" s="35"/>
      <c r="BN1826" s="35"/>
      <c r="BO1826" s="35"/>
      <c r="BP1826" s="35"/>
      <c r="BQ1826" s="35"/>
      <c r="BR1826" s="35"/>
      <c r="BS1826" s="35"/>
      <c r="BT1826" s="35"/>
      <c r="BU1826" s="35"/>
      <c r="BV1826" s="35"/>
    </row>
    <row r="1827" spans="1:74" s="54" customFormat="1" ht="15" customHeight="1" x14ac:dyDescent="0.15">
      <c r="A1827" s="35"/>
      <c r="B1827" s="35"/>
      <c r="C1827" s="35"/>
      <c r="D1827" s="35"/>
      <c r="E1827" s="35"/>
      <c r="F1827" s="35"/>
      <c r="G1827" s="35"/>
      <c r="H1827" s="35"/>
      <c r="I1827" s="35"/>
      <c r="J1827" s="35"/>
      <c r="K1827" s="35"/>
      <c r="L1827" s="35"/>
      <c r="M1827" s="35"/>
      <c r="N1827" s="35"/>
      <c r="O1827" s="35"/>
      <c r="P1827" s="35"/>
      <c r="Q1827" s="35"/>
      <c r="R1827" s="35"/>
      <c r="S1827" s="35"/>
      <c r="T1827" s="35"/>
      <c r="U1827" s="35"/>
      <c r="V1827" s="35"/>
      <c r="W1827" s="35"/>
      <c r="X1827" s="35"/>
      <c r="Y1827" s="35"/>
      <c r="Z1827" s="35"/>
      <c r="AA1827" s="35"/>
      <c r="AB1827" s="35"/>
      <c r="AC1827" s="35"/>
      <c r="AD1827" s="35"/>
      <c r="AE1827" s="35"/>
      <c r="AG1827" s="216" t="s">
        <v>183</v>
      </c>
      <c r="AH1827" s="907" t="s">
        <v>2728</v>
      </c>
      <c r="AI1827" s="906" t="s">
        <v>2729</v>
      </c>
      <c r="AJ1827" s="905">
        <v>1906012</v>
      </c>
      <c r="AK1827" s="451" t="s">
        <v>139</v>
      </c>
      <c r="AL1827" s="451">
        <v>1</v>
      </c>
      <c r="AM1827" s="449" t="s">
        <v>3041</v>
      </c>
      <c r="AN1827" s="450"/>
      <c r="AP1827" s="77"/>
      <c r="AQ1827" s="77"/>
      <c r="AR1827" s="35"/>
      <c r="AS1827" s="35"/>
      <c r="AT1827" s="35"/>
      <c r="AU1827" s="35"/>
      <c r="AV1827" s="35"/>
      <c r="AW1827" s="35"/>
      <c r="AX1827" s="35"/>
      <c r="AY1827" s="35"/>
      <c r="AZ1827" s="35"/>
      <c r="BA1827" s="35"/>
      <c r="BB1827" s="35"/>
      <c r="BC1827" s="35"/>
      <c r="BD1827" s="35"/>
      <c r="BE1827" s="35"/>
      <c r="BF1827" s="35"/>
      <c r="BG1827" s="35"/>
      <c r="BH1827" s="35"/>
      <c r="BI1827" s="35"/>
      <c r="BJ1827" s="35"/>
      <c r="BK1827" s="35"/>
      <c r="BL1827" s="35"/>
      <c r="BM1827" s="35"/>
      <c r="BN1827" s="35"/>
      <c r="BO1827" s="35"/>
      <c r="BP1827" s="35"/>
      <c r="BQ1827" s="35"/>
      <c r="BR1827" s="35"/>
      <c r="BS1827" s="35"/>
      <c r="BT1827" s="35"/>
      <c r="BU1827" s="35"/>
      <c r="BV1827" s="35"/>
    </row>
    <row r="1828" spans="1:74" s="54" customFormat="1" ht="15" customHeight="1" x14ac:dyDescent="0.15">
      <c r="A1828" s="35"/>
      <c r="B1828" s="35"/>
      <c r="C1828" s="35"/>
      <c r="D1828" s="35"/>
      <c r="E1828" s="35"/>
      <c r="F1828" s="35"/>
      <c r="G1828" s="35"/>
      <c r="H1828" s="35"/>
      <c r="I1828" s="35"/>
      <c r="J1828" s="35"/>
      <c r="K1828" s="35"/>
      <c r="L1828" s="35"/>
      <c r="M1828" s="35"/>
      <c r="N1828" s="35"/>
      <c r="O1828" s="35"/>
      <c r="P1828" s="35"/>
      <c r="Q1828" s="35"/>
      <c r="R1828" s="35"/>
      <c r="S1828" s="35"/>
      <c r="T1828" s="35"/>
      <c r="U1828" s="35"/>
      <c r="V1828" s="35"/>
      <c r="W1828" s="35"/>
      <c r="X1828" s="35"/>
      <c r="Y1828" s="35"/>
      <c r="Z1828" s="35"/>
      <c r="AA1828" s="35"/>
      <c r="AB1828" s="35"/>
      <c r="AC1828" s="35"/>
      <c r="AD1828" s="35"/>
      <c r="AE1828" s="35"/>
      <c r="AG1828" s="216" t="s">
        <v>183</v>
      </c>
      <c r="AH1828" s="907" t="s">
        <v>2732</v>
      </c>
      <c r="AI1828" s="906" t="s">
        <v>2733</v>
      </c>
      <c r="AJ1828" s="905">
        <v>1906013</v>
      </c>
      <c r="AK1828" s="451" t="s">
        <v>139</v>
      </c>
      <c r="AL1828" s="451">
        <v>1</v>
      </c>
      <c r="AM1828" s="449" t="s">
        <v>3041</v>
      </c>
      <c r="AN1828" s="450"/>
      <c r="AP1828" s="77"/>
      <c r="AQ1828" s="77"/>
      <c r="AR1828" s="35"/>
      <c r="AS1828" s="35"/>
      <c r="AT1828" s="35"/>
      <c r="AU1828" s="35"/>
      <c r="AV1828" s="35"/>
      <c r="AW1828" s="35"/>
      <c r="AX1828" s="35"/>
      <c r="AY1828" s="35"/>
      <c r="AZ1828" s="35"/>
      <c r="BA1828" s="35"/>
      <c r="BB1828" s="35"/>
      <c r="BC1828" s="35"/>
      <c r="BD1828" s="35"/>
      <c r="BE1828" s="35"/>
      <c r="BF1828" s="35"/>
      <c r="BG1828" s="35"/>
      <c r="BH1828" s="35"/>
      <c r="BI1828" s="35"/>
      <c r="BJ1828" s="35"/>
      <c r="BK1828" s="35"/>
      <c r="BL1828" s="35"/>
      <c r="BM1828" s="35"/>
      <c r="BN1828" s="35"/>
      <c r="BO1828" s="35"/>
      <c r="BP1828" s="35"/>
      <c r="BQ1828" s="35"/>
      <c r="BR1828" s="35"/>
      <c r="BS1828" s="35"/>
      <c r="BT1828" s="35"/>
      <c r="BU1828" s="35"/>
      <c r="BV1828" s="35"/>
    </row>
    <row r="1829" spans="1:74" s="54" customFormat="1" ht="15" customHeight="1" x14ac:dyDescent="0.15">
      <c r="A1829" s="35"/>
      <c r="B1829" s="35"/>
      <c r="C1829" s="35"/>
      <c r="D1829" s="35"/>
      <c r="E1829" s="35"/>
      <c r="F1829" s="35"/>
      <c r="G1829" s="35"/>
      <c r="H1829" s="35"/>
      <c r="I1829" s="35"/>
      <c r="J1829" s="35"/>
      <c r="K1829" s="35"/>
      <c r="L1829" s="35"/>
      <c r="M1829" s="35"/>
      <c r="N1829" s="35"/>
      <c r="O1829" s="35"/>
      <c r="P1829" s="35"/>
      <c r="Q1829" s="35"/>
      <c r="R1829" s="35"/>
      <c r="S1829" s="35"/>
      <c r="T1829" s="35"/>
      <c r="U1829" s="35"/>
      <c r="V1829" s="35"/>
      <c r="W1829" s="35"/>
      <c r="X1829" s="35"/>
      <c r="Y1829" s="35"/>
      <c r="Z1829" s="35"/>
      <c r="AA1829" s="35"/>
      <c r="AB1829" s="35"/>
      <c r="AC1829" s="35"/>
      <c r="AD1829" s="35"/>
      <c r="AE1829" s="35"/>
      <c r="AG1829" s="216" t="s">
        <v>183</v>
      </c>
      <c r="AH1829" s="907" t="s">
        <v>2747</v>
      </c>
      <c r="AI1829" s="906" t="s">
        <v>2748</v>
      </c>
      <c r="AJ1829" s="905">
        <v>1906014</v>
      </c>
      <c r="AK1829" s="451" t="s">
        <v>139</v>
      </c>
      <c r="AL1829" s="451">
        <v>1</v>
      </c>
      <c r="AM1829" s="449" t="s">
        <v>3041</v>
      </c>
      <c r="AN1829" s="450"/>
      <c r="AP1829" s="77"/>
      <c r="AQ1829" s="77"/>
      <c r="AR1829" s="35"/>
      <c r="AS1829" s="35"/>
      <c r="AT1829" s="35"/>
      <c r="AU1829" s="35"/>
      <c r="AV1829" s="35"/>
      <c r="AW1829" s="35"/>
      <c r="AX1829" s="35"/>
      <c r="AY1829" s="35"/>
      <c r="AZ1829" s="35"/>
      <c r="BA1829" s="35"/>
      <c r="BB1829" s="35"/>
      <c r="BC1829" s="35"/>
      <c r="BD1829" s="35"/>
      <c r="BE1829" s="35"/>
      <c r="BF1829" s="35"/>
      <c r="BG1829" s="35"/>
      <c r="BH1829" s="35"/>
      <c r="BI1829" s="35"/>
      <c r="BJ1829" s="35"/>
      <c r="BK1829" s="35"/>
      <c r="BL1829" s="35"/>
      <c r="BM1829" s="35"/>
      <c r="BN1829" s="35"/>
      <c r="BO1829" s="35"/>
      <c r="BP1829" s="35"/>
      <c r="BQ1829" s="35"/>
      <c r="BR1829" s="35"/>
      <c r="BS1829" s="35"/>
      <c r="BT1829" s="35"/>
      <c r="BU1829" s="35"/>
      <c r="BV1829" s="35"/>
    </row>
    <row r="1830" spans="1:74" s="54" customFormat="1" ht="15" customHeight="1" x14ac:dyDescent="0.15">
      <c r="A1830" s="35"/>
      <c r="B1830" s="35"/>
      <c r="C1830" s="35"/>
      <c r="D1830" s="35"/>
      <c r="E1830" s="35"/>
      <c r="F1830" s="35"/>
      <c r="G1830" s="35"/>
      <c r="H1830" s="35"/>
      <c r="I1830" s="35"/>
      <c r="J1830" s="35"/>
      <c r="K1830" s="35"/>
      <c r="L1830" s="35"/>
      <c r="M1830" s="35"/>
      <c r="N1830" s="35"/>
      <c r="O1830" s="35"/>
      <c r="P1830" s="35"/>
      <c r="Q1830" s="35"/>
      <c r="R1830" s="35"/>
      <c r="S1830" s="35"/>
      <c r="T1830" s="35"/>
      <c r="U1830" s="35"/>
      <c r="V1830" s="35"/>
      <c r="W1830" s="35"/>
      <c r="X1830" s="35"/>
      <c r="Y1830" s="35"/>
      <c r="Z1830" s="35"/>
      <c r="AA1830" s="35"/>
      <c r="AB1830" s="35"/>
      <c r="AC1830" s="35"/>
      <c r="AD1830" s="35"/>
      <c r="AE1830" s="35"/>
      <c r="AG1830" s="216" t="s">
        <v>183</v>
      </c>
      <c r="AH1830" s="907" t="s">
        <v>2734</v>
      </c>
      <c r="AI1830" s="906" t="s">
        <v>3072</v>
      </c>
      <c r="AJ1830" s="905">
        <v>1906015</v>
      </c>
      <c r="AK1830" s="451" t="s">
        <v>139</v>
      </c>
      <c r="AL1830" s="451">
        <v>1</v>
      </c>
      <c r="AM1830" s="451" t="s">
        <v>140</v>
      </c>
      <c r="AN1830" s="450"/>
      <c r="AP1830" s="77"/>
      <c r="AQ1830" s="77"/>
      <c r="AR1830" s="35"/>
      <c r="AS1830" s="35"/>
      <c r="AT1830" s="35"/>
      <c r="AU1830" s="35"/>
      <c r="AV1830" s="35"/>
      <c r="AW1830" s="35"/>
      <c r="AX1830" s="35"/>
      <c r="AY1830" s="35"/>
      <c r="AZ1830" s="35"/>
      <c r="BA1830" s="35"/>
      <c r="BB1830" s="35"/>
      <c r="BC1830" s="35"/>
      <c r="BD1830" s="35"/>
      <c r="BE1830" s="35"/>
      <c r="BF1830" s="35"/>
      <c r="BG1830" s="35"/>
      <c r="BH1830" s="35"/>
      <c r="BI1830" s="35"/>
      <c r="BJ1830" s="35"/>
      <c r="BK1830" s="35"/>
      <c r="BL1830" s="35"/>
      <c r="BM1830" s="35"/>
      <c r="BN1830" s="35"/>
      <c r="BO1830" s="35"/>
      <c r="BP1830" s="35"/>
      <c r="BQ1830" s="35"/>
      <c r="BR1830" s="35"/>
      <c r="BS1830" s="35"/>
      <c r="BT1830" s="35"/>
      <c r="BU1830" s="35"/>
      <c r="BV1830" s="35"/>
    </row>
    <row r="1831" spans="1:74" s="54" customFormat="1" ht="15" customHeight="1" x14ac:dyDescent="0.15">
      <c r="A1831" s="35"/>
      <c r="B1831" s="35"/>
      <c r="C1831" s="35"/>
      <c r="D1831" s="35"/>
      <c r="E1831" s="35"/>
      <c r="F1831" s="35"/>
      <c r="G1831" s="35"/>
      <c r="H1831" s="35"/>
      <c r="I1831" s="35"/>
      <c r="J1831" s="35"/>
      <c r="K1831" s="35"/>
      <c r="L1831" s="35"/>
      <c r="M1831" s="35"/>
      <c r="N1831" s="35"/>
      <c r="O1831" s="35"/>
      <c r="P1831" s="35"/>
      <c r="Q1831" s="35"/>
      <c r="R1831" s="35"/>
      <c r="S1831" s="35"/>
      <c r="T1831" s="35"/>
      <c r="U1831" s="35"/>
      <c r="V1831" s="35"/>
      <c r="W1831" s="35"/>
      <c r="X1831" s="35"/>
      <c r="Y1831" s="35"/>
      <c r="Z1831" s="35"/>
      <c r="AA1831" s="35"/>
      <c r="AB1831" s="35"/>
      <c r="AC1831" s="35"/>
      <c r="AD1831" s="35"/>
      <c r="AE1831" s="35"/>
      <c r="AG1831" s="216" t="s">
        <v>183</v>
      </c>
      <c r="AH1831" s="907" t="s">
        <v>2737</v>
      </c>
      <c r="AI1831" s="906" t="s">
        <v>2738</v>
      </c>
      <c r="AJ1831" s="905">
        <v>1906016</v>
      </c>
      <c r="AK1831" s="451" t="s">
        <v>139</v>
      </c>
      <c r="AL1831" s="451">
        <v>1</v>
      </c>
      <c r="AM1831" s="451" t="s">
        <v>140</v>
      </c>
      <c r="AN1831" s="450"/>
      <c r="AP1831" s="77"/>
      <c r="AQ1831" s="77"/>
      <c r="AR1831" s="35"/>
      <c r="AS1831" s="35"/>
      <c r="AT1831" s="35"/>
      <c r="AU1831" s="35"/>
      <c r="AV1831" s="35"/>
      <c r="AW1831" s="35"/>
      <c r="AX1831" s="35"/>
      <c r="AY1831" s="35"/>
      <c r="AZ1831" s="35"/>
      <c r="BA1831" s="35"/>
      <c r="BB1831" s="35"/>
      <c r="BC1831" s="35"/>
      <c r="BD1831" s="35"/>
      <c r="BE1831" s="35"/>
      <c r="BF1831" s="35"/>
      <c r="BG1831" s="35"/>
      <c r="BH1831" s="35"/>
      <c r="BI1831" s="35"/>
      <c r="BJ1831" s="35"/>
      <c r="BK1831" s="35"/>
      <c r="BL1831" s="35"/>
      <c r="BM1831" s="35"/>
      <c r="BN1831" s="35"/>
      <c r="BO1831" s="35"/>
      <c r="BP1831" s="35"/>
      <c r="BQ1831" s="35"/>
      <c r="BR1831" s="35"/>
      <c r="BS1831" s="35"/>
      <c r="BT1831" s="35"/>
      <c r="BU1831" s="35"/>
      <c r="BV1831" s="35"/>
    </row>
    <row r="1832" spans="1:74" s="54" customFormat="1" ht="15" customHeight="1" x14ac:dyDescent="0.15">
      <c r="A1832" s="35"/>
      <c r="B1832" s="35"/>
      <c r="C1832" s="35"/>
      <c r="D1832" s="35"/>
      <c r="E1832" s="35"/>
      <c r="F1832" s="35"/>
      <c r="G1832" s="35"/>
      <c r="H1832" s="35"/>
      <c r="I1832" s="35"/>
      <c r="J1832" s="35"/>
      <c r="K1832" s="35"/>
      <c r="L1832" s="35"/>
      <c r="M1832" s="35"/>
      <c r="N1832" s="35"/>
      <c r="O1832" s="35"/>
      <c r="P1832" s="35"/>
      <c r="Q1832" s="35"/>
      <c r="R1832" s="35"/>
      <c r="S1832" s="35"/>
      <c r="T1832" s="35"/>
      <c r="U1832" s="35"/>
      <c r="V1832" s="35"/>
      <c r="W1832" s="35"/>
      <c r="X1832" s="35"/>
      <c r="Y1832" s="35"/>
      <c r="Z1832" s="35"/>
      <c r="AA1832" s="35"/>
      <c r="AB1832" s="35"/>
      <c r="AC1832" s="35"/>
      <c r="AD1832" s="35"/>
      <c r="AE1832" s="35"/>
      <c r="AG1832" s="216" t="s">
        <v>184</v>
      </c>
      <c r="AH1832" s="907" t="s">
        <v>2761</v>
      </c>
      <c r="AI1832" s="906" t="s">
        <v>2762</v>
      </c>
      <c r="AJ1832" s="905">
        <v>1907001</v>
      </c>
      <c r="AK1832" s="451">
        <v>1</v>
      </c>
      <c r="AL1832" s="451" t="s">
        <v>139</v>
      </c>
      <c r="AM1832" s="449" t="s">
        <v>3041</v>
      </c>
      <c r="AN1832" s="450"/>
      <c r="AP1832" s="77"/>
      <c r="AQ1832" s="77"/>
      <c r="AR1832" s="35"/>
      <c r="AS1832" s="35"/>
      <c r="AT1832" s="35"/>
      <c r="AU1832" s="35"/>
      <c r="AV1832" s="35"/>
      <c r="AW1832" s="35"/>
      <c r="AX1832" s="35"/>
      <c r="AY1832" s="35"/>
      <c r="AZ1832" s="35"/>
      <c r="BA1832" s="35"/>
      <c r="BB1832" s="35"/>
      <c r="BC1832" s="35"/>
      <c r="BD1832" s="35"/>
      <c r="BE1832" s="35"/>
      <c r="BF1832" s="35"/>
      <c r="BG1832" s="35"/>
      <c r="BH1832" s="35"/>
      <c r="BI1832" s="35"/>
      <c r="BJ1832" s="35"/>
      <c r="BK1832" s="35"/>
      <c r="BL1832" s="35"/>
      <c r="BM1832" s="35"/>
      <c r="BN1832" s="35"/>
      <c r="BO1832" s="35"/>
      <c r="BP1832" s="35"/>
      <c r="BQ1832" s="35"/>
      <c r="BR1832" s="35"/>
      <c r="BS1832" s="35"/>
      <c r="BT1832" s="35"/>
      <c r="BU1832" s="35"/>
      <c r="BV1832" s="35"/>
    </row>
    <row r="1833" spans="1:74" s="54" customFormat="1" ht="15" customHeight="1" x14ac:dyDescent="0.15">
      <c r="A1833" s="35"/>
      <c r="B1833" s="35"/>
      <c r="C1833" s="35"/>
      <c r="D1833" s="35"/>
      <c r="E1833" s="35"/>
      <c r="F1833" s="35"/>
      <c r="G1833" s="35"/>
      <c r="H1833" s="35"/>
      <c r="I1833" s="35"/>
      <c r="J1833" s="35"/>
      <c r="K1833" s="35"/>
      <c r="L1833" s="35"/>
      <c r="M1833" s="35"/>
      <c r="N1833" s="35"/>
      <c r="O1833" s="35"/>
      <c r="P1833" s="35"/>
      <c r="Q1833" s="35"/>
      <c r="R1833" s="35"/>
      <c r="S1833" s="35"/>
      <c r="T1833" s="35"/>
      <c r="U1833" s="35"/>
      <c r="V1833" s="35"/>
      <c r="W1833" s="35"/>
      <c r="X1833" s="35"/>
      <c r="Y1833" s="35"/>
      <c r="Z1833" s="35"/>
      <c r="AA1833" s="35"/>
      <c r="AB1833" s="35"/>
      <c r="AC1833" s="35"/>
      <c r="AD1833" s="35"/>
      <c r="AE1833" s="35"/>
      <c r="AG1833" s="216" t="s">
        <v>184</v>
      </c>
      <c r="AH1833" s="907" t="s">
        <v>2765</v>
      </c>
      <c r="AI1833" s="906" t="s">
        <v>2766</v>
      </c>
      <c r="AJ1833" s="905">
        <v>1907002</v>
      </c>
      <c r="AK1833" s="451" t="s">
        <v>139</v>
      </c>
      <c r="AL1833" s="451">
        <v>1</v>
      </c>
      <c r="AM1833" s="449" t="s">
        <v>3041</v>
      </c>
      <c r="AN1833" s="450"/>
      <c r="AP1833" s="77"/>
      <c r="AQ1833" s="77"/>
      <c r="AR1833" s="35"/>
      <c r="AS1833" s="35"/>
      <c r="AT1833" s="35"/>
      <c r="AU1833" s="35"/>
      <c r="AV1833" s="35"/>
      <c r="AW1833" s="35"/>
      <c r="AX1833" s="35"/>
      <c r="AY1833" s="35"/>
      <c r="AZ1833" s="35"/>
      <c r="BA1833" s="35"/>
      <c r="BB1833" s="35"/>
      <c r="BC1833" s="35"/>
      <c r="BD1833" s="35"/>
      <c r="BE1833" s="35"/>
      <c r="BF1833" s="35"/>
      <c r="BG1833" s="35"/>
      <c r="BH1833" s="35"/>
      <c r="BI1833" s="35"/>
      <c r="BJ1833" s="35"/>
      <c r="BK1833" s="35"/>
      <c r="BL1833" s="35"/>
      <c r="BM1833" s="35"/>
      <c r="BN1833" s="35"/>
      <c r="BO1833" s="35"/>
      <c r="BP1833" s="35"/>
      <c r="BQ1833" s="35"/>
      <c r="BR1833" s="35"/>
      <c r="BS1833" s="35"/>
      <c r="BT1833" s="35"/>
      <c r="BU1833" s="35"/>
      <c r="BV1833" s="35"/>
    </row>
    <row r="1834" spans="1:74" s="54" customFormat="1" ht="15" customHeight="1" x14ac:dyDescent="0.15">
      <c r="A1834" s="35"/>
      <c r="B1834" s="35"/>
      <c r="C1834" s="35"/>
      <c r="D1834" s="35"/>
      <c r="E1834" s="35"/>
      <c r="F1834" s="35"/>
      <c r="G1834" s="35"/>
      <c r="H1834" s="35"/>
      <c r="I1834" s="35"/>
      <c r="J1834" s="35"/>
      <c r="K1834" s="35"/>
      <c r="L1834" s="35"/>
      <c r="M1834" s="35"/>
      <c r="N1834" s="35"/>
      <c r="O1834" s="35"/>
      <c r="P1834" s="35"/>
      <c r="Q1834" s="35"/>
      <c r="R1834" s="35"/>
      <c r="S1834" s="35"/>
      <c r="T1834" s="35"/>
      <c r="U1834" s="35"/>
      <c r="V1834" s="35"/>
      <c r="W1834" s="35"/>
      <c r="X1834" s="35"/>
      <c r="Y1834" s="35"/>
      <c r="Z1834" s="35"/>
      <c r="AA1834" s="35"/>
      <c r="AB1834" s="35"/>
      <c r="AC1834" s="35"/>
      <c r="AD1834" s="35"/>
      <c r="AE1834" s="35"/>
      <c r="AG1834" s="216" t="s">
        <v>184</v>
      </c>
      <c r="AH1834" s="907" t="s">
        <v>2785</v>
      </c>
      <c r="AI1834" s="906" t="s">
        <v>2786</v>
      </c>
      <c r="AJ1834" s="905">
        <v>1907004</v>
      </c>
      <c r="AK1834" s="451" t="s">
        <v>139</v>
      </c>
      <c r="AL1834" s="451">
        <v>1</v>
      </c>
      <c r="AM1834" s="449" t="s">
        <v>3041</v>
      </c>
      <c r="AN1834" s="450"/>
      <c r="AP1834" s="77"/>
      <c r="AQ1834" s="77"/>
      <c r="AR1834" s="35"/>
      <c r="AS1834" s="35"/>
      <c r="AT1834" s="35"/>
      <c r="AU1834" s="35"/>
      <c r="AV1834" s="35"/>
      <c r="AW1834" s="35"/>
      <c r="AX1834" s="35"/>
      <c r="AY1834" s="35"/>
      <c r="AZ1834" s="35"/>
      <c r="BA1834" s="35"/>
      <c r="BB1834" s="35"/>
      <c r="BC1834" s="35"/>
      <c r="BD1834" s="35"/>
      <c r="BE1834" s="35"/>
      <c r="BF1834" s="35"/>
      <c r="BG1834" s="35"/>
      <c r="BH1834" s="35"/>
      <c r="BI1834" s="35"/>
      <c r="BJ1834" s="35"/>
      <c r="BK1834" s="35"/>
      <c r="BL1834" s="35"/>
      <c r="BM1834" s="35"/>
      <c r="BN1834" s="35"/>
      <c r="BO1834" s="35"/>
      <c r="BP1834" s="35"/>
      <c r="BQ1834" s="35"/>
      <c r="BR1834" s="35"/>
      <c r="BS1834" s="35"/>
      <c r="BT1834" s="35"/>
      <c r="BU1834" s="35"/>
      <c r="BV1834" s="35"/>
    </row>
    <row r="1835" spans="1:74" s="54" customFormat="1" ht="15" customHeight="1" x14ac:dyDescent="0.15">
      <c r="A1835" s="35"/>
      <c r="B1835" s="35"/>
      <c r="C1835" s="35"/>
      <c r="D1835" s="35"/>
      <c r="E1835" s="35"/>
      <c r="F1835" s="35"/>
      <c r="G1835" s="35"/>
      <c r="H1835" s="35"/>
      <c r="I1835" s="35"/>
      <c r="J1835" s="35"/>
      <c r="K1835" s="35"/>
      <c r="L1835" s="35"/>
      <c r="M1835" s="35"/>
      <c r="N1835" s="35"/>
      <c r="O1835" s="35"/>
      <c r="P1835" s="35"/>
      <c r="Q1835" s="35"/>
      <c r="R1835" s="35"/>
      <c r="S1835" s="35"/>
      <c r="T1835" s="35"/>
      <c r="U1835" s="35"/>
      <c r="V1835" s="35"/>
      <c r="W1835" s="35"/>
      <c r="X1835" s="35"/>
      <c r="Y1835" s="35"/>
      <c r="Z1835" s="35"/>
      <c r="AA1835" s="35"/>
      <c r="AB1835" s="35"/>
      <c r="AC1835" s="35"/>
      <c r="AD1835" s="35"/>
      <c r="AE1835" s="35"/>
      <c r="AG1835" s="216" t="s">
        <v>184</v>
      </c>
      <c r="AH1835" s="907" t="s">
        <v>2769</v>
      </c>
      <c r="AI1835" s="906" t="s">
        <v>2770</v>
      </c>
      <c r="AJ1835" s="905">
        <v>1907005</v>
      </c>
      <c r="AK1835" s="451">
        <v>1</v>
      </c>
      <c r="AL1835" s="451" t="s">
        <v>139</v>
      </c>
      <c r="AM1835" s="449" t="s">
        <v>3041</v>
      </c>
      <c r="AN1835" s="450"/>
      <c r="AP1835" s="77"/>
      <c r="AQ1835" s="77"/>
      <c r="AR1835" s="35"/>
      <c r="AS1835" s="35"/>
      <c r="AT1835" s="35"/>
      <c r="AU1835" s="35"/>
      <c r="AV1835" s="35"/>
      <c r="AW1835" s="35"/>
      <c r="AX1835" s="35"/>
      <c r="AY1835" s="35"/>
      <c r="AZ1835" s="35"/>
      <c r="BA1835" s="35"/>
      <c r="BB1835" s="35"/>
      <c r="BC1835" s="35"/>
      <c r="BD1835" s="35"/>
      <c r="BE1835" s="35"/>
      <c r="BF1835" s="35"/>
      <c r="BG1835" s="35"/>
      <c r="BH1835" s="35"/>
      <c r="BI1835" s="35"/>
      <c r="BJ1835" s="35"/>
      <c r="BK1835" s="35"/>
      <c r="BL1835" s="35"/>
      <c r="BM1835" s="35"/>
      <c r="BN1835" s="35"/>
      <c r="BO1835" s="35"/>
      <c r="BP1835" s="35"/>
      <c r="BQ1835" s="35"/>
      <c r="BR1835" s="35"/>
      <c r="BS1835" s="35"/>
      <c r="BT1835" s="35"/>
      <c r="BU1835" s="35"/>
      <c r="BV1835" s="35"/>
    </row>
    <row r="1836" spans="1:74" s="54" customFormat="1" ht="15" customHeight="1" x14ac:dyDescent="0.15">
      <c r="A1836" s="35"/>
      <c r="B1836" s="35"/>
      <c r="C1836" s="35"/>
      <c r="D1836" s="35"/>
      <c r="E1836" s="35"/>
      <c r="F1836" s="35"/>
      <c r="G1836" s="35"/>
      <c r="H1836" s="35"/>
      <c r="I1836" s="35"/>
      <c r="J1836" s="35"/>
      <c r="K1836" s="35"/>
      <c r="L1836" s="35"/>
      <c r="M1836" s="35"/>
      <c r="N1836" s="35"/>
      <c r="O1836" s="35"/>
      <c r="P1836" s="35"/>
      <c r="Q1836" s="35"/>
      <c r="R1836" s="35"/>
      <c r="S1836" s="35"/>
      <c r="T1836" s="35"/>
      <c r="U1836" s="35"/>
      <c r="V1836" s="35"/>
      <c r="W1836" s="35"/>
      <c r="X1836" s="35"/>
      <c r="Y1836" s="35"/>
      <c r="Z1836" s="35"/>
      <c r="AA1836" s="35"/>
      <c r="AB1836" s="35"/>
      <c r="AC1836" s="35"/>
      <c r="AD1836" s="35"/>
      <c r="AE1836" s="35"/>
      <c r="AG1836" s="216" t="s">
        <v>184</v>
      </c>
      <c r="AH1836" s="907" t="s">
        <v>2771</v>
      </c>
      <c r="AI1836" s="906" t="s">
        <v>2772</v>
      </c>
      <c r="AJ1836" s="905">
        <v>1907006</v>
      </c>
      <c r="AK1836" s="451" t="s">
        <v>139</v>
      </c>
      <c r="AL1836" s="451">
        <v>1</v>
      </c>
      <c r="AM1836" s="451" t="s">
        <v>140</v>
      </c>
      <c r="AN1836" s="450"/>
      <c r="AP1836" s="77"/>
      <c r="AQ1836" s="77"/>
      <c r="AR1836" s="35"/>
      <c r="AS1836" s="35"/>
      <c r="AT1836" s="35"/>
      <c r="AU1836" s="35"/>
      <c r="AV1836" s="35"/>
      <c r="AW1836" s="35"/>
      <c r="AX1836" s="35"/>
      <c r="AY1836" s="35"/>
      <c r="AZ1836" s="35"/>
      <c r="BA1836" s="35"/>
      <c r="BB1836" s="35"/>
      <c r="BC1836" s="35"/>
      <c r="BD1836" s="35"/>
      <c r="BE1836" s="35"/>
      <c r="BF1836" s="35"/>
      <c r="BG1836" s="35"/>
      <c r="BH1836" s="35"/>
      <c r="BI1836" s="35"/>
      <c r="BJ1836" s="35"/>
      <c r="BK1836" s="35"/>
      <c r="BL1836" s="35"/>
      <c r="BM1836" s="35"/>
      <c r="BN1836" s="35"/>
      <c r="BO1836" s="35"/>
      <c r="BP1836" s="35"/>
      <c r="BQ1836" s="35"/>
      <c r="BR1836" s="35"/>
      <c r="BS1836" s="35"/>
      <c r="BT1836" s="35"/>
      <c r="BU1836" s="35"/>
      <c r="BV1836" s="35"/>
    </row>
    <row r="1837" spans="1:74" s="54" customFormat="1" ht="15" customHeight="1" x14ac:dyDescent="0.15">
      <c r="A1837" s="35"/>
      <c r="B1837" s="35"/>
      <c r="C1837" s="35"/>
      <c r="D1837" s="35"/>
      <c r="E1837" s="35"/>
      <c r="F1837" s="35"/>
      <c r="G1837" s="35"/>
      <c r="H1837" s="35"/>
      <c r="I1837" s="35"/>
      <c r="J1837" s="35"/>
      <c r="K1837" s="35"/>
      <c r="L1837" s="35"/>
      <c r="M1837" s="35"/>
      <c r="N1837" s="35"/>
      <c r="O1837" s="35"/>
      <c r="P1837" s="35"/>
      <c r="Q1837" s="35"/>
      <c r="R1837" s="35"/>
      <c r="S1837" s="35"/>
      <c r="T1837" s="35"/>
      <c r="U1837" s="35"/>
      <c r="V1837" s="35"/>
      <c r="W1837" s="35"/>
      <c r="X1837" s="35"/>
      <c r="Y1837" s="35"/>
      <c r="Z1837" s="35"/>
      <c r="AA1837" s="35"/>
      <c r="AB1837" s="35"/>
      <c r="AC1837" s="35"/>
      <c r="AD1837" s="35"/>
      <c r="AE1837" s="35"/>
      <c r="AG1837" s="216" t="s">
        <v>184</v>
      </c>
      <c r="AH1837" s="907" t="s">
        <v>2773</v>
      </c>
      <c r="AI1837" s="906" t="s">
        <v>2774</v>
      </c>
      <c r="AJ1837" s="905">
        <v>1907007</v>
      </c>
      <c r="AK1837" s="451" t="s">
        <v>139</v>
      </c>
      <c r="AL1837" s="451">
        <v>1</v>
      </c>
      <c r="AM1837" s="449" t="s">
        <v>3041</v>
      </c>
      <c r="AN1837" s="450"/>
      <c r="AP1837" s="77"/>
      <c r="AQ1837" s="77"/>
      <c r="AR1837" s="35"/>
      <c r="AS1837" s="35"/>
      <c r="AT1837" s="35"/>
      <c r="AU1837" s="35"/>
      <c r="AV1837" s="35"/>
      <c r="AW1837" s="35"/>
      <c r="AX1837" s="35"/>
      <c r="AY1837" s="35"/>
      <c r="AZ1837" s="35"/>
      <c r="BA1837" s="35"/>
      <c r="BB1837" s="35"/>
      <c r="BC1837" s="35"/>
      <c r="BD1837" s="35"/>
      <c r="BE1837" s="35"/>
      <c r="BF1837" s="35"/>
      <c r="BG1837" s="35"/>
      <c r="BH1837" s="35"/>
      <c r="BI1837" s="35"/>
      <c r="BJ1837" s="35"/>
      <c r="BK1837" s="35"/>
      <c r="BL1837" s="35"/>
      <c r="BM1837" s="35"/>
      <c r="BN1837" s="35"/>
      <c r="BO1837" s="35"/>
      <c r="BP1837" s="35"/>
      <c r="BQ1837" s="35"/>
      <c r="BR1837" s="35"/>
      <c r="BS1837" s="35"/>
      <c r="BT1837" s="35"/>
      <c r="BU1837" s="35"/>
      <c r="BV1837" s="35"/>
    </row>
    <row r="1838" spans="1:74" s="54" customFormat="1" ht="15" customHeight="1" x14ac:dyDescent="0.15">
      <c r="A1838" s="35"/>
      <c r="B1838" s="35"/>
      <c r="C1838" s="35"/>
      <c r="D1838" s="35"/>
      <c r="E1838" s="35"/>
      <c r="F1838" s="35"/>
      <c r="G1838" s="35"/>
      <c r="H1838" s="35"/>
      <c r="I1838" s="35"/>
      <c r="J1838" s="35"/>
      <c r="K1838" s="35"/>
      <c r="L1838" s="35"/>
      <c r="M1838" s="35"/>
      <c r="N1838" s="35"/>
      <c r="O1838" s="35"/>
      <c r="P1838" s="35"/>
      <c r="Q1838" s="35"/>
      <c r="R1838" s="35"/>
      <c r="S1838" s="35"/>
      <c r="T1838" s="35"/>
      <c r="U1838" s="35"/>
      <c r="V1838" s="35"/>
      <c r="W1838" s="35"/>
      <c r="X1838" s="35"/>
      <c r="Y1838" s="35"/>
      <c r="Z1838" s="35"/>
      <c r="AA1838" s="35"/>
      <c r="AB1838" s="35"/>
      <c r="AC1838" s="35"/>
      <c r="AD1838" s="35"/>
      <c r="AE1838" s="35"/>
      <c r="AG1838" s="216" t="s">
        <v>184</v>
      </c>
      <c r="AH1838" s="907" t="s">
        <v>2791</v>
      </c>
      <c r="AI1838" s="906" t="s">
        <v>2792</v>
      </c>
      <c r="AJ1838" s="905">
        <v>1907008</v>
      </c>
      <c r="AK1838" s="451" t="s">
        <v>139</v>
      </c>
      <c r="AL1838" s="451">
        <v>1</v>
      </c>
      <c r="AM1838" s="449" t="s">
        <v>3041</v>
      </c>
      <c r="AN1838" s="450"/>
      <c r="AP1838" s="77"/>
      <c r="AQ1838" s="77"/>
      <c r="AR1838" s="35"/>
      <c r="AS1838" s="35"/>
      <c r="AT1838" s="35"/>
      <c r="AU1838" s="35"/>
      <c r="AV1838" s="35"/>
      <c r="AW1838" s="35"/>
      <c r="AX1838" s="35"/>
      <c r="AY1838" s="35"/>
      <c r="AZ1838" s="35"/>
      <c r="BA1838" s="35"/>
      <c r="BB1838" s="35"/>
      <c r="BC1838" s="35"/>
      <c r="BD1838" s="35"/>
      <c r="BE1838" s="35"/>
      <c r="BF1838" s="35"/>
      <c r="BG1838" s="35"/>
      <c r="BH1838" s="35"/>
      <c r="BI1838" s="35"/>
      <c r="BJ1838" s="35"/>
      <c r="BK1838" s="35"/>
      <c r="BL1838" s="35"/>
      <c r="BM1838" s="35"/>
      <c r="BN1838" s="35"/>
      <c r="BO1838" s="35"/>
      <c r="BP1838" s="35"/>
      <c r="BQ1838" s="35"/>
      <c r="BR1838" s="35"/>
      <c r="BS1838" s="35"/>
      <c r="BT1838" s="35"/>
      <c r="BU1838" s="35"/>
      <c r="BV1838" s="35"/>
    </row>
    <row r="1839" spans="1:74" s="54" customFormat="1" ht="15" customHeight="1" x14ac:dyDescent="0.15">
      <c r="A1839" s="35"/>
      <c r="B1839" s="35"/>
      <c r="C1839" s="35"/>
      <c r="D1839" s="35"/>
      <c r="E1839" s="35"/>
      <c r="F1839" s="35"/>
      <c r="G1839" s="35"/>
      <c r="H1839" s="35"/>
      <c r="I1839" s="35"/>
      <c r="J1839" s="35"/>
      <c r="K1839" s="35"/>
      <c r="L1839" s="35"/>
      <c r="M1839" s="35"/>
      <c r="N1839" s="35"/>
      <c r="O1839" s="35"/>
      <c r="P1839" s="35"/>
      <c r="Q1839" s="35"/>
      <c r="R1839" s="35"/>
      <c r="S1839" s="35"/>
      <c r="T1839" s="35"/>
      <c r="U1839" s="35"/>
      <c r="V1839" s="35"/>
      <c r="W1839" s="35"/>
      <c r="X1839" s="35"/>
      <c r="Y1839" s="35"/>
      <c r="Z1839" s="35"/>
      <c r="AA1839" s="35"/>
      <c r="AB1839" s="35"/>
      <c r="AC1839" s="35"/>
      <c r="AD1839" s="35"/>
      <c r="AE1839" s="35"/>
      <c r="AG1839" s="216" t="s">
        <v>184</v>
      </c>
      <c r="AH1839" s="907" t="s">
        <v>2759</v>
      </c>
      <c r="AI1839" s="906" t="s">
        <v>2760</v>
      </c>
      <c r="AJ1839" s="905">
        <v>1907010</v>
      </c>
      <c r="AK1839" s="451" t="s">
        <v>139</v>
      </c>
      <c r="AL1839" s="451">
        <v>1</v>
      </c>
      <c r="AM1839" s="449" t="s">
        <v>3041</v>
      </c>
      <c r="AN1839" s="450"/>
      <c r="AP1839" s="77"/>
      <c r="AQ1839" s="77"/>
      <c r="AR1839" s="35"/>
      <c r="AS1839" s="35"/>
      <c r="AT1839" s="35"/>
      <c r="AU1839" s="35"/>
      <c r="AV1839" s="35"/>
      <c r="AW1839" s="35"/>
      <c r="AX1839" s="35"/>
      <c r="AY1839" s="35"/>
      <c r="AZ1839" s="35"/>
      <c r="BA1839" s="35"/>
      <c r="BB1839" s="35"/>
      <c r="BC1839" s="35"/>
      <c r="BD1839" s="35"/>
      <c r="BE1839" s="35"/>
      <c r="BF1839" s="35"/>
      <c r="BG1839" s="35"/>
      <c r="BH1839" s="35"/>
      <c r="BI1839" s="35"/>
      <c r="BJ1839" s="35"/>
      <c r="BK1839" s="35"/>
      <c r="BL1839" s="35"/>
      <c r="BM1839" s="35"/>
      <c r="BN1839" s="35"/>
      <c r="BO1839" s="35"/>
      <c r="BP1839" s="35"/>
      <c r="BQ1839" s="35"/>
      <c r="BR1839" s="35"/>
      <c r="BS1839" s="35"/>
      <c r="BT1839" s="35"/>
      <c r="BU1839" s="35"/>
      <c r="BV1839" s="35"/>
    </row>
    <row r="1840" spans="1:74" s="54" customFormat="1" ht="15" customHeight="1" x14ac:dyDescent="0.15">
      <c r="A1840" s="35"/>
      <c r="B1840" s="35"/>
      <c r="C1840" s="35"/>
      <c r="D1840" s="35"/>
      <c r="E1840" s="35"/>
      <c r="F1840" s="35"/>
      <c r="G1840" s="35"/>
      <c r="H1840" s="35"/>
      <c r="I1840" s="35"/>
      <c r="J1840" s="35"/>
      <c r="K1840" s="35"/>
      <c r="L1840" s="35"/>
      <c r="M1840" s="35"/>
      <c r="N1840" s="35"/>
      <c r="O1840" s="35"/>
      <c r="P1840" s="35"/>
      <c r="Q1840" s="35"/>
      <c r="R1840" s="35"/>
      <c r="S1840" s="35"/>
      <c r="T1840" s="35"/>
      <c r="U1840" s="35"/>
      <c r="V1840" s="35"/>
      <c r="W1840" s="35"/>
      <c r="X1840" s="35"/>
      <c r="Y1840" s="35"/>
      <c r="Z1840" s="35"/>
      <c r="AA1840" s="35"/>
      <c r="AB1840" s="35"/>
      <c r="AC1840" s="35"/>
      <c r="AD1840" s="35"/>
      <c r="AE1840" s="35"/>
      <c r="AG1840" s="216" t="s">
        <v>184</v>
      </c>
      <c r="AH1840" s="907" t="s">
        <v>2767</v>
      </c>
      <c r="AI1840" s="906" t="s">
        <v>2768</v>
      </c>
      <c r="AJ1840" s="905">
        <v>1907011</v>
      </c>
      <c r="AK1840" s="451">
        <v>1</v>
      </c>
      <c r="AL1840" s="451" t="s">
        <v>139</v>
      </c>
      <c r="AM1840" s="451" t="s">
        <v>140</v>
      </c>
      <c r="AN1840" s="450"/>
      <c r="AP1840" s="77"/>
      <c r="AQ1840" s="77"/>
      <c r="AR1840" s="35"/>
      <c r="AS1840" s="35"/>
      <c r="AT1840" s="35"/>
      <c r="AU1840" s="35"/>
      <c r="AV1840" s="35"/>
      <c r="AW1840" s="35"/>
      <c r="AX1840" s="35"/>
      <c r="AY1840" s="35"/>
      <c r="AZ1840" s="35"/>
      <c r="BA1840" s="35"/>
      <c r="BB1840" s="35"/>
      <c r="BC1840" s="35"/>
      <c r="BD1840" s="35"/>
      <c r="BE1840" s="35"/>
      <c r="BF1840" s="35"/>
      <c r="BG1840" s="35"/>
      <c r="BH1840" s="35"/>
      <c r="BI1840" s="35"/>
      <c r="BJ1840" s="35"/>
      <c r="BK1840" s="35"/>
      <c r="BL1840" s="35"/>
      <c r="BM1840" s="35"/>
      <c r="BN1840" s="35"/>
      <c r="BO1840" s="35"/>
      <c r="BP1840" s="35"/>
      <c r="BQ1840" s="35"/>
      <c r="BR1840" s="35"/>
      <c r="BS1840" s="35"/>
      <c r="BT1840" s="35"/>
      <c r="BU1840" s="35"/>
      <c r="BV1840" s="35"/>
    </row>
    <row r="1841" spans="1:74" s="54" customFormat="1" ht="15" customHeight="1" x14ac:dyDescent="0.15">
      <c r="A1841" s="35"/>
      <c r="B1841" s="35"/>
      <c r="C1841" s="35"/>
      <c r="D1841" s="35"/>
      <c r="E1841" s="35"/>
      <c r="F1841" s="35"/>
      <c r="G1841" s="35"/>
      <c r="H1841" s="35"/>
      <c r="I1841" s="35"/>
      <c r="J1841" s="35"/>
      <c r="K1841" s="35"/>
      <c r="L1841" s="35"/>
      <c r="M1841" s="35"/>
      <c r="N1841" s="35"/>
      <c r="O1841" s="35"/>
      <c r="P1841" s="35"/>
      <c r="Q1841" s="35"/>
      <c r="R1841" s="35"/>
      <c r="S1841" s="35"/>
      <c r="T1841" s="35"/>
      <c r="U1841" s="35"/>
      <c r="V1841" s="35"/>
      <c r="W1841" s="35"/>
      <c r="X1841" s="35"/>
      <c r="Y1841" s="35"/>
      <c r="Z1841" s="35"/>
      <c r="AA1841" s="35"/>
      <c r="AB1841" s="35"/>
      <c r="AC1841" s="35"/>
      <c r="AD1841" s="35"/>
      <c r="AE1841" s="35"/>
      <c r="AG1841" s="216" t="s">
        <v>184</v>
      </c>
      <c r="AH1841" s="907" t="s">
        <v>2779</v>
      </c>
      <c r="AI1841" s="906" t="s">
        <v>2780</v>
      </c>
      <c r="AJ1841" s="905">
        <v>1907013</v>
      </c>
      <c r="AK1841" s="451" t="s">
        <v>139</v>
      </c>
      <c r="AL1841" s="451">
        <v>1</v>
      </c>
      <c r="AM1841" s="449" t="s">
        <v>3041</v>
      </c>
      <c r="AN1841" s="450"/>
      <c r="AP1841" s="77"/>
      <c r="AQ1841" s="77"/>
      <c r="AR1841" s="35"/>
      <c r="AS1841" s="35"/>
      <c r="AT1841" s="35"/>
      <c r="AU1841" s="35"/>
      <c r="AV1841" s="35"/>
      <c r="AW1841" s="35"/>
      <c r="AX1841" s="35"/>
      <c r="AY1841" s="35"/>
      <c r="AZ1841" s="35"/>
      <c r="BA1841" s="35"/>
      <c r="BB1841" s="35"/>
      <c r="BC1841" s="35"/>
      <c r="BD1841" s="35"/>
      <c r="BE1841" s="35"/>
      <c r="BF1841" s="35"/>
      <c r="BG1841" s="35"/>
      <c r="BH1841" s="35"/>
      <c r="BI1841" s="35"/>
      <c r="BJ1841" s="35"/>
      <c r="BK1841" s="35"/>
      <c r="BL1841" s="35"/>
      <c r="BM1841" s="35"/>
      <c r="BN1841" s="35"/>
      <c r="BO1841" s="35"/>
      <c r="BP1841" s="35"/>
      <c r="BQ1841" s="35"/>
      <c r="BR1841" s="35"/>
      <c r="BS1841" s="35"/>
      <c r="BT1841" s="35"/>
      <c r="BU1841" s="35"/>
      <c r="BV1841" s="35"/>
    </row>
    <row r="1842" spans="1:74" s="54" customFormat="1" ht="15" customHeight="1" x14ac:dyDescent="0.15">
      <c r="A1842" s="35"/>
      <c r="B1842" s="35"/>
      <c r="C1842" s="35"/>
      <c r="D1842" s="35"/>
      <c r="E1842" s="35"/>
      <c r="F1842" s="35"/>
      <c r="G1842" s="35"/>
      <c r="H1842" s="35"/>
      <c r="I1842" s="35"/>
      <c r="J1842" s="35"/>
      <c r="K1842" s="35"/>
      <c r="L1842" s="35"/>
      <c r="M1842" s="35"/>
      <c r="N1842" s="35"/>
      <c r="O1842" s="35"/>
      <c r="P1842" s="35"/>
      <c r="Q1842" s="35"/>
      <c r="R1842" s="35"/>
      <c r="S1842" s="35"/>
      <c r="T1842" s="35"/>
      <c r="U1842" s="35"/>
      <c r="V1842" s="35"/>
      <c r="W1842" s="35"/>
      <c r="X1842" s="35"/>
      <c r="Y1842" s="35"/>
      <c r="Z1842" s="35"/>
      <c r="AA1842" s="35"/>
      <c r="AB1842" s="35"/>
      <c r="AC1842" s="35"/>
      <c r="AD1842" s="35"/>
      <c r="AE1842" s="35"/>
      <c r="AG1842" s="216" t="s">
        <v>184</v>
      </c>
      <c r="AH1842" s="907" t="s">
        <v>2789</v>
      </c>
      <c r="AI1842" s="906" t="s">
        <v>2790</v>
      </c>
      <c r="AJ1842" s="905">
        <v>1907014</v>
      </c>
      <c r="AK1842" s="451" t="s">
        <v>139</v>
      </c>
      <c r="AL1842" s="451">
        <v>1</v>
      </c>
      <c r="AM1842" s="449" t="s">
        <v>3041</v>
      </c>
      <c r="AN1842" s="450"/>
      <c r="AP1842" s="77"/>
      <c r="AQ1842" s="77"/>
      <c r="AR1842" s="35"/>
      <c r="AS1842" s="35"/>
      <c r="AT1842" s="35"/>
      <c r="AU1842" s="35"/>
      <c r="AV1842" s="35"/>
      <c r="AW1842" s="35"/>
      <c r="AX1842" s="35"/>
      <c r="AY1842" s="35"/>
      <c r="AZ1842" s="35"/>
      <c r="BA1842" s="35"/>
      <c r="BB1842" s="35"/>
      <c r="BC1842" s="35"/>
      <c r="BD1842" s="35"/>
      <c r="BE1842" s="35"/>
      <c r="BF1842" s="35"/>
      <c r="BG1842" s="35"/>
      <c r="BH1842" s="35"/>
      <c r="BI1842" s="35"/>
      <c r="BJ1842" s="35"/>
      <c r="BK1842" s="35"/>
      <c r="BL1842" s="35"/>
      <c r="BM1842" s="35"/>
      <c r="BN1842" s="35"/>
      <c r="BO1842" s="35"/>
      <c r="BP1842" s="35"/>
      <c r="BQ1842" s="35"/>
      <c r="BR1842" s="35"/>
      <c r="BS1842" s="35"/>
      <c r="BT1842" s="35"/>
      <c r="BU1842" s="35"/>
      <c r="BV1842" s="35"/>
    </row>
    <row r="1843" spans="1:74" s="54" customFormat="1" ht="15" customHeight="1" x14ac:dyDescent="0.15">
      <c r="A1843" s="35"/>
      <c r="B1843" s="35"/>
      <c r="C1843" s="35"/>
      <c r="D1843" s="35"/>
      <c r="E1843" s="35"/>
      <c r="F1843" s="35"/>
      <c r="G1843" s="35"/>
      <c r="H1843" s="35"/>
      <c r="I1843" s="35"/>
      <c r="J1843" s="35"/>
      <c r="K1843" s="35"/>
      <c r="L1843" s="35"/>
      <c r="M1843" s="35"/>
      <c r="N1843" s="35"/>
      <c r="O1843" s="35"/>
      <c r="P1843" s="35"/>
      <c r="Q1843" s="35"/>
      <c r="R1843" s="35"/>
      <c r="S1843" s="35"/>
      <c r="T1843" s="35"/>
      <c r="U1843" s="35"/>
      <c r="V1843" s="35"/>
      <c r="W1843" s="35"/>
      <c r="X1843" s="35"/>
      <c r="Y1843" s="35"/>
      <c r="Z1843" s="35"/>
      <c r="AA1843" s="35"/>
      <c r="AB1843" s="35"/>
      <c r="AC1843" s="35"/>
      <c r="AD1843" s="35"/>
      <c r="AE1843" s="35"/>
      <c r="AG1843" s="216" t="s">
        <v>184</v>
      </c>
      <c r="AH1843" s="907" t="s">
        <v>2795</v>
      </c>
      <c r="AI1843" s="906" t="s">
        <v>2796</v>
      </c>
      <c r="AJ1843" s="905">
        <v>1907015</v>
      </c>
      <c r="AK1843" s="451" t="s">
        <v>139</v>
      </c>
      <c r="AL1843" s="451">
        <v>1</v>
      </c>
      <c r="AM1843" s="451" t="s">
        <v>140</v>
      </c>
      <c r="AN1843" s="450"/>
      <c r="AP1843" s="77"/>
      <c r="AQ1843" s="77"/>
      <c r="AR1843" s="35"/>
      <c r="AS1843" s="35"/>
      <c r="AT1843" s="35"/>
      <c r="AU1843" s="35"/>
      <c r="AV1843" s="35"/>
      <c r="AW1843" s="35"/>
      <c r="AX1843" s="35"/>
      <c r="AY1843" s="35"/>
      <c r="AZ1843" s="35"/>
      <c r="BA1843" s="35"/>
      <c r="BB1843" s="35"/>
      <c r="BC1843" s="35"/>
      <c r="BD1843" s="35"/>
      <c r="BE1843" s="35"/>
      <c r="BF1843" s="35"/>
      <c r="BG1843" s="35"/>
      <c r="BH1843" s="35"/>
      <c r="BI1843" s="35"/>
      <c r="BJ1843" s="35"/>
      <c r="BK1843" s="35"/>
      <c r="BL1843" s="35"/>
      <c r="BM1843" s="35"/>
      <c r="BN1843" s="35"/>
      <c r="BO1843" s="35"/>
      <c r="BP1843" s="35"/>
      <c r="BQ1843" s="35"/>
      <c r="BR1843" s="35"/>
      <c r="BS1843" s="35"/>
      <c r="BT1843" s="35"/>
      <c r="BU1843" s="35"/>
      <c r="BV1843" s="35"/>
    </row>
    <row r="1844" spans="1:74" s="54" customFormat="1" ht="15" customHeight="1" x14ac:dyDescent="0.15">
      <c r="A1844" s="35"/>
      <c r="B1844" s="35"/>
      <c r="C1844" s="35"/>
      <c r="D1844" s="35"/>
      <c r="E1844" s="35"/>
      <c r="F1844" s="35"/>
      <c r="G1844" s="35"/>
      <c r="H1844" s="35"/>
      <c r="I1844" s="35"/>
      <c r="J1844" s="35"/>
      <c r="K1844" s="35"/>
      <c r="L1844" s="35"/>
      <c r="M1844" s="35"/>
      <c r="N1844" s="35"/>
      <c r="O1844" s="35"/>
      <c r="P1844" s="35"/>
      <c r="Q1844" s="35"/>
      <c r="R1844" s="35"/>
      <c r="S1844" s="35"/>
      <c r="T1844" s="35"/>
      <c r="U1844" s="35"/>
      <c r="V1844" s="35"/>
      <c r="W1844" s="35"/>
      <c r="X1844" s="35"/>
      <c r="Y1844" s="35"/>
      <c r="Z1844" s="35"/>
      <c r="AA1844" s="35"/>
      <c r="AB1844" s="35"/>
      <c r="AC1844" s="35"/>
      <c r="AD1844" s="35"/>
      <c r="AE1844" s="35"/>
      <c r="AG1844" s="216" t="s">
        <v>184</v>
      </c>
      <c r="AH1844" s="907" t="s">
        <v>2793</v>
      </c>
      <c r="AI1844" s="906" t="s">
        <v>2794</v>
      </c>
      <c r="AJ1844" s="905">
        <v>1907016</v>
      </c>
      <c r="AK1844" s="451" t="s">
        <v>139</v>
      </c>
      <c r="AL1844" s="451">
        <v>1</v>
      </c>
      <c r="AM1844" s="449" t="s">
        <v>3041</v>
      </c>
      <c r="AN1844" s="450"/>
      <c r="AP1844" s="77"/>
      <c r="AQ1844" s="77"/>
      <c r="AR1844" s="35"/>
      <c r="AS1844" s="35"/>
      <c r="AT1844" s="35"/>
      <c r="AU1844" s="35"/>
      <c r="AV1844" s="35"/>
      <c r="AW1844" s="35"/>
      <c r="AX1844" s="35"/>
      <c r="AY1844" s="35"/>
      <c r="AZ1844" s="35"/>
      <c r="BA1844" s="35"/>
      <c r="BB1844" s="35"/>
      <c r="BC1844" s="35"/>
      <c r="BD1844" s="35"/>
      <c r="BE1844" s="35"/>
      <c r="BF1844" s="35"/>
      <c r="BG1844" s="35"/>
      <c r="BH1844" s="35"/>
      <c r="BI1844" s="35"/>
      <c r="BJ1844" s="35"/>
      <c r="BK1844" s="35"/>
      <c r="BL1844" s="35"/>
      <c r="BM1844" s="35"/>
      <c r="BN1844" s="35"/>
      <c r="BO1844" s="35"/>
      <c r="BP1844" s="35"/>
      <c r="BQ1844" s="35"/>
      <c r="BR1844" s="35"/>
      <c r="BS1844" s="35"/>
      <c r="BT1844" s="35"/>
      <c r="BU1844" s="35"/>
      <c r="BV1844" s="35"/>
    </row>
    <row r="1845" spans="1:74" s="54" customFormat="1" ht="15" customHeight="1" x14ac:dyDescent="0.15">
      <c r="A1845" s="35"/>
      <c r="B1845" s="35"/>
      <c r="C1845" s="35"/>
      <c r="D1845" s="35"/>
      <c r="E1845" s="35"/>
      <c r="F1845" s="35"/>
      <c r="G1845" s="35"/>
      <c r="H1845" s="35"/>
      <c r="I1845" s="35"/>
      <c r="J1845" s="35"/>
      <c r="K1845" s="35"/>
      <c r="L1845" s="35"/>
      <c r="M1845" s="35"/>
      <c r="N1845" s="35"/>
      <c r="O1845" s="35"/>
      <c r="P1845" s="35"/>
      <c r="Q1845" s="35"/>
      <c r="R1845" s="35"/>
      <c r="S1845" s="35"/>
      <c r="T1845" s="35"/>
      <c r="U1845" s="35"/>
      <c r="V1845" s="35"/>
      <c r="W1845" s="35"/>
      <c r="X1845" s="35"/>
      <c r="Y1845" s="35"/>
      <c r="Z1845" s="35"/>
      <c r="AA1845" s="35"/>
      <c r="AB1845" s="35"/>
      <c r="AC1845" s="35"/>
      <c r="AD1845" s="35"/>
      <c r="AE1845" s="35"/>
      <c r="AG1845" s="216" t="s">
        <v>184</v>
      </c>
      <c r="AH1845" s="907" t="s">
        <v>2757</v>
      </c>
      <c r="AI1845" s="906" t="s">
        <v>2758</v>
      </c>
      <c r="AJ1845" s="905">
        <v>1907017</v>
      </c>
      <c r="AK1845" s="451" t="s">
        <v>139</v>
      </c>
      <c r="AL1845" s="451">
        <v>1</v>
      </c>
      <c r="AM1845" s="449" t="s">
        <v>3041</v>
      </c>
      <c r="AN1845" s="450"/>
      <c r="AP1845" s="77"/>
      <c r="AQ1845" s="77"/>
      <c r="AR1845" s="35"/>
      <c r="AS1845" s="35"/>
      <c r="AT1845" s="35"/>
      <c r="AU1845" s="35"/>
      <c r="AV1845" s="35"/>
      <c r="AW1845" s="35"/>
      <c r="AX1845" s="35"/>
      <c r="AY1845" s="35"/>
      <c r="AZ1845" s="35"/>
      <c r="BA1845" s="35"/>
      <c r="BB1845" s="35"/>
      <c r="BC1845" s="35"/>
      <c r="BD1845" s="35"/>
      <c r="BE1845" s="35"/>
      <c r="BF1845" s="35"/>
      <c r="BG1845" s="35"/>
      <c r="BH1845" s="35"/>
      <c r="BI1845" s="35"/>
      <c r="BJ1845" s="35"/>
      <c r="BK1845" s="35"/>
      <c r="BL1845" s="35"/>
      <c r="BM1845" s="35"/>
      <c r="BN1845" s="35"/>
      <c r="BO1845" s="35"/>
      <c r="BP1845" s="35"/>
      <c r="BQ1845" s="35"/>
      <c r="BR1845" s="35"/>
      <c r="BS1845" s="35"/>
      <c r="BT1845" s="35"/>
      <c r="BU1845" s="35"/>
      <c r="BV1845" s="35"/>
    </row>
    <row r="1846" spans="1:74" s="54" customFormat="1" ht="15" customHeight="1" x14ac:dyDescent="0.15">
      <c r="A1846" s="35"/>
      <c r="B1846" s="35"/>
      <c r="C1846" s="35"/>
      <c r="D1846" s="35"/>
      <c r="E1846" s="35"/>
      <c r="F1846" s="35"/>
      <c r="G1846" s="35"/>
      <c r="H1846" s="35"/>
      <c r="I1846" s="35"/>
      <c r="J1846" s="35"/>
      <c r="K1846" s="35"/>
      <c r="L1846" s="35"/>
      <c r="M1846" s="35"/>
      <c r="N1846" s="35"/>
      <c r="O1846" s="35"/>
      <c r="P1846" s="35"/>
      <c r="Q1846" s="35"/>
      <c r="R1846" s="35"/>
      <c r="S1846" s="35"/>
      <c r="T1846" s="35"/>
      <c r="U1846" s="35"/>
      <c r="V1846" s="35"/>
      <c r="W1846" s="35"/>
      <c r="X1846" s="35"/>
      <c r="Y1846" s="35"/>
      <c r="Z1846" s="35"/>
      <c r="AA1846" s="35"/>
      <c r="AB1846" s="35"/>
      <c r="AC1846" s="35"/>
      <c r="AD1846" s="35"/>
      <c r="AE1846" s="35"/>
      <c r="AG1846" s="216" t="s">
        <v>184</v>
      </c>
      <c r="AH1846" s="907" t="s">
        <v>2787</v>
      </c>
      <c r="AI1846" s="906" t="s">
        <v>2788</v>
      </c>
      <c r="AJ1846" s="905">
        <v>1907018</v>
      </c>
      <c r="AK1846" s="451" t="s">
        <v>139</v>
      </c>
      <c r="AL1846" s="451">
        <v>1</v>
      </c>
      <c r="AM1846" s="451" t="s">
        <v>140</v>
      </c>
      <c r="AN1846" s="450"/>
      <c r="AP1846" s="77"/>
      <c r="AQ1846" s="77"/>
      <c r="AR1846" s="35"/>
      <c r="AS1846" s="35"/>
      <c r="AT1846" s="35"/>
      <c r="AU1846" s="35"/>
      <c r="AV1846" s="35"/>
      <c r="AW1846" s="35"/>
      <c r="AX1846" s="35"/>
      <c r="AY1846" s="35"/>
      <c r="AZ1846" s="35"/>
      <c r="BA1846" s="35"/>
      <c r="BB1846" s="35"/>
      <c r="BC1846" s="35"/>
      <c r="BD1846" s="35"/>
      <c r="BE1846" s="35"/>
      <c r="BF1846" s="35"/>
      <c r="BG1846" s="35"/>
      <c r="BH1846" s="35"/>
      <c r="BI1846" s="35"/>
      <c r="BJ1846" s="35"/>
      <c r="BK1846" s="35"/>
      <c r="BL1846" s="35"/>
      <c r="BM1846" s="35"/>
      <c r="BN1846" s="35"/>
      <c r="BO1846" s="35"/>
      <c r="BP1846" s="35"/>
      <c r="BQ1846" s="35"/>
      <c r="BR1846" s="35"/>
      <c r="BS1846" s="35"/>
      <c r="BT1846" s="35"/>
      <c r="BU1846" s="35"/>
      <c r="BV1846" s="35"/>
    </row>
    <row r="1847" spans="1:74" s="54" customFormat="1" ht="15" customHeight="1" x14ac:dyDescent="0.15">
      <c r="A1847" s="35"/>
      <c r="B1847" s="35"/>
      <c r="C1847" s="35"/>
      <c r="D1847" s="35"/>
      <c r="E1847" s="35"/>
      <c r="F1847" s="35"/>
      <c r="G1847" s="35"/>
      <c r="H1847" s="35"/>
      <c r="I1847" s="35"/>
      <c r="J1847" s="35"/>
      <c r="K1847" s="35"/>
      <c r="L1847" s="35"/>
      <c r="M1847" s="35"/>
      <c r="N1847" s="35"/>
      <c r="O1847" s="35"/>
      <c r="P1847" s="35"/>
      <c r="Q1847" s="35"/>
      <c r="R1847" s="35"/>
      <c r="S1847" s="35"/>
      <c r="T1847" s="35"/>
      <c r="U1847" s="35"/>
      <c r="V1847" s="35"/>
      <c r="W1847" s="35"/>
      <c r="X1847" s="35"/>
      <c r="Y1847" s="35"/>
      <c r="Z1847" s="35"/>
      <c r="AA1847" s="35"/>
      <c r="AB1847" s="35"/>
      <c r="AC1847" s="35"/>
      <c r="AD1847" s="35"/>
      <c r="AE1847" s="35"/>
      <c r="AG1847" s="216" t="s">
        <v>184</v>
      </c>
      <c r="AH1847" s="907" t="s">
        <v>2777</v>
      </c>
      <c r="AI1847" s="906" t="s">
        <v>2778</v>
      </c>
      <c r="AJ1847" s="905">
        <v>1907019</v>
      </c>
      <c r="AK1847" s="451" t="s">
        <v>139</v>
      </c>
      <c r="AL1847" s="451">
        <v>1</v>
      </c>
      <c r="AM1847" s="449" t="s">
        <v>3041</v>
      </c>
      <c r="AN1847" s="450"/>
      <c r="AP1847" s="77"/>
      <c r="AQ1847" s="77"/>
      <c r="AR1847" s="35"/>
      <c r="AS1847" s="35"/>
      <c r="AT1847" s="35"/>
      <c r="AU1847" s="35"/>
      <c r="AV1847" s="35"/>
      <c r="AW1847" s="35"/>
      <c r="AX1847" s="35"/>
      <c r="AY1847" s="35"/>
      <c r="AZ1847" s="35"/>
      <c r="BA1847" s="35"/>
      <c r="BB1847" s="35"/>
      <c r="BC1847" s="35"/>
      <c r="BD1847" s="35"/>
      <c r="BE1847" s="35"/>
      <c r="BF1847" s="35"/>
      <c r="BG1847" s="35"/>
      <c r="BH1847" s="35"/>
      <c r="BI1847" s="35"/>
      <c r="BJ1847" s="35"/>
      <c r="BK1847" s="35"/>
      <c r="BL1847" s="35"/>
      <c r="BM1847" s="35"/>
      <c r="BN1847" s="35"/>
      <c r="BO1847" s="35"/>
      <c r="BP1847" s="35"/>
      <c r="BQ1847" s="35"/>
      <c r="BR1847" s="35"/>
      <c r="BS1847" s="35"/>
      <c r="BT1847" s="35"/>
      <c r="BU1847" s="35"/>
      <c r="BV1847" s="35"/>
    </row>
    <row r="1848" spans="1:74" s="54" customFormat="1" ht="15" customHeight="1" x14ac:dyDescent="0.15">
      <c r="A1848" s="35"/>
      <c r="B1848" s="35"/>
      <c r="C1848" s="35"/>
      <c r="D1848" s="35"/>
      <c r="E1848" s="35"/>
      <c r="F1848" s="35"/>
      <c r="G1848" s="35"/>
      <c r="H1848" s="35"/>
      <c r="I1848" s="35"/>
      <c r="J1848" s="35"/>
      <c r="K1848" s="35"/>
      <c r="L1848" s="35"/>
      <c r="M1848" s="35"/>
      <c r="N1848" s="35"/>
      <c r="O1848" s="35"/>
      <c r="P1848" s="35"/>
      <c r="Q1848" s="35"/>
      <c r="R1848" s="35"/>
      <c r="S1848" s="35"/>
      <c r="T1848" s="35"/>
      <c r="U1848" s="35"/>
      <c r="V1848" s="35"/>
      <c r="W1848" s="35"/>
      <c r="X1848" s="35"/>
      <c r="Y1848" s="35"/>
      <c r="Z1848" s="35"/>
      <c r="AA1848" s="35"/>
      <c r="AB1848" s="35"/>
      <c r="AC1848" s="35"/>
      <c r="AD1848" s="35"/>
      <c r="AE1848" s="35"/>
      <c r="AG1848" s="216" t="s">
        <v>184</v>
      </c>
      <c r="AH1848" s="907" t="s">
        <v>2783</v>
      </c>
      <c r="AI1848" s="906" t="s">
        <v>2784</v>
      </c>
      <c r="AJ1848" s="905">
        <v>1907020</v>
      </c>
      <c r="AK1848" s="451" t="s">
        <v>139</v>
      </c>
      <c r="AL1848" s="451">
        <v>1</v>
      </c>
      <c r="AM1848" s="451" t="s">
        <v>140</v>
      </c>
      <c r="AN1848" s="450"/>
      <c r="AP1848" s="77"/>
      <c r="AQ1848" s="77"/>
      <c r="AR1848" s="35"/>
      <c r="AS1848" s="35"/>
      <c r="AT1848" s="35"/>
      <c r="AU1848" s="35"/>
      <c r="AV1848" s="35"/>
      <c r="AW1848" s="35"/>
      <c r="AX1848" s="35"/>
      <c r="AY1848" s="35"/>
      <c r="AZ1848" s="35"/>
      <c r="BA1848" s="35"/>
      <c r="BB1848" s="35"/>
      <c r="BC1848" s="35"/>
      <c r="BD1848" s="35"/>
      <c r="BE1848" s="35"/>
      <c r="BF1848" s="35"/>
      <c r="BG1848" s="35"/>
      <c r="BH1848" s="35"/>
      <c r="BI1848" s="35"/>
      <c r="BJ1848" s="35"/>
      <c r="BK1848" s="35"/>
      <c r="BL1848" s="35"/>
      <c r="BM1848" s="35"/>
      <c r="BN1848" s="35"/>
      <c r="BO1848" s="35"/>
      <c r="BP1848" s="35"/>
      <c r="BQ1848" s="35"/>
      <c r="BR1848" s="35"/>
      <c r="BS1848" s="35"/>
      <c r="BT1848" s="35"/>
      <c r="BU1848" s="35"/>
      <c r="BV1848" s="35"/>
    </row>
    <row r="1849" spans="1:74" s="54" customFormat="1" ht="15" customHeight="1" x14ac:dyDescent="0.15">
      <c r="A1849" s="35"/>
      <c r="B1849" s="35"/>
      <c r="C1849" s="35"/>
      <c r="D1849" s="35"/>
      <c r="E1849" s="35"/>
      <c r="F1849" s="35"/>
      <c r="G1849" s="35"/>
      <c r="H1849" s="35"/>
      <c r="I1849" s="35"/>
      <c r="J1849" s="35"/>
      <c r="K1849" s="35"/>
      <c r="L1849" s="35"/>
      <c r="M1849" s="35"/>
      <c r="N1849" s="35"/>
      <c r="O1849" s="35"/>
      <c r="P1849" s="35"/>
      <c r="Q1849" s="35"/>
      <c r="R1849" s="35"/>
      <c r="S1849" s="35"/>
      <c r="T1849" s="35"/>
      <c r="U1849" s="35"/>
      <c r="V1849" s="35"/>
      <c r="W1849" s="35"/>
      <c r="X1849" s="35"/>
      <c r="Y1849" s="35"/>
      <c r="Z1849" s="35"/>
      <c r="AA1849" s="35"/>
      <c r="AB1849" s="35"/>
      <c r="AC1849" s="35"/>
      <c r="AD1849" s="35"/>
      <c r="AE1849" s="35"/>
      <c r="AG1849" s="216" t="s">
        <v>184</v>
      </c>
      <c r="AH1849" s="907" t="s">
        <v>2775</v>
      </c>
      <c r="AI1849" s="906" t="s">
        <v>2776</v>
      </c>
      <c r="AJ1849" s="905">
        <v>1907021</v>
      </c>
      <c r="AK1849" s="451">
        <v>1</v>
      </c>
      <c r="AL1849" s="451" t="s">
        <v>139</v>
      </c>
      <c r="AM1849" s="449" t="s">
        <v>3041</v>
      </c>
      <c r="AN1849" s="450"/>
      <c r="AP1849" s="77"/>
      <c r="AQ1849" s="77"/>
      <c r="AR1849" s="35"/>
      <c r="AS1849" s="35"/>
      <c r="AT1849" s="35"/>
      <c r="AU1849" s="35"/>
      <c r="AV1849" s="35"/>
      <c r="AW1849" s="35"/>
      <c r="AX1849" s="35"/>
      <c r="AY1849" s="35"/>
      <c r="AZ1849" s="35"/>
      <c r="BA1849" s="35"/>
      <c r="BB1849" s="35"/>
      <c r="BC1849" s="35"/>
      <c r="BD1849" s="35"/>
      <c r="BE1849" s="35"/>
      <c r="BF1849" s="35"/>
      <c r="BG1849" s="35"/>
      <c r="BH1849" s="35"/>
      <c r="BI1849" s="35"/>
      <c r="BJ1849" s="35"/>
      <c r="BK1849" s="35"/>
      <c r="BL1849" s="35"/>
      <c r="BM1849" s="35"/>
      <c r="BN1849" s="35"/>
      <c r="BO1849" s="35"/>
      <c r="BP1849" s="35"/>
      <c r="BQ1849" s="35"/>
      <c r="BR1849" s="35"/>
      <c r="BS1849" s="35"/>
      <c r="BT1849" s="35"/>
      <c r="BU1849" s="35"/>
      <c r="BV1849" s="35"/>
    </row>
    <row r="1850" spans="1:74" s="54" customFormat="1" ht="15" customHeight="1" x14ac:dyDescent="0.15">
      <c r="A1850" s="35"/>
      <c r="B1850" s="35"/>
      <c r="C1850" s="35"/>
      <c r="D1850" s="35"/>
      <c r="E1850" s="35"/>
      <c r="F1850" s="35"/>
      <c r="G1850" s="35"/>
      <c r="H1850" s="35"/>
      <c r="I1850" s="35"/>
      <c r="J1850" s="35"/>
      <c r="K1850" s="35"/>
      <c r="L1850" s="35"/>
      <c r="M1850" s="35"/>
      <c r="N1850" s="35"/>
      <c r="O1850" s="35"/>
      <c r="P1850" s="35"/>
      <c r="Q1850" s="35"/>
      <c r="R1850" s="35"/>
      <c r="S1850" s="35"/>
      <c r="T1850" s="35"/>
      <c r="U1850" s="35"/>
      <c r="V1850" s="35"/>
      <c r="W1850" s="35"/>
      <c r="X1850" s="35"/>
      <c r="Y1850" s="35"/>
      <c r="Z1850" s="35"/>
      <c r="AA1850" s="35"/>
      <c r="AB1850" s="35"/>
      <c r="AC1850" s="35"/>
      <c r="AD1850" s="35"/>
      <c r="AE1850" s="35"/>
      <c r="AG1850" s="216" t="s">
        <v>184</v>
      </c>
      <c r="AH1850" s="907" t="s">
        <v>2755</v>
      </c>
      <c r="AI1850" s="906" t="s">
        <v>2756</v>
      </c>
      <c r="AJ1850" s="905">
        <v>1907022</v>
      </c>
      <c r="AK1850" s="451" t="s">
        <v>139</v>
      </c>
      <c r="AL1850" s="451">
        <v>1</v>
      </c>
      <c r="AM1850" s="449" t="s">
        <v>3041</v>
      </c>
      <c r="AN1850" s="450"/>
      <c r="AP1850" s="77"/>
      <c r="AQ1850" s="77"/>
      <c r="AR1850" s="35"/>
      <c r="AS1850" s="35"/>
      <c r="AT1850" s="35"/>
      <c r="AU1850" s="35"/>
      <c r="AV1850" s="35"/>
      <c r="AW1850" s="35"/>
      <c r="AX1850" s="35"/>
      <c r="AY1850" s="35"/>
      <c r="AZ1850" s="35"/>
      <c r="BA1850" s="35"/>
      <c r="BB1850" s="35"/>
      <c r="BC1850" s="35"/>
      <c r="BD1850" s="35"/>
      <c r="BE1850" s="35"/>
      <c r="BF1850" s="35"/>
      <c r="BG1850" s="35"/>
      <c r="BH1850" s="35"/>
      <c r="BI1850" s="35"/>
      <c r="BJ1850" s="35"/>
      <c r="BK1850" s="35"/>
      <c r="BL1850" s="35"/>
      <c r="BM1850" s="35"/>
      <c r="BN1850" s="35"/>
      <c r="BO1850" s="35"/>
      <c r="BP1850" s="35"/>
      <c r="BQ1850" s="35"/>
      <c r="BR1850" s="35"/>
      <c r="BS1850" s="35"/>
      <c r="BT1850" s="35"/>
      <c r="BU1850" s="35"/>
      <c r="BV1850" s="35"/>
    </row>
    <row r="1851" spans="1:74" s="54" customFormat="1" ht="15" customHeight="1" x14ac:dyDescent="0.15">
      <c r="A1851" s="35"/>
      <c r="B1851" s="35"/>
      <c r="C1851" s="35"/>
      <c r="D1851" s="35"/>
      <c r="E1851" s="35"/>
      <c r="F1851" s="35"/>
      <c r="G1851" s="35"/>
      <c r="H1851" s="35"/>
      <c r="I1851" s="35"/>
      <c r="J1851" s="35"/>
      <c r="K1851" s="35"/>
      <c r="L1851" s="35"/>
      <c r="M1851" s="35"/>
      <c r="N1851" s="35"/>
      <c r="O1851" s="35"/>
      <c r="P1851" s="35"/>
      <c r="Q1851" s="35"/>
      <c r="R1851" s="35"/>
      <c r="S1851" s="35"/>
      <c r="T1851" s="35"/>
      <c r="U1851" s="35"/>
      <c r="V1851" s="35"/>
      <c r="W1851" s="35"/>
      <c r="X1851" s="35"/>
      <c r="Y1851" s="35"/>
      <c r="Z1851" s="35"/>
      <c r="AA1851" s="35"/>
      <c r="AB1851" s="35"/>
      <c r="AC1851" s="35"/>
      <c r="AD1851" s="35"/>
      <c r="AE1851" s="35"/>
      <c r="AG1851" s="216" t="s">
        <v>184</v>
      </c>
      <c r="AH1851" s="907" t="s">
        <v>2781</v>
      </c>
      <c r="AI1851" s="906" t="s">
        <v>2782</v>
      </c>
      <c r="AJ1851" s="905">
        <v>1907023</v>
      </c>
      <c r="AK1851" s="451">
        <v>1</v>
      </c>
      <c r="AL1851" s="451" t="s">
        <v>139</v>
      </c>
      <c r="AM1851" s="449" t="s">
        <v>3041</v>
      </c>
      <c r="AN1851" s="450"/>
      <c r="AP1851" s="77"/>
      <c r="AQ1851" s="77"/>
      <c r="AR1851" s="35"/>
      <c r="AS1851" s="35"/>
      <c r="AT1851" s="35"/>
      <c r="AU1851" s="35"/>
      <c r="AV1851" s="35"/>
      <c r="AW1851" s="35"/>
      <c r="AX1851" s="35"/>
      <c r="AY1851" s="35"/>
      <c r="AZ1851" s="35"/>
      <c r="BA1851" s="35"/>
      <c r="BB1851" s="35"/>
      <c r="BC1851" s="35"/>
      <c r="BD1851" s="35"/>
      <c r="BE1851" s="35"/>
      <c r="BF1851" s="35"/>
      <c r="BG1851" s="35"/>
      <c r="BH1851" s="35"/>
      <c r="BI1851" s="35"/>
      <c r="BJ1851" s="35"/>
      <c r="BK1851" s="35"/>
      <c r="BL1851" s="35"/>
      <c r="BM1851" s="35"/>
      <c r="BN1851" s="35"/>
      <c r="BO1851" s="35"/>
      <c r="BP1851" s="35"/>
      <c r="BQ1851" s="35"/>
      <c r="BR1851" s="35"/>
      <c r="BS1851" s="35"/>
      <c r="BT1851" s="35"/>
      <c r="BU1851" s="35"/>
      <c r="BV1851" s="35"/>
    </row>
    <row r="1852" spans="1:74" s="54" customFormat="1" ht="15" customHeight="1" x14ac:dyDescent="0.15">
      <c r="A1852" s="35"/>
      <c r="B1852" s="35"/>
      <c r="C1852" s="35"/>
      <c r="D1852" s="35"/>
      <c r="E1852" s="35"/>
      <c r="F1852" s="35"/>
      <c r="G1852" s="35"/>
      <c r="H1852" s="35"/>
      <c r="I1852" s="35"/>
      <c r="J1852" s="35"/>
      <c r="K1852" s="35"/>
      <c r="L1852" s="35"/>
      <c r="M1852" s="35"/>
      <c r="N1852" s="35"/>
      <c r="O1852" s="35"/>
      <c r="P1852" s="35"/>
      <c r="Q1852" s="35"/>
      <c r="R1852" s="35"/>
      <c r="S1852" s="35"/>
      <c r="T1852" s="35"/>
      <c r="U1852" s="35"/>
      <c r="V1852" s="35"/>
      <c r="W1852" s="35"/>
      <c r="X1852" s="35"/>
      <c r="Y1852" s="35"/>
      <c r="Z1852" s="35"/>
      <c r="AA1852" s="35"/>
      <c r="AB1852" s="35"/>
      <c r="AC1852" s="35"/>
      <c r="AD1852" s="35"/>
      <c r="AE1852" s="35"/>
      <c r="AG1852" s="216" t="s">
        <v>184</v>
      </c>
      <c r="AH1852" s="907" t="s">
        <v>2763</v>
      </c>
      <c r="AI1852" s="906" t="s">
        <v>2764</v>
      </c>
      <c r="AJ1852" s="905">
        <v>1907024</v>
      </c>
      <c r="AK1852" s="451" t="s">
        <v>139</v>
      </c>
      <c r="AL1852" s="451">
        <v>1</v>
      </c>
      <c r="AM1852" s="451" t="s">
        <v>140</v>
      </c>
      <c r="AN1852" s="450"/>
      <c r="AP1852" s="77"/>
      <c r="AQ1852" s="77"/>
      <c r="AR1852" s="35"/>
      <c r="AS1852" s="35"/>
      <c r="AT1852" s="35"/>
      <c r="AU1852" s="35"/>
      <c r="AV1852" s="35"/>
      <c r="AW1852" s="35"/>
      <c r="AX1852" s="35"/>
      <c r="AY1852" s="35"/>
      <c r="AZ1852" s="35"/>
      <c r="BA1852" s="35"/>
      <c r="BB1852" s="35"/>
      <c r="BC1852" s="35"/>
      <c r="BD1852" s="35"/>
      <c r="BE1852" s="35"/>
      <c r="BF1852" s="35"/>
      <c r="BG1852" s="35"/>
      <c r="BH1852" s="35"/>
      <c r="BI1852" s="35"/>
      <c r="BJ1852" s="35"/>
      <c r="BK1852" s="35"/>
      <c r="BL1852" s="35"/>
      <c r="BM1852" s="35"/>
      <c r="BN1852" s="35"/>
      <c r="BO1852" s="35"/>
      <c r="BP1852" s="35"/>
      <c r="BQ1852" s="35"/>
      <c r="BR1852" s="35"/>
      <c r="BS1852" s="35"/>
      <c r="BT1852" s="35"/>
      <c r="BU1852" s="35"/>
      <c r="BV1852" s="35"/>
    </row>
    <row r="1853" spans="1:74" s="54" customFormat="1" ht="15" customHeight="1" x14ac:dyDescent="0.15">
      <c r="A1853" s="35"/>
      <c r="B1853" s="35"/>
      <c r="C1853" s="35"/>
      <c r="D1853" s="35"/>
      <c r="E1853" s="35"/>
      <c r="F1853" s="35"/>
      <c r="G1853" s="35"/>
      <c r="H1853" s="35"/>
      <c r="I1853" s="35"/>
      <c r="J1853" s="35"/>
      <c r="K1853" s="35"/>
      <c r="L1853" s="35"/>
      <c r="M1853" s="35"/>
      <c r="N1853" s="35"/>
      <c r="O1853" s="35"/>
      <c r="P1853" s="35"/>
      <c r="Q1853" s="35"/>
      <c r="R1853" s="35"/>
      <c r="S1853" s="35"/>
      <c r="T1853" s="35"/>
      <c r="U1853" s="35"/>
      <c r="V1853" s="35"/>
      <c r="W1853" s="35"/>
      <c r="X1853" s="35"/>
      <c r="Y1853" s="35"/>
      <c r="Z1853" s="35"/>
      <c r="AA1853" s="35"/>
      <c r="AB1853" s="35"/>
      <c r="AC1853" s="35"/>
      <c r="AD1853" s="35"/>
      <c r="AE1853" s="35"/>
      <c r="AG1853" s="216" t="s">
        <v>185</v>
      </c>
      <c r="AH1853" s="907" t="s">
        <v>2801</v>
      </c>
      <c r="AI1853" s="906" t="s">
        <v>2802</v>
      </c>
      <c r="AJ1853" s="905">
        <v>1908001</v>
      </c>
      <c r="AK1853" s="451" t="s">
        <v>139</v>
      </c>
      <c r="AL1853" s="451">
        <v>1</v>
      </c>
      <c r="AM1853" s="449" t="s">
        <v>3041</v>
      </c>
      <c r="AN1853" s="450"/>
      <c r="AP1853" s="77"/>
      <c r="AQ1853" s="77"/>
      <c r="AR1853" s="35"/>
      <c r="AS1853" s="35"/>
      <c r="AT1853" s="35"/>
      <c r="AU1853" s="35"/>
      <c r="AV1853" s="35"/>
      <c r="AW1853" s="35"/>
      <c r="AX1853" s="35"/>
      <c r="AY1853" s="35"/>
      <c r="AZ1853" s="35"/>
      <c r="BA1853" s="35"/>
      <c r="BB1853" s="35"/>
      <c r="BC1853" s="35"/>
      <c r="BD1853" s="35"/>
      <c r="BE1853" s="35"/>
      <c r="BF1853" s="35"/>
      <c r="BG1853" s="35"/>
      <c r="BH1853" s="35"/>
      <c r="BI1853" s="35"/>
      <c r="BJ1853" s="35"/>
      <c r="BK1853" s="35"/>
      <c r="BL1853" s="35"/>
      <c r="BM1853" s="35"/>
      <c r="BN1853" s="35"/>
      <c r="BO1853" s="35"/>
      <c r="BP1853" s="35"/>
      <c r="BQ1853" s="35"/>
      <c r="BR1853" s="35"/>
      <c r="BS1853" s="35"/>
      <c r="BT1853" s="35"/>
      <c r="BU1853" s="35"/>
      <c r="BV1853" s="35"/>
    </row>
    <row r="1854" spans="1:74" s="54" customFormat="1" ht="15" customHeight="1" x14ac:dyDescent="0.15">
      <c r="A1854" s="35"/>
      <c r="B1854" s="35"/>
      <c r="C1854" s="35"/>
      <c r="D1854" s="35"/>
      <c r="E1854" s="35"/>
      <c r="F1854" s="35"/>
      <c r="G1854" s="35"/>
      <c r="H1854" s="35"/>
      <c r="I1854" s="35"/>
      <c r="J1854" s="35"/>
      <c r="K1854" s="35"/>
      <c r="L1854" s="35"/>
      <c r="M1854" s="35"/>
      <c r="N1854" s="35"/>
      <c r="O1854" s="35"/>
      <c r="P1854" s="35"/>
      <c r="Q1854" s="35"/>
      <c r="R1854" s="35"/>
      <c r="S1854" s="35"/>
      <c r="T1854" s="35"/>
      <c r="U1854" s="35"/>
      <c r="V1854" s="35"/>
      <c r="W1854" s="35"/>
      <c r="X1854" s="35"/>
      <c r="Y1854" s="35"/>
      <c r="Z1854" s="35"/>
      <c r="AA1854" s="35"/>
      <c r="AB1854" s="35"/>
      <c r="AC1854" s="35"/>
      <c r="AD1854" s="35"/>
      <c r="AE1854" s="35"/>
      <c r="AG1854" s="216" t="s">
        <v>185</v>
      </c>
      <c r="AH1854" s="907" t="s">
        <v>2803</v>
      </c>
      <c r="AI1854" s="906" t="s">
        <v>2804</v>
      </c>
      <c r="AJ1854" s="905">
        <v>1908002</v>
      </c>
      <c r="AK1854" s="451" t="s">
        <v>139</v>
      </c>
      <c r="AL1854" s="451">
        <v>1</v>
      </c>
      <c r="AM1854" s="449" t="s">
        <v>3041</v>
      </c>
      <c r="AN1854" s="450"/>
      <c r="AP1854" s="77"/>
      <c r="AQ1854" s="77"/>
      <c r="AR1854" s="35"/>
      <c r="AS1854" s="35"/>
      <c r="AT1854" s="35"/>
      <c r="AU1854" s="35"/>
      <c r="AV1854" s="35"/>
      <c r="AW1854" s="35"/>
      <c r="AX1854" s="35"/>
      <c r="AY1854" s="35"/>
      <c r="AZ1854" s="35"/>
      <c r="BA1854" s="35"/>
      <c r="BB1854" s="35"/>
      <c r="BC1854" s="35"/>
      <c r="BD1854" s="35"/>
      <c r="BE1854" s="35"/>
      <c r="BF1854" s="35"/>
      <c r="BG1854" s="35"/>
      <c r="BH1854" s="35"/>
      <c r="BI1854" s="35"/>
      <c r="BJ1854" s="35"/>
      <c r="BK1854" s="35"/>
      <c r="BL1854" s="35"/>
      <c r="BM1854" s="35"/>
      <c r="BN1854" s="35"/>
      <c r="BO1854" s="35"/>
      <c r="BP1854" s="35"/>
      <c r="BQ1854" s="35"/>
      <c r="BR1854" s="35"/>
      <c r="BS1854" s="35"/>
      <c r="BT1854" s="35"/>
      <c r="BU1854" s="35"/>
      <c r="BV1854" s="35"/>
    </row>
    <row r="1855" spans="1:74" s="54" customFormat="1" ht="15" customHeight="1" x14ac:dyDescent="0.15">
      <c r="A1855" s="35"/>
      <c r="B1855" s="35"/>
      <c r="C1855" s="35"/>
      <c r="D1855" s="35"/>
      <c r="E1855" s="35"/>
      <c r="F1855" s="35"/>
      <c r="G1855" s="35"/>
      <c r="H1855" s="35"/>
      <c r="I1855" s="35"/>
      <c r="J1855" s="35"/>
      <c r="K1855" s="35"/>
      <c r="L1855" s="35"/>
      <c r="M1855" s="35"/>
      <c r="N1855" s="35"/>
      <c r="O1855" s="35"/>
      <c r="P1855" s="35"/>
      <c r="Q1855" s="35"/>
      <c r="R1855" s="35"/>
      <c r="S1855" s="35"/>
      <c r="T1855" s="35"/>
      <c r="U1855" s="35"/>
      <c r="V1855" s="35"/>
      <c r="W1855" s="35"/>
      <c r="X1855" s="35"/>
      <c r="Y1855" s="35"/>
      <c r="Z1855" s="35"/>
      <c r="AA1855" s="35"/>
      <c r="AB1855" s="35"/>
      <c r="AC1855" s="35"/>
      <c r="AD1855" s="35"/>
      <c r="AE1855" s="35"/>
      <c r="AG1855" s="216" t="s">
        <v>185</v>
      </c>
      <c r="AH1855" s="907" t="s">
        <v>2805</v>
      </c>
      <c r="AI1855" s="906" t="s">
        <v>2806</v>
      </c>
      <c r="AJ1855" s="905">
        <v>1908005</v>
      </c>
      <c r="AK1855" s="451">
        <v>1</v>
      </c>
      <c r="AL1855" s="451" t="s">
        <v>139</v>
      </c>
      <c r="AM1855" s="449" t="s">
        <v>3041</v>
      </c>
      <c r="AN1855" s="450"/>
      <c r="AP1855" s="77"/>
      <c r="AQ1855" s="77"/>
      <c r="AR1855" s="35"/>
      <c r="AS1855" s="35"/>
      <c r="AT1855" s="35"/>
      <c r="AU1855" s="35"/>
      <c r="AV1855" s="35"/>
      <c r="AW1855" s="35"/>
      <c r="AX1855" s="35"/>
      <c r="AY1855" s="35"/>
      <c r="AZ1855" s="35"/>
      <c r="BA1855" s="35"/>
      <c r="BB1855" s="35"/>
      <c r="BC1855" s="35"/>
      <c r="BD1855" s="35"/>
      <c r="BE1855" s="35"/>
      <c r="BF1855" s="35"/>
      <c r="BG1855" s="35"/>
      <c r="BH1855" s="35"/>
      <c r="BI1855" s="35"/>
      <c r="BJ1855" s="35"/>
      <c r="BK1855" s="35"/>
      <c r="BL1855" s="35"/>
      <c r="BM1855" s="35"/>
      <c r="BN1855" s="35"/>
      <c r="BO1855" s="35"/>
      <c r="BP1855" s="35"/>
      <c r="BQ1855" s="35"/>
      <c r="BR1855" s="35"/>
      <c r="BS1855" s="35"/>
      <c r="BT1855" s="35"/>
      <c r="BU1855" s="35"/>
      <c r="BV1855" s="35"/>
    </row>
    <row r="1856" spans="1:74" s="54" customFormat="1" ht="15" customHeight="1" x14ac:dyDescent="0.15">
      <c r="A1856" s="35"/>
      <c r="B1856" s="35"/>
      <c r="C1856" s="35"/>
      <c r="D1856" s="35"/>
      <c r="E1856" s="35"/>
      <c r="F1856" s="35"/>
      <c r="G1856" s="35"/>
      <c r="H1856" s="35"/>
      <c r="I1856" s="35"/>
      <c r="J1856" s="35"/>
      <c r="K1856" s="35"/>
      <c r="L1856" s="35"/>
      <c r="M1856" s="35"/>
      <c r="N1856" s="35"/>
      <c r="O1856" s="35"/>
      <c r="P1856" s="35"/>
      <c r="Q1856" s="35"/>
      <c r="R1856" s="35"/>
      <c r="S1856" s="35"/>
      <c r="T1856" s="35"/>
      <c r="U1856" s="35"/>
      <c r="V1856" s="35"/>
      <c r="W1856" s="35"/>
      <c r="X1856" s="35"/>
      <c r="Y1856" s="35"/>
      <c r="Z1856" s="35"/>
      <c r="AA1856" s="35"/>
      <c r="AB1856" s="35"/>
      <c r="AC1856" s="35"/>
      <c r="AD1856" s="35"/>
      <c r="AE1856" s="35"/>
      <c r="AG1856" s="216" t="s">
        <v>185</v>
      </c>
      <c r="AH1856" s="907" t="s">
        <v>2799</v>
      </c>
      <c r="AI1856" s="906" t="s">
        <v>2800</v>
      </c>
      <c r="AJ1856" s="905">
        <v>1908007</v>
      </c>
      <c r="AK1856" s="451" t="s">
        <v>139</v>
      </c>
      <c r="AL1856" s="451">
        <v>1</v>
      </c>
      <c r="AM1856" s="449" t="s">
        <v>3041</v>
      </c>
      <c r="AN1856" s="450"/>
      <c r="AP1856" s="77"/>
      <c r="AQ1856" s="77"/>
      <c r="AR1856" s="35"/>
      <c r="AS1856" s="35"/>
      <c r="AT1856" s="35"/>
      <c r="AU1856" s="35"/>
      <c r="AV1856" s="35"/>
      <c r="AW1856" s="35"/>
      <c r="AX1856" s="35"/>
      <c r="AY1856" s="35"/>
      <c r="AZ1856" s="35"/>
      <c r="BA1856" s="35"/>
      <c r="BB1856" s="35"/>
      <c r="BC1856" s="35"/>
      <c r="BD1856" s="35"/>
      <c r="BE1856" s="35"/>
      <c r="BF1856" s="35"/>
      <c r="BG1856" s="35"/>
      <c r="BH1856" s="35"/>
      <c r="BI1856" s="35"/>
      <c r="BJ1856" s="35"/>
      <c r="BK1856" s="35"/>
      <c r="BL1856" s="35"/>
      <c r="BM1856" s="35"/>
      <c r="BN1856" s="35"/>
      <c r="BO1856" s="35"/>
      <c r="BP1856" s="35"/>
      <c r="BQ1856" s="35"/>
      <c r="BR1856" s="35"/>
      <c r="BS1856" s="35"/>
      <c r="BT1856" s="35"/>
      <c r="BU1856" s="35"/>
      <c r="BV1856" s="35"/>
    </row>
    <row r="1857" spans="1:74" s="54" customFormat="1" ht="15" customHeight="1" x14ac:dyDescent="0.15">
      <c r="A1857" s="35"/>
      <c r="B1857" s="35"/>
      <c r="C1857" s="35"/>
      <c r="D1857" s="35"/>
      <c r="E1857" s="35"/>
      <c r="F1857" s="35"/>
      <c r="G1857" s="35"/>
      <c r="H1857" s="35"/>
      <c r="I1857" s="35"/>
      <c r="J1857" s="35"/>
      <c r="K1857" s="35"/>
      <c r="L1857" s="35"/>
      <c r="M1857" s="35"/>
      <c r="N1857" s="35"/>
      <c r="O1857" s="35"/>
      <c r="P1857" s="35"/>
      <c r="Q1857" s="35"/>
      <c r="R1857" s="35"/>
      <c r="S1857" s="35"/>
      <c r="T1857" s="35"/>
      <c r="U1857" s="35"/>
      <c r="V1857" s="35"/>
      <c r="W1857" s="35"/>
      <c r="X1857" s="35"/>
      <c r="Y1857" s="35"/>
      <c r="Z1857" s="35"/>
      <c r="AA1857" s="35"/>
      <c r="AB1857" s="35"/>
      <c r="AC1857" s="35"/>
      <c r="AD1857" s="35"/>
      <c r="AE1857" s="35"/>
      <c r="AG1857" s="216" t="s">
        <v>185</v>
      </c>
      <c r="AH1857" s="907" t="s">
        <v>2807</v>
      </c>
      <c r="AI1857" s="906" t="s">
        <v>2808</v>
      </c>
      <c r="AJ1857" s="905">
        <v>1908995</v>
      </c>
      <c r="AK1857" s="451" t="s">
        <v>139</v>
      </c>
      <c r="AL1857" s="451">
        <v>1</v>
      </c>
      <c r="AM1857" s="451" t="s">
        <v>140</v>
      </c>
      <c r="AN1857" s="450" t="s">
        <v>3042</v>
      </c>
      <c r="AP1857" s="77"/>
      <c r="AQ1857" s="77"/>
      <c r="AR1857" s="35"/>
      <c r="AS1857" s="35"/>
      <c r="AT1857" s="35"/>
      <c r="AU1857" s="35"/>
      <c r="AV1857" s="35"/>
      <c r="AW1857" s="35"/>
      <c r="AX1857" s="35"/>
      <c r="AY1857" s="35"/>
      <c r="AZ1857" s="35"/>
      <c r="BA1857" s="35"/>
      <c r="BB1857" s="35"/>
      <c r="BC1857" s="35"/>
      <c r="BD1857" s="35"/>
      <c r="BE1857" s="35"/>
      <c r="BF1857" s="35"/>
      <c r="BG1857" s="35"/>
      <c r="BH1857" s="35"/>
      <c r="BI1857" s="35"/>
      <c r="BJ1857" s="35"/>
      <c r="BK1857" s="35"/>
      <c r="BL1857" s="35"/>
      <c r="BM1857" s="35"/>
      <c r="BN1857" s="35"/>
      <c r="BO1857" s="35"/>
      <c r="BP1857" s="35"/>
      <c r="BQ1857" s="35"/>
      <c r="BR1857" s="35"/>
      <c r="BS1857" s="35"/>
      <c r="BT1857" s="35"/>
      <c r="BU1857" s="35"/>
      <c r="BV1857" s="35"/>
    </row>
    <row r="1858" spans="1:74" s="54" customFormat="1" ht="15" customHeight="1" x14ac:dyDescent="0.15">
      <c r="A1858" s="35"/>
      <c r="B1858" s="35"/>
      <c r="C1858" s="35"/>
      <c r="D1858" s="35"/>
      <c r="E1858" s="35"/>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35"/>
      <c r="AC1858" s="35"/>
      <c r="AD1858" s="35"/>
      <c r="AE1858" s="35"/>
      <c r="AG1858" s="216" t="s">
        <v>185</v>
      </c>
      <c r="AH1858" s="912" t="s">
        <v>2797</v>
      </c>
      <c r="AI1858" s="906" t="s">
        <v>2798</v>
      </c>
      <c r="AJ1858" s="905">
        <v>1908996</v>
      </c>
      <c r="AK1858" s="452" t="s">
        <v>139</v>
      </c>
      <c r="AL1858" s="452">
        <v>1</v>
      </c>
      <c r="AM1858" s="449" t="s">
        <v>3041</v>
      </c>
      <c r="AN1858" s="450" t="s">
        <v>3042</v>
      </c>
      <c r="AP1858" s="77"/>
      <c r="AQ1858" s="77"/>
      <c r="AR1858" s="35"/>
      <c r="AS1858" s="35"/>
      <c r="AT1858" s="35"/>
      <c r="AU1858" s="35"/>
      <c r="AV1858" s="35"/>
      <c r="AW1858" s="35"/>
      <c r="AX1858" s="35"/>
      <c r="AY1858" s="35"/>
      <c r="AZ1858" s="35"/>
      <c r="BA1858" s="35"/>
      <c r="BB1858" s="35"/>
      <c r="BC1858" s="35"/>
      <c r="BD1858" s="35"/>
      <c r="BE1858" s="35"/>
      <c r="BF1858" s="35"/>
      <c r="BG1858" s="35"/>
      <c r="BH1858" s="35"/>
      <c r="BI1858" s="35"/>
      <c r="BJ1858" s="35"/>
      <c r="BK1858" s="35"/>
      <c r="BL1858" s="35"/>
      <c r="BM1858" s="35"/>
      <c r="BN1858" s="35"/>
      <c r="BO1858" s="35"/>
      <c r="BP1858" s="35"/>
      <c r="BQ1858" s="35"/>
      <c r="BR1858" s="35"/>
      <c r="BS1858" s="35"/>
      <c r="BT1858" s="35"/>
      <c r="BU1858" s="35"/>
      <c r="BV1858" s="35"/>
    </row>
    <row r="1859" spans="1:74" s="54" customFormat="1" ht="15" customHeight="1" x14ac:dyDescent="0.15">
      <c r="A1859" s="35"/>
      <c r="B1859" s="35"/>
      <c r="C1859" s="35"/>
      <c r="D1859" s="35"/>
      <c r="E1859" s="35"/>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35"/>
      <c r="AC1859" s="35"/>
      <c r="AD1859" s="35"/>
      <c r="AE1859" s="35"/>
      <c r="AG1859" s="216"/>
      <c r="AH1859" s="216"/>
      <c r="AI1859" s="216"/>
      <c r="AJ1859" s="216"/>
      <c r="AK1859" s="409"/>
      <c r="AL1859" s="409"/>
      <c r="AM1859" s="409"/>
      <c r="AN1859" s="437"/>
      <c r="AP1859" s="77"/>
      <c r="AQ1859" s="77"/>
      <c r="AR1859" s="35"/>
      <c r="AS1859" s="35"/>
      <c r="AT1859" s="35"/>
      <c r="AU1859" s="35"/>
      <c r="AV1859" s="35"/>
      <c r="AW1859" s="35"/>
      <c r="AX1859" s="35"/>
      <c r="AY1859" s="35"/>
      <c r="AZ1859" s="35"/>
      <c r="BA1859" s="35"/>
      <c r="BB1859" s="35"/>
      <c r="BC1859" s="35"/>
      <c r="BD1859" s="35"/>
      <c r="BE1859" s="35"/>
      <c r="BF1859" s="35"/>
      <c r="BG1859" s="35"/>
      <c r="BH1859" s="35"/>
      <c r="BI1859" s="35"/>
      <c r="BJ1859" s="35"/>
      <c r="BK1859" s="35"/>
      <c r="BL1859" s="35"/>
      <c r="BM1859" s="35"/>
      <c r="BN1859" s="35"/>
      <c r="BO1859" s="35"/>
      <c r="BP1859" s="35"/>
      <c r="BQ1859" s="35"/>
      <c r="BR1859" s="35"/>
      <c r="BS1859" s="35"/>
      <c r="BT1859" s="35"/>
      <c r="BU1859" s="35"/>
      <c r="BV1859" s="35"/>
    </row>
    <row r="1860" spans="1:74" s="54" customFormat="1" ht="15" customHeight="1" x14ac:dyDescent="0.15">
      <c r="A1860" s="35"/>
      <c r="B1860" s="35"/>
      <c r="C1860" s="35"/>
      <c r="D1860" s="35"/>
      <c r="E1860" s="35"/>
      <c r="F1860" s="35"/>
      <c r="G1860" s="35"/>
      <c r="H1860" s="35"/>
      <c r="I1860" s="35"/>
      <c r="J1860" s="35"/>
      <c r="K1860" s="35"/>
      <c r="L1860" s="35"/>
      <c r="M1860" s="35"/>
      <c r="N1860" s="35"/>
      <c r="O1860" s="35"/>
      <c r="P1860" s="35"/>
      <c r="Q1860" s="35"/>
      <c r="R1860" s="35"/>
      <c r="S1860" s="35"/>
      <c r="T1860" s="35"/>
      <c r="U1860" s="35"/>
      <c r="V1860" s="35"/>
      <c r="W1860" s="35"/>
      <c r="X1860" s="35"/>
      <c r="Y1860" s="35"/>
      <c r="Z1860" s="35"/>
      <c r="AA1860" s="35"/>
      <c r="AB1860" s="35"/>
      <c r="AC1860" s="35"/>
      <c r="AD1860" s="35"/>
      <c r="AE1860" s="35"/>
      <c r="AG1860" s="216"/>
      <c r="AH1860" s="216"/>
      <c r="AI1860" s="216"/>
      <c r="AJ1860" s="216"/>
      <c r="AK1860" s="409"/>
      <c r="AL1860" s="409"/>
      <c r="AM1860" s="409"/>
      <c r="AN1860" s="437"/>
      <c r="AP1860" s="77"/>
      <c r="AQ1860" s="77"/>
      <c r="AR1860" s="35"/>
      <c r="AS1860" s="35"/>
      <c r="AT1860" s="35"/>
      <c r="AU1860" s="35"/>
      <c r="AV1860" s="35"/>
      <c r="AW1860" s="35"/>
      <c r="AX1860" s="35"/>
      <c r="AY1860" s="35"/>
      <c r="AZ1860" s="35"/>
      <c r="BA1860" s="35"/>
      <c r="BB1860" s="35"/>
      <c r="BC1860" s="35"/>
      <c r="BD1860" s="35"/>
      <c r="BE1860" s="35"/>
      <c r="BF1860" s="35"/>
      <c r="BG1860" s="35"/>
      <c r="BH1860" s="35"/>
      <c r="BI1860" s="35"/>
      <c r="BJ1860" s="35"/>
      <c r="BK1860" s="35"/>
      <c r="BL1860" s="35"/>
      <c r="BM1860" s="35"/>
      <c r="BN1860" s="35"/>
      <c r="BO1860" s="35"/>
      <c r="BP1860" s="35"/>
      <c r="BQ1860" s="35"/>
      <c r="BR1860" s="35"/>
      <c r="BS1860" s="35"/>
      <c r="BT1860" s="35"/>
      <c r="BU1860" s="35"/>
      <c r="BV1860" s="35"/>
    </row>
    <row r="1861" spans="1:74" s="54" customFormat="1" ht="15" customHeight="1" x14ac:dyDescent="0.15">
      <c r="A1861" s="35"/>
      <c r="B1861" s="35"/>
      <c r="C1861" s="35"/>
      <c r="D1861" s="35"/>
      <c r="E1861" s="35"/>
      <c r="F1861" s="35"/>
      <c r="G1861" s="35"/>
      <c r="H1861" s="35"/>
      <c r="I1861" s="35"/>
      <c r="J1861" s="35"/>
      <c r="K1861" s="35"/>
      <c r="L1861" s="35"/>
      <c r="M1861" s="35"/>
      <c r="N1861" s="35"/>
      <c r="O1861" s="35"/>
      <c r="P1861" s="35"/>
      <c r="Q1861" s="35"/>
      <c r="R1861" s="35"/>
      <c r="S1861" s="35"/>
      <c r="T1861" s="35"/>
      <c r="U1861" s="35"/>
      <c r="V1861" s="35"/>
      <c r="W1861" s="35"/>
      <c r="X1861" s="35"/>
      <c r="Y1861" s="35"/>
      <c r="Z1861" s="35"/>
      <c r="AA1861" s="35"/>
      <c r="AB1861" s="35"/>
      <c r="AC1861" s="35"/>
      <c r="AD1861" s="35"/>
      <c r="AE1861" s="35"/>
      <c r="AG1861" s="216"/>
      <c r="AH1861" s="216"/>
      <c r="AI1861" s="216"/>
      <c r="AJ1861" s="216"/>
      <c r="AK1861" s="409"/>
      <c r="AL1861" s="409"/>
      <c r="AM1861" s="409"/>
      <c r="AN1861" s="437"/>
      <c r="AP1861" s="77"/>
      <c r="AQ1861" s="77"/>
      <c r="AR1861" s="35"/>
      <c r="AS1861" s="35"/>
      <c r="AT1861" s="35"/>
      <c r="AU1861" s="35"/>
      <c r="AV1861" s="35"/>
      <c r="AW1861" s="35"/>
      <c r="AX1861" s="35"/>
      <c r="AY1861" s="35"/>
      <c r="AZ1861" s="35"/>
      <c r="BA1861" s="35"/>
      <c r="BB1861" s="35"/>
      <c r="BC1861" s="35"/>
      <c r="BD1861" s="35"/>
      <c r="BE1861" s="35"/>
      <c r="BF1861" s="35"/>
      <c r="BG1861" s="35"/>
      <c r="BH1861" s="35"/>
      <c r="BI1861" s="35"/>
      <c r="BJ1861" s="35"/>
      <c r="BK1861" s="35"/>
      <c r="BL1861" s="35"/>
      <c r="BM1861" s="35"/>
      <c r="BN1861" s="35"/>
      <c r="BO1861" s="35"/>
      <c r="BP1861" s="35"/>
      <c r="BQ1861" s="35"/>
      <c r="BR1861" s="35"/>
      <c r="BS1861" s="35"/>
      <c r="BT1861" s="35"/>
      <c r="BU1861" s="35"/>
      <c r="BV1861" s="35"/>
    </row>
    <row r="1862" spans="1:74" s="54" customFormat="1" ht="15" customHeight="1" x14ac:dyDescent="0.15">
      <c r="A1862" s="35"/>
      <c r="B1862" s="35"/>
      <c r="C1862" s="35"/>
      <c r="D1862" s="35"/>
      <c r="E1862" s="35"/>
      <c r="F1862" s="35"/>
      <c r="G1862" s="35"/>
      <c r="H1862" s="35"/>
      <c r="I1862" s="35"/>
      <c r="J1862" s="35"/>
      <c r="K1862" s="35"/>
      <c r="L1862" s="35"/>
      <c r="M1862" s="35"/>
      <c r="N1862" s="35"/>
      <c r="O1862" s="35"/>
      <c r="P1862" s="35"/>
      <c r="Q1862" s="35"/>
      <c r="R1862" s="35"/>
      <c r="S1862" s="35"/>
      <c r="T1862" s="35"/>
      <c r="U1862" s="35"/>
      <c r="V1862" s="35"/>
      <c r="W1862" s="35"/>
      <c r="X1862" s="35"/>
      <c r="Y1862" s="35"/>
      <c r="Z1862" s="35"/>
      <c r="AA1862" s="35"/>
      <c r="AB1862" s="35"/>
      <c r="AC1862" s="35"/>
      <c r="AD1862" s="35"/>
      <c r="AE1862" s="35"/>
      <c r="AG1862" s="216"/>
      <c r="AH1862" s="216"/>
      <c r="AI1862" s="216"/>
      <c r="AJ1862" s="216"/>
      <c r="AK1862" s="409"/>
      <c r="AL1862" s="409"/>
      <c r="AM1862" s="409"/>
      <c r="AN1862" s="437"/>
      <c r="AP1862" s="77"/>
      <c r="AQ1862" s="77"/>
      <c r="AR1862" s="35"/>
      <c r="AS1862" s="35"/>
      <c r="AT1862" s="35"/>
      <c r="AU1862" s="35"/>
      <c r="AV1862" s="35"/>
      <c r="AW1862" s="35"/>
      <c r="AX1862" s="35"/>
      <c r="AY1862" s="35"/>
      <c r="AZ1862" s="35"/>
      <c r="BA1862" s="35"/>
      <c r="BB1862" s="35"/>
      <c r="BC1862" s="35"/>
      <c r="BD1862" s="35"/>
      <c r="BE1862" s="35"/>
      <c r="BF1862" s="35"/>
      <c r="BG1862" s="35"/>
      <c r="BH1862" s="35"/>
      <c r="BI1862" s="35"/>
      <c r="BJ1862" s="35"/>
      <c r="BK1862" s="35"/>
      <c r="BL1862" s="35"/>
      <c r="BM1862" s="35"/>
      <c r="BN1862" s="35"/>
      <c r="BO1862" s="35"/>
      <c r="BP1862" s="35"/>
      <c r="BQ1862" s="35"/>
      <c r="BR1862" s="35"/>
      <c r="BS1862" s="35"/>
      <c r="BT1862" s="35"/>
      <c r="BU1862" s="35"/>
      <c r="BV1862" s="35"/>
    </row>
    <row r="1863" spans="1:74" s="54" customFormat="1" ht="15" customHeight="1" x14ac:dyDescent="0.15">
      <c r="A1863" s="35"/>
      <c r="B1863" s="35"/>
      <c r="C1863" s="35"/>
      <c r="D1863" s="35"/>
      <c r="E1863" s="35"/>
      <c r="F1863" s="35"/>
      <c r="G1863" s="35"/>
      <c r="H1863" s="35"/>
      <c r="I1863" s="35"/>
      <c r="J1863" s="35"/>
      <c r="K1863" s="35"/>
      <c r="L1863" s="35"/>
      <c r="M1863" s="35"/>
      <c r="N1863" s="35"/>
      <c r="O1863" s="35"/>
      <c r="P1863" s="35"/>
      <c r="Q1863" s="35"/>
      <c r="R1863" s="35"/>
      <c r="S1863" s="35"/>
      <c r="T1863" s="35"/>
      <c r="U1863" s="35"/>
      <c r="V1863" s="35"/>
      <c r="W1863" s="35"/>
      <c r="X1863" s="35"/>
      <c r="Y1863" s="35"/>
      <c r="Z1863" s="35"/>
      <c r="AA1863" s="35"/>
      <c r="AB1863" s="35"/>
      <c r="AC1863" s="35"/>
      <c r="AD1863" s="35"/>
      <c r="AE1863" s="35"/>
      <c r="AG1863" s="216"/>
      <c r="AH1863" s="216"/>
      <c r="AI1863" s="216"/>
      <c r="AJ1863" s="216"/>
      <c r="AK1863" s="409"/>
      <c r="AL1863" s="409"/>
      <c r="AM1863" s="409"/>
      <c r="AN1863" s="437"/>
      <c r="AP1863" s="77"/>
      <c r="AQ1863" s="77"/>
      <c r="AR1863" s="35"/>
      <c r="AS1863" s="35"/>
      <c r="AT1863" s="35"/>
      <c r="AU1863" s="35"/>
      <c r="AV1863" s="35"/>
      <c r="AW1863" s="35"/>
      <c r="AX1863" s="35"/>
      <c r="AY1863" s="35"/>
      <c r="AZ1863" s="35"/>
      <c r="BA1863" s="35"/>
      <c r="BB1863" s="35"/>
      <c r="BC1863" s="35"/>
      <c r="BD1863" s="35"/>
      <c r="BE1863" s="35"/>
      <c r="BF1863" s="35"/>
      <c r="BG1863" s="35"/>
      <c r="BH1863" s="35"/>
      <c r="BI1863" s="35"/>
      <c r="BJ1863" s="35"/>
      <c r="BK1863" s="35"/>
      <c r="BL1863" s="35"/>
      <c r="BM1863" s="35"/>
      <c r="BN1863" s="35"/>
      <c r="BO1863" s="35"/>
      <c r="BP1863" s="35"/>
      <c r="BQ1863" s="35"/>
      <c r="BR1863" s="35"/>
      <c r="BS1863" s="35"/>
      <c r="BT1863" s="35"/>
      <c r="BU1863" s="35"/>
      <c r="BV1863" s="35"/>
    </row>
    <row r="1864" spans="1:74" s="54" customFormat="1" ht="15" customHeight="1" x14ac:dyDescent="0.15">
      <c r="A1864" s="35"/>
      <c r="B1864" s="35"/>
      <c r="C1864" s="35"/>
      <c r="D1864" s="35"/>
      <c r="E1864" s="35"/>
      <c r="F1864" s="35"/>
      <c r="G1864" s="35"/>
      <c r="H1864" s="35"/>
      <c r="I1864" s="35"/>
      <c r="J1864" s="35"/>
      <c r="K1864" s="35"/>
      <c r="L1864" s="35"/>
      <c r="M1864" s="35"/>
      <c r="N1864" s="35"/>
      <c r="O1864" s="35"/>
      <c r="P1864" s="35"/>
      <c r="Q1864" s="35"/>
      <c r="R1864" s="35"/>
      <c r="S1864" s="35"/>
      <c r="T1864" s="35"/>
      <c r="U1864" s="35"/>
      <c r="V1864" s="35"/>
      <c r="W1864" s="35"/>
      <c r="X1864" s="35"/>
      <c r="Y1864" s="35"/>
      <c r="Z1864" s="35"/>
      <c r="AA1864" s="35"/>
      <c r="AB1864" s="35"/>
      <c r="AC1864" s="35"/>
      <c r="AD1864" s="35"/>
      <c r="AE1864" s="35"/>
      <c r="AG1864" s="216"/>
      <c r="AH1864" s="216"/>
      <c r="AI1864" s="216"/>
      <c r="AJ1864" s="216"/>
      <c r="AK1864" s="409"/>
      <c r="AL1864" s="409"/>
      <c r="AM1864" s="409"/>
      <c r="AN1864" s="437"/>
      <c r="AP1864" s="77"/>
      <c r="AQ1864" s="77"/>
      <c r="AR1864" s="35"/>
      <c r="AS1864" s="35"/>
      <c r="AT1864" s="35"/>
      <c r="AU1864" s="35"/>
      <c r="AV1864" s="35"/>
      <c r="AW1864" s="35"/>
      <c r="AX1864" s="35"/>
      <c r="AY1864" s="35"/>
      <c r="AZ1864" s="35"/>
      <c r="BA1864" s="35"/>
      <c r="BB1864" s="35"/>
      <c r="BC1864" s="35"/>
      <c r="BD1864" s="35"/>
      <c r="BE1864" s="35"/>
      <c r="BF1864" s="35"/>
      <c r="BG1864" s="35"/>
      <c r="BH1864" s="35"/>
      <c r="BI1864" s="35"/>
      <c r="BJ1864" s="35"/>
      <c r="BK1864" s="35"/>
      <c r="BL1864" s="35"/>
      <c r="BM1864" s="35"/>
      <c r="BN1864" s="35"/>
      <c r="BO1864" s="35"/>
      <c r="BP1864" s="35"/>
      <c r="BQ1864" s="35"/>
      <c r="BR1864" s="35"/>
      <c r="BS1864" s="35"/>
      <c r="BT1864" s="35"/>
      <c r="BU1864" s="35"/>
      <c r="BV1864" s="35"/>
    </row>
    <row r="1865" spans="1:74" s="54" customFormat="1" ht="15" customHeight="1" x14ac:dyDescent="0.15">
      <c r="A1865" s="35"/>
      <c r="B1865" s="35"/>
      <c r="C1865" s="35"/>
      <c r="D1865" s="35"/>
      <c r="E1865" s="35"/>
      <c r="F1865" s="35"/>
      <c r="G1865" s="35"/>
      <c r="H1865" s="35"/>
      <c r="I1865" s="35"/>
      <c r="J1865" s="35"/>
      <c r="K1865" s="35"/>
      <c r="L1865" s="35"/>
      <c r="M1865" s="35"/>
      <c r="N1865" s="35"/>
      <c r="O1865" s="35"/>
      <c r="P1865" s="35"/>
      <c r="Q1865" s="35"/>
      <c r="R1865" s="35"/>
      <c r="S1865" s="35"/>
      <c r="T1865" s="35"/>
      <c r="U1865" s="35"/>
      <c r="V1865" s="35"/>
      <c r="W1865" s="35"/>
      <c r="X1865" s="35"/>
      <c r="Y1865" s="35"/>
      <c r="Z1865" s="35"/>
      <c r="AA1865" s="35"/>
      <c r="AB1865" s="35"/>
      <c r="AC1865" s="35"/>
      <c r="AD1865" s="35"/>
      <c r="AE1865" s="35"/>
      <c r="AG1865" s="216"/>
      <c r="AH1865" s="216"/>
      <c r="AI1865" s="216"/>
      <c r="AJ1865" s="216"/>
      <c r="AK1865" s="409"/>
      <c r="AL1865" s="409"/>
      <c r="AM1865" s="409"/>
      <c r="AN1865" s="437"/>
      <c r="AP1865" s="77"/>
      <c r="AQ1865" s="77"/>
      <c r="AR1865" s="35"/>
      <c r="AS1865" s="35"/>
      <c r="AT1865" s="35"/>
      <c r="AU1865" s="35"/>
      <c r="AV1865" s="35"/>
      <c r="AW1865" s="35"/>
      <c r="AX1865" s="35"/>
      <c r="AY1865" s="35"/>
      <c r="AZ1865" s="35"/>
      <c r="BA1865" s="35"/>
      <c r="BB1865" s="35"/>
      <c r="BC1865" s="35"/>
      <c r="BD1865" s="35"/>
      <c r="BE1865" s="35"/>
      <c r="BF1865" s="35"/>
      <c r="BG1865" s="35"/>
      <c r="BH1865" s="35"/>
      <c r="BI1865" s="35"/>
      <c r="BJ1865" s="35"/>
      <c r="BK1865" s="35"/>
      <c r="BL1865" s="35"/>
      <c r="BM1865" s="35"/>
      <c r="BN1865" s="35"/>
      <c r="BO1865" s="35"/>
      <c r="BP1865" s="35"/>
      <c r="BQ1865" s="35"/>
      <c r="BR1865" s="35"/>
      <c r="BS1865" s="35"/>
      <c r="BT1865" s="35"/>
      <c r="BU1865" s="35"/>
      <c r="BV1865" s="35"/>
    </row>
    <row r="1866" spans="1:74" s="54" customFormat="1" ht="15" customHeight="1" x14ac:dyDescent="0.15">
      <c r="A1866" s="35"/>
      <c r="B1866" s="35"/>
      <c r="C1866" s="35"/>
      <c r="D1866" s="35"/>
      <c r="E1866" s="35"/>
      <c r="F1866" s="35"/>
      <c r="G1866" s="35"/>
      <c r="H1866" s="35"/>
      <c r="I1866" s="35"/>
      <c r="J1866" s="35"/>
      <c r="K1866" s="35"/>
      <c r="L1866" s="35"/>
      <c r="M1866" s="35"/>
      <c r="N1866" s="35"/>
      <c r="O1866" s="35"/>
      <c r="P1866" s="35"/>
      <c r="Q1866" s="35"/>
      <c r="R1866" s="35"/>
      <c r="S1866" s="35"/>
      <c r="T1866" s="35"/>
      <c r="U1866" s="35"/>
      <c r="V1866" s="35"/>
      <c r="W1866" s="35"/>
      <c r="X1866" s="35"/>
      <c r="Y1866" s="35"/>
      <c r="Z1866" s="35"/>
      <c r="AA1866" s="35"/>
      <c r="AB1866" s="35"/>
      <c r="AC1866" s="35"/>
      <c r="AD1866" s="35"/>
      <c r="AE1866" s="35"/>
      <c r="AG1866" s="216"/>
      <c r="AH1866" s="216"/>
      <c r="AI1866" s="216"/>
      <c r="AJ1866" s="216"/>
      <c r="AK1866" s="409"/>
      <c r="AL1866" s="409"/>
      <c r="AM1866" s="409"/>
      <c r="AN1866" s="437"/>
      <c r="AP1866" s="77"/>
      <c r="AQ1866" s="77"/>
      <c r="AR1866" s="35"/>
      <c r="AS1866" s="35"/>
      <c r="AT1866" s="35"/>
      <c r="AU1866" s="35"/>
      <c r="AV1866" s="35"/>
      <c r="AW1866" s="35"/>
      <c r="AX1866" s="35"/>
      <c r="AY1866" s="35"/>
      <c r="AZ1866" s="35"/>
      <c r="BA1866" s="35"/>
      <c r="BB1866" s="35"/>
      <c r="BC1866" s="35"/>
      <c r="BD1866" s="35"/>
      <c r="BE1866" s="35"/>
      <c r="BF1866" s="35"/>
      <c r="BG1866" s="35"/>
      <c r="BH1866" s="35"/>
      <c r="BI1866" s="35"/>
      <c r="BJ1866" s="35"/>
      <c r="BK1866" s="35"/>
      <c r="BL1866" s="35"/>
      <c r="BM1866" s="35"/>
      <c r="BN1866" s="35"/>
      <c r="BO1866" s="35"/>
      <c r="BP1866" s="35"/>
      <c r="BQ1866" s="35"/>
      <c r="BR1866" s="35"/>
      <c r="BS1866" s="35"/>
      <c r="BT1866" s="35"/>
      <c r="BU1866" s="35"/>
      <c r="BV1866" s="35"/>
    </row>
    <row r="1867" spans="1:74" s="54" customFormat="1" ht="15" customHeight="1" x14ac:dyDescent="0.15">
      <c r="A1867" s="35"/>
      <c r="B1867" s="35"/>
      <c r="C1867" s="35"/>
      <c r="D1867" s="35"/>
      <c r="E1867" s="35"/>
      <c r="F1867" s="35"/>
      <c r="G1867" s="35"/>
      <c r="H1867" s="35"/>
      <c r="I1867" s="35"/>
      <c r="J1867" s="35"/>
      <c r="K1867" s="35"/>
      <c r="L1867" s="35"/>
      <c r="M1867" s="35"/>
      <c r="N1867" s="35"/>
      <c r="O1867" s="35"/>
      <c r="P1867" s="35"/>
      <c r="Q1867" s="35"/>
      <c r="R1867" s="35"/>
      <c r="S1867" s="35"/>
      <c r="T1867" s="35"/>
      <c r="U1867" s="35"/>
      <c r="V1867" s="35"/>
      <c r="W1867" s="35"/>
      <c r="X1867" s="35"/>
      <c r="Y1867" s="35"/>
      <c r="Z1867" s="35"/>
      <c r="AA1867" s="35"/>
      <c r="AB1867" s="35"/>
      <c r="AC1867" s="35"/>
      <c r="AD1867" s="35"/>
      <c r="AE1867" s="35"/>
      <c r="AG1867" s="216"/>
      <c r="AH1867" s="216"/>
      <c r="AI1867" s="216"/>
      <c r="AJ1867" s="216"/>
      <c r="AK1867" s="409"/>
      <c r="AL1867" s="409"/>
      <c r="AM1867" s="409"/>
      <c r="AN1867" s="437"/>
      <c r="AP1867" s="77"/>
      <c r="AQ1867" s="77"/>
      <c r="AR1867" s="35"/>
      <c r="AS1867" s="35"/>
      <c r="AT1867" s="35"/>
      <c r="AU1867" s="35"/>
      <c r="AV1867" s="35"/>
      <c r="AW1867" s="35"/>
      <c r="AX1867" s="35"/>
      <c r="AY1867" s="35"/>
      <c r="AZ1867" s="35"/>
      <c r="BA1867" s="35"/>
      <c r="BB1867" s="35"/>
      <c r="BC1867" s="35"/>
      <c r="BD1867" s="35"/>
      <c r="BE1867" s="35"/>
      <c r="BF1867" s="35"/>
      <c r="BG1867" s="35"/>
      <c r="BH1867" s="35"/>
      <c r="BI1867" s="35"/>
      <c r="BJ1867" s="35"/>
      <c r="BK1867" s="35"/>
      <c r="BL1867" s="35"/>
      <c r="BM1867" s="35"/>
      <c r="BN1867" s="35"/>
      <c r="BO1867" s="35"/>
      <c r="BP1867" s="35"/>
      <c r="BQ1867" s="35"/>
      <c r="BR1867" s="35"/>
      <c r="BS1867" s="35"/>
      <c r="BT1867" s="35"/>
      <c r="BU1867" s="35"/>
      <c r="BV1867" s="35"/>
    </row>
    <row r="1868" spans="1:74" s="54" customFormat="1" ht="15" customHeight="1" x14ac:dyDescent="0.15">
      <c r="A1868" s="35"/>
      <c r="B1868" s="35"/>
      <c r="C1868" s="35"/>
      <c r="D1868" s="35"/>
      <c r="E1868" s="35"/>
      <c r="F1868" s="35"/>
      <c r="G1868" s="35"/>
      <c r="H1868" s="35"/>
      <c r="I1868" s="35"/>
      <c r="J1868" s="35"/>
      <c r="K1868" s="35"/>
      <c r="L1868" s="35"/>
      <c r="M1868" s="35"/>
      <c r="N1868" s="35"/>
      <c r="O1868" s="35"/>
      <c r="P1868" s="35"/>
      <c r="Q1868" s="35"/>
      <c r="R1868" s="35"/>
      <c r="S1868" s="35"/>
      <c r="T1868" s="35"/>
      <c r="U1868" s="35"/>
      <c r="V1868" s="35"/>
      <c r="W1868" s="35"/>
      <c r="X1868" s="35"/>
      <c r="Y1868" s="35"/>
      <c r="Z1868" s="35"/>
      <c r="AA1868" s="35"/>
      <c r="AB1868" s="35"/>
      <c r="AC1868" s="35"/>
      <c r="AD1868" s="35"/>
      <c r="AE1868" s="35"/>
      <c r="AG1868" s="216"/>
      <c r="AH1868" s="216"/>
      <c r="AI1868" s="216"/>
      <c r="AJ1868" s="216"/>
      <c r="AK1868" s="409"/>
      <c r="AL1868" s="409"/>
      <c r="AM1868" s="409"/>
      <c r="AN1868" s="437"/>
      <c r="AP1868" s="77"/>
      <c r="AQ1868" s="77"/>
      <c r="AR1868" s="35"/>
      <c r="AS1868" s="35"/>
      <c r="AT1868" s="35"/>
      <c r="AU1868" s="35"/>
      <c r="AV1868" s="35"/>
      <c r="AW1868" s="35"/>
      <c r="AX1868" s="35"/>
      <c r="AY1868" s="35"/>
      <c r="AZ1868" s="35"/>
      <c r="BA1868" s="35"/>
      <c r="BB1868" s="35"/>
      <c r="BC1868" s="35"/>
      <c r="BD1868" s="35"/>
      <c r="BE1868" s="35"/>
      <c r="BF1868" s="35"/>
      <c r="BG1868" s="35"/>
      <c r="BH1868" s="35"/>
      <c r="BI1868" s="35"/>
      <c r="BJ1868" s="35"/>
      <c r="BK1868" s="35"/>
      <c r="BL1868" s="35"/>
      <c r="BM1868" s="35"/>
      <c r="BN1868" s="35"/>
      <c r="BO1868" s="35"/>
      <c r="BP1868" s="35"/>
      <c r="BQ1868" s="35"/>
      <c r="BR1868" s="35"/>
      <c r="BS1868" s="35"/>
      <c r="BT1868" s="35"/>
      <c r="BU1868" s="35"/>
      <c r="BV1868" s="35"/>
    </row>
    <row r="1869" spans="1:74" s="54" customFormat="1" ht="15" customHeight="1" x14ac:dyDescent="0.15">
      <c r="A1869" s="35"/>
      <c r="B1869" s="35"/>
      <c r="C1869" s="35"/>
      <c r="D1869" s="35"/>
      <c r="E1869" s="35"/>
      <c r="F1869" s="35"/>
      <c r="G1869" s="35"/>
      <c r="H1869" s="35"/>
      <c r="I1869" s="35"/>
      <c r="J1869" s="35"/>
      <c r="K1869" s="35"/>
      <c r="L1869" s="35"/>
      <c r="M1869" s="35"/>
      <c r="N1869" s="35"/>
      <c r="O1869" s="35"/>
      <c r="P1869" s="35"/>
      <c r="Q1869" s="35"/>
      <c r="R1869" s="35"/>
      <c r="S1869" s="35"/>
      <c r="T1869" s="35"/>
      <c r="U1869" s="35"/>
      <c r="V1869" s="35"/>
      <c r="W1869" s="35"/>
      <c r="X1869" s="35"/>
      <c r="Y1869" s="35"/>
      <c r="Z1869" s="35"/>
      <c r="AA1869" s="35"/>
      <c r="AB1869" s="35"/>
      <c r="AC1869" s="35"/>
      <c r="AD1869" s="35"/>
      <c r="AE1869" s="35"/>
      <c r="AG1869" s="216"/>
      <c r="AH1869" s="216"/>
      <c r="AI1869" s="216"/>
      <c r="AJ1869" s="216"/>
      <c r="AK1869" s="409"/>
      <c r="AL1869" s="409"/>
      <c r="AM1869" s="409"/>
      <c r="AN1869" s="437"/>
      <c r="AP1869" s="77"/>
      <c r="AQ1869" s="77"/>
      <c r="AR1869" s="35"/>
      <c r="AS1869" s="35"/>
      <c r="AT1869" s="35"/>
      <c r="AU1869" s="35"/>
      <c r="AV1869" s="35"/>
      <c r="AW1869" s="35"/>
      <c r="AX1869" s="35"/>
      <c r="AY1869" s="35"/>
      <c r="AZ1869" s="35"/>
      <c r="BA1869" s="35"/>
      <c r="BB1869" s="35"/>
      <c r="BC1869" s="35"/>
      <c r="BD1869" s="35"/>
      <c r="BE1869" s="35"/>
      <c r="BF1869" s="35"/>
      <c r="BG1869" s="35"/>
      <c r="BH1869" s="35"/>
      <c r="BI1869" s="35"/>
      <c r="BJ1869" s="35"/>
      <c r="BK1869" s="35"/>
      <c r="BL1869" s="35"/>
      <c r="BM1869" s="35"/>
      <c r="BN1869" s="35"/>
      <c r="BO1869" s="35"/>
      <c r="BP1869" s="35"/>
      <c r="BQ1869" s="35"/>
      <c r="BR1869" s="35"/>
      <c r="BS1869" s="35"/>
      <c r="BT1869" s="35"/>
      <c r="BU1869" s="35"/>
      <c r="BV1869" s="35"/>
    </row>
    <row r="1870" spans="1:74" s="54" customFormat="1" ht="15" customHeight="1" x14ac:dyDescent="0.15">
      <c r="A1870" s="35"/>
      <c r="B1870" s="35"/>
      <c r="C1870" s="35"/>
      <c r="D1870" s="35"/>
      <c r="E1870" s="35"/>
      <c r="F1870" s="35"/>
      <c r="G1870" s="35"/>
      <c r="H1870" s="35"/>
      <c r="I1870" s="35"/>
      <c r="J1870" s="35"/>
      <c r="K1870" s="35"/>
      <c r="L1870" s="35"/>
      <c r="M1870" s="35"/>
      <c r="N1870" s="35"/>
      <c r="O1870" s="35"/>
      <c r="P1870" s="35"/>
      <c r="Q1870" s="35"/>
      <c r="R1870" s="35"/>
      <c r="S1870" s="35"/>
      <c r="T1870" s="35"/>
      <c r="U1870" s="35"/>
      <c r="V1870" s="35"/>
      <c r="W1870" s="35"/>
      <c r="X1870" s="35"/>
      <c r="Y1870" s="35"/>
      <c r="Z1870" s="35"/>
      <c r="AA1870" s="35"/>
      <c r="AB1870" s="35"/>
      <c r="AC1870" s="35"/>
      <c r="AD1870" s="35"/>
      <c r="AE1870" s="35"/>
      <c r="AG1870" s="216"/>
      <c r="AH1870" s="216"/>
      <c r="AI1870" s="216"/>
      <c r="AJ1870" s="216"/>
      <c r="AK1870" s="409"/>
      <c r="AL1870" s="409"/>
      <c r="AM1870" s="409"/>
      <c r="AN1870" s="437"/>
      <c r="AP1870" s="77"/>
      <c r="AQ1870" s="77"/>
      <c r="AR1870" s="35"/>
      <c r="AS1870" s="35"/>
      <c r="AT1870" s="35"/>
      <c r="AU1870" s="35"/>
      <c r="AV1870" s="35"/>
      <c r="AW1870" s="35"/>
      <c r="AX1870" s="35"/>
      <c r="AY1870" s="35"/>
      <c r="AZ1870" s="35"/>
      <c r="BA1870" s="35"/>
      <c r="BB1870" s="35"/>
      <c r="BC1870" s="35"/>
      <c r="BD1870" s="35"/>
      <c r="BE1870" s="35"/>
      <c r="BF1870" s="35"/>
      <c r="BG1870" s="35"/>
      <c r="BH1870" s="35"/>
      <c r="BI1870" s="35"/>
      <c r="BJ1870" s="35"/>
      <c r="BK1870" s="35"/>
      <c r="BL1870" s="35"/>
      <c r="BM1870" s="35"/>
      <c r="BN1870" s="35"/>
      <c r="BO1870" s="35"/>
      <c r="BP1870" s="35"/>
      <c r="BQ1870" s="35"/>
      <c r="BR1870" s="35"/>
      <c r="BS1870" s="35"/>
      <c r="BT1870" s="35"/>
      <c r="BU1870" s="35"/>
      <c r="BV1870" s="35"/>
    </row>
    <row r="1871" spans="1:74" s="54" customFormat="1" ht="15" customHeight="1" x14ac:dyDescent="0.15">
      <c r="A1871" s="35"/>
      <c r="B1871" s="35"/>
      <c r="C1871" s="35"/>
      <c r="D1871" s="35"/>
      <c r="E1871" s="35"/>
      <c r="F1871" s="35"/>
      <c r="G1871" s="35"/>
      <c r="H1871" s="35"/>
      <c r="I1871" s="35"/>
      <c r="J1871" s="35"/>
      <c r="K1871" s="35"/>
      <c r="L1871" s="35"/>
      <c r="M1871" s="35"/>
      <c r="N1871" s="35"/>
      <c r="O1871" s="35"/>
      <c r="P1871" s="35"/>
      <c r="Q1871" s="35"/>
      <c r="R1871" s="35"/>
      <c r="S1871" s="35"/>
      <c r="T1871" s="35"/>
      <c r="U1871" s="35"/>
      <c r="V1871" s="35"/>
      <c r="W1871" s="35"/>
      <c r="X1871" s="35"/>
      <c r="Y1871" s="35"/>
      <c r="Z1871" s="35"/>
      <c r="AA1871" s="35"/>
      <c r="AB1871" s="35"/>
      <c r="AC1871" s="35"/>
      <c r="AD1871" s="35"/>
      <c r="AE1871" s="35"/>
      <c r="AG1871" s="216"/>
      <c r="AH1871" s="216"/>
      <c r="AI1871" s="216"/>
      <c r="AJ1871" s="216"/>
      <c r="AK1871" s="409"/>
      <c r="AL1871" s="409"/>
      <c r="AM1871" s="409"/>
      <c r="AN1871" s="437"/>
      <c r="AP1871" s="77"/>
      <c r="AQ1871" s="77"/>
      <c r="AR1871" s="35"/>
      <c r="AS1871" s="35"/>
      <c r="AT1871" s="35"/>
      <c r="AU1871" s="35"/>
      <c r="AV1871" s="35"/>
      <c r="AW1871" s="35"/>
      <c r="AX1871" s="35"/>
      <c r="AY1871" s="35"/>
      <c r="AZ1871" s="35"/>
      <c r="BA1871" s="35"/>
      <c r="BB1871" s="35"/>
      <c r="BC1871" s="35"/>
      <c r="BD1871" s="35"/>
      <c r="BE1871" s="35"/>
      <c r="BF1871" s="35"/>
      <c r="BG1871" s="35"/>
      <c r="BH1871" s="35"/>
      <c r="BI1871" s="35"/>
      <c r="BJ1871" s="35"/>
      <c r="BK1871" s="35"/>
      <c r="BL1871" s="35"/>
      <c r="BM1871" s="35"/>
      <c r="BN1871" s="35"/>
      <c r="BO1871" s="35"/>
      <c r="BP1871" s="35"/>
      <c r="BQ1871" s="35"/>
      <c r="BR1871" s="35"/>
      <c r="BS1871" s="35"/>
      <c r="BT1871" s="35"/>
      <c r="BU1871" s="35"/>
      <c r="BV1871" s="35"/>
    </row>
    <row r="1872" spans="1:74" s="54" customFormat="1" ht="15" customHeight="1" x14ac:dyDescent="0.15">
      <c r="A1872" s="35"/>
      <c r="B1872" s="35"/>
      <c r="C1872" s="35"/>
      <c r="D1872" s="35"/>
      <c r="E1872" s="35"/>
      <c r="F1872" s="35"/>
      <c r="G1872" s="35"/>
      <c r="H1872" s="35"/>
      <c r="I1872" s="35"/>
      <c r="J1872" s="35"/>
      <c r="K1872" s="35"/>
      <c r="L1872" s="35"/>
      <c r="M1872" s="35"/>
      <c r="N1872" s="35"/>
      <c r="O1872" s="35"/>
      <c r="P1872" s="35"/>
      <c r="Q1872" s="35"/>
      <c r="R1872" s="35"/>
      <c r="S1872" s="35"/>
      <c r="T1872" s="35"/>
      <c r="U1872" s="35"/>
      <c r="V1872" s="35"/>
      <c r="W1872" s="35"/>
      <c r="X1872" s="35"/>
      <c r="Y1872" s="35"/>
      <c r="Z1872" s="35"/>
      <c r="AA1872" s="35"/>
      <c r="AB1872" s="35"/>
      <c r="AC1872" s="35"/>
      <c r="AD1872" s="35"/>
      <c r="AE1872" s="35"/>
      <c r="AG1872" s="216"/>
      <c r="AH1872" s="216"/>
      <c r="AI1872" s="216"/>
      <c r="AJ1872" s="216"/>
      <c r="AK1872" s="409"/>
      <c r="AL1872" s="409"/>
      <c r="AM1872" s="409"/>
      <c r="AN1872" s="437"/>
      <c r="AP1872" s="77"/>
      <c r="AQ1872" s="77"/>
      <c r="AR1872" s="35"/>
      <c r="AS1872" s="35"/>
      <c r="AT1872" s="35"/>
      <c r="AU1872" s="35"/>
      <c r="AV1872" s="35"/>
      <c r="AW1872" s="35"/>
      <c r="AX1872" s="35"/>
      <c r="AY1872" s="35"/>
      <c r="AZ1872" s="35"/>
      <c r="BA1872" s="35"/>
      <c r="BB1872" s="35"/>
      <c r="BC1872" s="35"/>
      <c r="BD1872" s="35"/>
      <c r="BE1872" s="35"/>
      <c r="BF1872" s="35"/>
      <c r="BG1872" s="35"/>
      <c r="BH1872" s="35"/>
      <c r="BI1872" s="35"/>
      <c r="BJ1872" s="35"/>
      <c r="BK1872" s="35"/>
      <c r="BL1872" s="35"/>
      <c r="BM1872" s="35"/>
      <c r="BN1872" s="35"/>
      <c r="BO1872" s="35"/>
      <c r="BP1872" s="35"/>
      <c r="BQ1872" s="35"/>
      <c r="BR1872" s="35"/>
      <c r="BS1872" s="35"/>
      <c r="BT1872" s="35"/>
      <c r="BU1872" s="35"/>
      <c r="BV1872" s="35"/>
    </row>
    <row r="1873" spans="1:74" s="54" customFormat="1" ht="15" customHeight="1" x14ac:dyDescent="0.15">
      <c r="A1873" s="35"/>
      <c r="B1873" s="35"/>
      <c r="C1873" s="35"/>
      <c r="D1873" s="35"/>
      <c r="E1873" s="35"/>
      <c r="F1873" s="35"/>
      <c r="G1873" s="35"/>
      <c r="H1873" s="35"/>
      <c r="I1873" s="35"/>
      <c r="J1873" s="35"/>
      <c r="K1873" s="35"/>
      <c r="L1873" s="35"/>
      <c r="M1873" s="35"/>
      <c r="N1873" s="35"/>
      <c r="O1873" s="35"/>
      <c r="P1873" s="35"/>
      <c r="Q1873" s="35"/>
      <c r="R1873" s="35"/>
      <c r="S1873" s="35"/>
      <c r="T1873" s="35"/>
      <c r="U1873" s="35"/>
      <c r="V1873" s="35"/>
      <c r="W1873" s="35"/>
      <c r="X1873" s="35"/>
      <c r="Y1873" s="35"/>
      <c r="Z1873" s="35"/>
      <c r="AA1873" s="35"/>
      <c r="AB1873" s="35"/>
      <c r="AC1873" s="35"/>
      <c r="AD1873" s="35"/>
      <c r="AE1873" s="35"/>
      <c r="AG1873" s="216"/>
      <c r="AH1873" s="216"/>
      <c r="AI1873" s="216"/>
      <c r="AJ1873" s="216"/>
      <c r="AK1873" s="409"/>
      <c r="AL1873" s="409"/>
      <c r="AM1873" s="409"/>
      <c r="AN1873" s="437"/>
      <c r="AP1873" s="77"/>
      <c r="AQ1873" s="77"/>
      <c r="AR1873" s="35"/>
      <c r="AS1873" s="35"/>
      <c r="AT1873" s="35"/>
      <c r="AU1873" s="35"/>
      <c r="AV1873" s="35"/>
      <c r="AW1873" s="35"/>
      <c r="AX1873" s="35"/>
      <c r="AY1873" s="35"/>
      <c r="AZ1873" s="35"/>
      <c r="BA1873" s="35"/>
      <c r="BB1873" s="35"/>
      <c r="BC1873" s="35"/>
      <c r="BD1873" s="35"/>
      <c r="BE1873" s="35"/>
      <c r="BF1873" s="35"/>
      <c r="BG1873" s="35"/>
      <c r="BH1873" s="35"/>
      <c r="BI1873" s="35"/>
      <c r="BJ1873" s="35"/>
      <c r="BK1873" s="35"/>
      <c r="BL1873" s="35"/>
      <c r="BM1873" s="35"/>
      <c r="BN1873" s="35"/>
      <c r="BO1873" s="35"/>
      <c r="BP1873" s="35"/>
      <c r="BQ1873" s="35"/>
      <c r="BR1873" s="35"/>
      <c r="BS1873" s="35"/>
      <c r="BT1873" s="35"/>
      <c r="BU1873" s="35"/>
      <c r="BV1873" s="35"/>
    </row>
    <row r="1874" spans="1:74" s="54" customFormat="1" ht="15" customHeight="1" x14ac:dyDescent="0.15">
      <c r="A1874" s="35"/>
      <c r="B1874" s="35"/>
      <c r="C1874" s="35"/>
      <c r="D1874" s="35"/>
      <c r="E1874" s="35"/>
      <c r="F1874" s="35"/>
      <c r="G1874" s="35"/>
      <c r="H1874" s="35"/>
      <c r="I1874" s="35"/>
      <c r="J1874" s="35"/>
      <c r="K1874" s="35"/>
      <c r="L1874" s="35"/>
      <c r="M1874" s="35"/>
      <c r="N1874" s="35"/>
      <c r="O1874" s="35"/>
      <c r="P1874" s="35"/>
      <c r="Q1874" s="35"/>
      <c r="R1874" s="35"/>
      <c r="S1874" s="35"/>
      <c r="T1874" s="35"/>
      <c r="U1874" s="35"/>
      <c r="V1874" s="35"/>
      <c r="W1874" s="35"/>
      <c r="X1874" s="35"/>
      <c r="Y1874" s="35"/>
      <c r="Z1874" s="35"/>
      <c r="AA1874" s="35"/>
      <c r="AB1874" s="35"/>
      <c r="AC1874" s="35"/>
      <c r="AD1874" s="35"/>
      <c r="AE1874" s="35"/>
      <c r="AG1874" s="216"/>
      <c r="AH1874" s="216"/>
      <c r="AI1874" s="216"/>
      <c r="AJ1874" s="216"/>
      <c r="AK1874" s="409"/>
      <c r="AL1874" s="409"/>
      <c r="AM1874" s="409"/>
      <c r="AN1874" s="437"/>
      <c r="AP1874" s="77"/>
      <c r="AQ1874" s="77"/>
      <c r="AR1874" s="35"/>
      <c r="AS1874" s="35"/>
      <c r="AT1874" s="35"/>
      <c r="AU1874" s="35"/>
      <c r="AV1874" s="35"/>
      <c r="AW1874" s="35"/>
      <c r="AX1874" s="35"/>
      <c r="AY1874" s="35"/>
      <c r="AZ1874" s="35"/>
      <c r="BA1874" s="35"/>
      <c r="BB1874" s="35"/>
      <c r="BC1874" s="35"/>
      <c r="BD1874" s="35"/>
      <c r="BE1874" s="35"/>
      <c r="BF1874" s="35"/>
      <c r="BG1874" s="35"/>
      <c r="BH1874" s="35"/>
      <c r="BI1874" s="35"/>
      <c r="BJ1874" s="35"/>
      <c r="BK1874" s="35"/>
      <c r="BL1874" s="35"/>
      <c r="BM1874" s="35"/>
      <c r="BN1874" s="35"/>
      <c r="BO1874" s="35"/>
      <c r="BP1874" s="35"/>
      <c r="BQ1874" s="35"/>
      <c r="BR1874" s="35"/>
      <c r="BS1874" s="35"/>
      <c r="BT1874" s="35"/>
      <c r="BU1874" s="35"/>
      <c r="BV1874" s="35"/>
    </row>
    <row r="1875" spans="1:74" s="54" customFormat="1" ht="15" customHeight="1" x14ac:dyDescent="0.15">
      <c r="A1875" s="35"/>
      <c r="B1875" s="35"/>
      <c r="C1875" s="35"/>
      <c r="D1875" s="35"/>
      <c r="E1875" s="35"/>
      <c r="F1875" s="35"/>
      <c r="G1875" s="35"/>
      <c r="H1875" s="35"/>
      <c r="I1875" s="35"/>
      <c r="J1875" s="35"/>
      <c r="K1875" s="35"/>
      <c r="L1875" s="35"/>
      <c r="M1875" s="35"/>
      <c r="N1875" s="35"/>
      <c r="O1875" s="35"/>
      <c r="P1875" s="35"/>
      <c r="Q1875" s="35"/>
      <c r="R1875" s="35"/>
      <c r="S1875" s="35"/>
      <c r="T1875" s="35"/>
      <c r="U1875" s="35"/>
      <c r="V1875" s="35"/>
      <c r="W1875" s="35"/>
      <c r="X1875" s="35"/>
      <c r="Y1875" s="35"/>
      <c r="Z1875" s="35"/>
      <c r="AA1875" s="35"/>
      <c r="AB1875" s="35"/>
      <c r="AC1875" s="35"/>
      <c r="AD1875" s="35"/>
      <c r="AE1875" s="35"/>
      <c r="AG1875" s="216"/>
      <c r="AH1875" s="216"/>
      <c r="AI1875" s="216"/>
      <c r="AJ1875" s="216"/>
      <c r="AK1875" s="409"/>
      <c r="AL1875" s="409"/>
      <c r="AM1875" s="409"/>
      <c r="AN1875" s="437"/>
      <c r="AP1875" s="77"/>
      <c r="AQ1875" s="77"/>
      <c r="AR1875" s="35"/>
      <c r="AS1875" s="35"/>
      <c r="AT1875" s="35"/>
      <c r="AU1875" s="35"/>
      <c r="AV1875" s="35"/>
      <c r="AW1875" s="35"/>
      <c r="AX1875" s="35"/>
      <c r="AY1875" s="35"/>
      <c r="AZ1875" s="35"/>
      <c r="BA1875" s="35"/>
      <c r="BB1875" s="35"/>
      <c r="BC1875" s="35"/>
      <c r="BD1875" s="35"/>
      <c r="BE1875" s="35"/>
      <c r="BF1875" s="35"/>
      <c r="BG1875" s="35"/>
      <c r="BH1875" s="35"/>
      <c r="BI1875" s="35"/>
      <c r="BJ1875" s="35"/>
      <c r="BK1875" s="35"/>
      <c r="BL1875" s="35"/>
      <c r="BM1875" s="35"/>
      <c r="BN1875" s="35"/>
      <c r="BO1875" s="35"/>
      <c r="BP1875" s="35"/>
      <c r="BQ1875" s="35"/>
      <c r="BR1875" s="35"/>
      <c r="BS1875" s="35"/>
      <c r="BT1875" s="35"/>
      <c r="BU1875" s="35"/>
      <c r="BV1875" s="35"/>
    </row>
    <row r="1876" spans="1:74" s="54" customFormat="1" ht="15" customHeight="1" x14ac:dyDescent="0.15">
      <c r="A1876" s="35"/>
      <c r="B1876" s="35"/>
      <c r="C1876" s="35"/>
      <c r="D1876" s="35"/>
      <c r="E1876" s="35"/>
      <c r="F1876" s="35"/>
      <c r="G1876" s="35"/>
      <c r="H1876" s="35"/>
      <c r="I1876" s="35"/>
      <c r="J1876" s="35"/>
      <c r="K1876" s="35"/>
      <c r="L1876" s="35"/>
      <c r="M1876" s="35"/>
      <c r="N1876" s="35"/>
      <c r="O1876" s="35"/>
      <c r="P1876" s="35"/>
      <c r="Q1876" s="35"/>
      <c r="R1876" s="35"/>
      <c r="S1876" s="35"/>
      <c r="T1876" s="35"/>
      <c r="U1876" s="35"/>
      <c r="V1876" s="35"/>
      <c r="W1876" s="35"/>
      <c r="X1876" s="35"/>
      <c r="Y1876" s="35"/>
      <c r="Z1876" s="35"/>
      <c r="AA1876" s="35"/>
      <c r="AB1876" s="35"/>
      <c r="AC1876" s="35"/>
      <c r="AD1876" s="35"/>
      <c r="AE1876" s="35"/>
      <c r="AG1876" s="216"/>
      <c r="AH1876" s="216"/>
      <c r="AI1876" s="216"/>
      <c r="AJ1876" s="216"/>
      <c r="AK1876" s="409"/>
      <c r="AL1876" s="409"/>
      <c r="AM1876" s="409"/>
      <c r="AN1876" s="437"/>
      <c r="AP1876" s="77"/>
      <c r="AQ1876" s="77"/>
      <c r="AR1876" s="35"/>
      <c r="AS1876" s="35"/>
      <c r="AT1876" s="35"/>
      <c r="AU1876" s="35"/>
      <c r="AV1876" s="35"/>
      <c r="AW1876" s="35"/>
      <c r="AX1876" s="35"/>
      <c r="AY1876" s="35"/>
      <c r="AZ1876" s="35"/>
      <c r="BA1876" s="35"/>
      <c r="BB1876" s="35"/>
      <c r="BC1876" s="35"/>
      <c r="BD1876" s="35"/>
      <c r="BE1876" s="35"/>
      <c r="BF1876" s="35"/>
      <c r="BG1876" s="35"/>
      <c r="BH1876" s="35"/>
      <c r="BI1876" s="35"/>
      <c r="BJ1876" s="35"/>
      <c r="BK1876" s="35"/>
      <c r="BL1876" s="35"/>
      <c r="BM1876" s="35"/>
      <c r="BN1876" s="35"/>
      <c r="BO1876" s="35"/>
      <c r="BP1876" s="35"/>
      <c r="BQ1876" s="35"/>
      <c r="BR1876" s="35"/>
      <c r="BS1876" s="35"/>
      <c r="BT1876" s="35"/>
      <c r="BU1876" s="35"/>
      <c r="BV1876" s="35"/>
    </row>
    <row r="1877" spans="1:74" s="54" customFormat="1" ht="15" customHeight="1" x14ac:dyDescent="0.15">
      <c r="A1877" s="35"/>
      <c r="B1877" s="35"/>
      <c r="C1877" s="35"/>
      <c r="D1877" s="35"/>
      <c r="E1877" s="35"/>
      <c r="F1877" s="35"/>
      <c r="G1877" s="35"/>
      <c r="H1877" s="35"/>
      <c r="I1877" s="35"/>
      <c r="J1877" s="35"/>
      <c r="K1877" s="35"/>
      <c r="L1877" s="35"/>
      <c r="M1877" s="35"/>
      <c r="N1877" s="35"/>
      <c r="O1877" s="35"/>
      <c r="P1877" s="35"/>
      <c r="Q1877" s="35"/>
      <c r="R1877" s="35"/>
      <c r="S1877" s="35"/>
      <c r="T1877" s="35"/>
      <c r="U1877" s="35"/>
      <c r="V1877" s="35"/>
      <c r="W1877" s="35"/>
      <c r="X1877" s="35"/>
      <c r="Y1877" s="35"/>
      <c r="Z1877" s="35"/>
      <c r="AA1877" s="35"/>
      <c r="AB1877" s="35"/>
      <c r="AC1877" s="35"/>
      <c r="AD1877" s="35"/>
      <c r="AE1877" s="35"/>
      <c r="AG1877" s="216"/>
      <c r="AH1877" s="216"/>
      <c r="AI1877" s="216"/>
      <c r="AJ1877" s="216"/>
      <c r="AK1877" s="409"/>
      <c r="AL1877" s="409"/>
      <c r="AM1877" s="409"/>
      <c r="AN1877" s="437"/>
      <c r="AP1877" s="77"/>
      <c r="AQ1877" s="77"/>
      <c r="AR1877" s="35"/>
      <c r="AS1877" s="35"/>
      <c r="AT1877" s="35"/>
      <c r="AU1877" s="35"/>
      <c r="AV1877" s="35"/>
      <c r="AW1877" s="35"/>
      <c r="AX1877" s="35"/>
      <c r="AY1877" s="35"/>
      <c r="AZ1877" s="35"/>
      <c r="BA1877" s="35"/>
      <c r="BB1877" s="35"/>
      <c r="BC1877" s="35"/>
      <c r="BD1877" s="35"/>
      <c r="BE1877" s="35"/>
      <c r="BF1877" s="35"/>
      <c r="BG1877" s="35"/>
      <c r="BH1877" s="35"/>
      <c r="BI1877" s="35"/>
      <c r="BJ1877" s="35"/>
      <c r="BK1877" s="35"/>
      <c r="BL1877" s="35"/>
      <c r="BM1877" s="35"/>
      <c r="BN1877" s="35"/>
      <c r="BO1877" s="35"/>
      <c r="BP1877" s="35"/>
      <c r="BQ1877" s="35"/>
      <c r="BR1877" s="35"/>
      <c r="BS1877" s="35"/>
      <c r="BT1877" s="35"/>
      <c r="BU1877" s="35"/>
      <c r="BV1877" s="35"/>
    </row>
    <row r="1878" spans="1:74" s="54" customFormat="1" ht="15" customHeight="1" x14ac:dyDescent="0.15">
      <c r="A1878" s="35"/>
      <c r="B1878" s="35"/>
      <c r="C1878" s="35"/>
      <c r="D1878" s="35"/>
      <c r="E1878" s="35"/>
      <c r="F1878" s="35"/>
      <c r="G1878" s="35"/>
      <c r="H1878" s="35"/>
      <c r="I1878" s="35"/>
      <c r="J1878" s="35"/>
      <c r="K1878" s="35"/>
      <c r="L1878" s="35"/>
      <c r="M1878" s="35"/>
      <c r="N1878" s="35"/>
      <c r="O1878" s="35"/>
      <c r="P1878" s="35"/>
      <c r="Q1878" s="35"/>
      <c r="R1878" s="35"/>
      <c r="S1878" s="35"/>
      <c r="T1878" s="35"/>
      <c r="U1878" s="35"/>
      <c r="V1878" s="35"/>
      <c r="W1878" s="35"/>
      <c r="X1878" s="35"/>
      <c r="Y1878" s="35"/>
      <c r="Z1878" s="35"/>
      <c r="AA1878" s="35"/>
      <c r="AB1878" s="35"/>
      <c r="AC1878" s="35"/>
      <c r="AD1878" s="35"/>
      <c r="AE1878" s="35"/>
      <c r="AG1878" s="216"/>
      <c r="AH1878" s="216"/>
      <c r="AI1878" s="216"/>
      <c r="AJ1878" s="216"/>
      <c r="AK1878" s="409"/>
      <c r="AL1878" s="409"/>
      <c r="AM1878" s="409"/>
      <c r="AN1878" s="437"/>
      <c r="AP1878" s="77"/>
      <c r="AQ1878" s="77"/>
      <c r="AR1878" s="35"/>
      <c r="AS1878" s="35"/>
      <c r="AT1878" s="35"/>
      <c r="AU1878" s="35"/>
      <c r="AV1878" s="35"/>
      <c r="AW1878" s="35"/>
      <c r="AX1878" s="35"/>
      <c r="AY1878" s="35"/>
      <c r="AZ1878" s="35"/>
      <c r="BA1878" s="35"/>
      <c r="BB1878" s="35"/>
      <c r="BC1878" s="35"/>
      <c r="BD1878" s="35"/>
      <c r="BE1878" s="35"/>
      <c r="BF1878" s="35"/>
      <c r="BG1878" s="35"/>
      <c r="BH1878" s="35"/>
      <c r="BI1878" s="35"/>
      <c r="BJ1878" s="35"/>
      <c r="BK1878" s="35"/>
      <c r="BL1878" s="35"/>
      <c r="BM1878" s="35"/>
      <c r="BN1878" s="35"/>
      <c r="BO1878" s="35"/>
      <c r="BP1878" s="35"/>
      <c r="BQ1878" s="35"/>
      <c r="BR1878" s="35"/>
      <c r="BS1878" s="35"/>
      <c r="BT1878" s="35"/>
      <c r="BU1878" s="35"/>
      <c r="BV1878" s="35"/>
    </row>
    <row r="1879" spans="1:74" s="54" customFormat="1" ht="15" customHeight="1" x14ac:dyDescent="0.15">
      <c r="A1879" s="35"/>
      <c r="B1879" s="35"/>
      <c r="C1879" s="35"/>
      <c r="D1879" s="35"/>
      <c r="E1879" s="35"/>
      <c r="F1879" s="35"/>
      <c r="G1879" s="35"/>
      <c r="H1879" s="35"/>
      <c r="I1879" s="35"/>
      <c r="J1879" s="35"/>
      <c r="K1879" s="35"/>
      <c r="L1879" s="35"/>
      <c r="M1879" s="35"/>
      <c r="N1879" s="35"/>
      <c r="O1879" s="35"/>
      <c r="P1879" s="35"/>
      <c r="Q1879" s="35"/>
      <c r="R1879" s="35"/>
      <c r="S1879" s="35"/>
      <c r="T1879" s="35"/>
      <c r="U1879" s="35"/>
      <c r="V1879" s="35"/>
      <c r="W1879" s="35"/>
      <c r="X1879" s="35"/>
      <c r="Y1879" s="35"/>
      <c r="Z1879" s="35"/>
      <c r="AA1879" s="35"/>
      <c r="AB1879" s="35"/>
      <c r="AC1879" s="35"/>
      <c r="AD1879" s="35"/>
      <c r="AE1879" s="35"/>
      <c r="AG1879" s="216"/>
      <c r="AH1879" s="216"/>
      <c r="AI1879" s="216"/>
      <c r="AJ1879" s="216"/>
      <c r="AK1879" s="409"/>
      <c r="AL1879" s="409"/>
      <c r="AM1879" s="409"/>
      <c r="AN1879" s="437"/>
      <c r="AP1879" s="77"/>
      <c r="AQ1879" s="77"/>
      <c r="AR1879" s="35"/>
      <c r="AS1879" s="35"/>
      <c r="AT1879" s="35"/>
      <c r="AU1879" s="35"/>
      <c r="AV1879" s="35"/>
      <c r="AW1879" s="35"/>
      <c r="AX1879" s="35"/>
      <c r="AY1879" s="35"/>
      <c r="AZ1879" s="35"/>
      <c r="BA1879" s="35"/>
      <c r="BB1879" s="35"/>
      <c r="BC1879" s="35"/>
      <c r="BD1879" s="35"/>
      <c r="BE1879" s="35"/>
      <c r="BF1879" s="35"/>
      <c r="BG1879" s="35"/>
      <c r="BH1879" s="35"/>
      <c r="BI1879" s="35"/>
      <c r="BJ1879" s="35"/>
      <c r="BK1879" s="35"/>
      <c r="BL1879" s="35"/>
      <c r="BM1879" s="35"/>
      <c r="BN1879" s="35"/>
      <c r="BO1879" s="35"/>
      <c r="BP1879" s="35"/>
      <c r="BQ1879" s="35"/>
      <c r="BR1879" s="35"/>
      <c r="BS1879" s="35"/>
      <c r="BT1879" s="35"/>
      <c r="BU1879" s="35"/>
      <c r="BV1879" s="35"/>
    </row>
    <row r="1880" spans="1:74" s="54" customFormat="1" ht="15" customHeight="1" x14ac:dyDescent="0.15">
      <c r="A1880" s="35"/>
      <c r="B1880" s="35"/>
      <c r="C1880" s="35"/>
      <c r="D1880" s="35"/>
      <c r="E1880" s="35"/>
      <c r="F1880" s="35"/>
      <c r="G1880" s="35"/>
      <c r="H1880" s="35"/>
      <c r="I1880" s="35"/>
      <c r="J1880" s="35"/>
      <c r="K1880" s="35"/>
      <c r="L1880" s="35"/>
      <c r="M1880" s="35"/>
      <c r="N1880" s="35"/>
      <c r="O1880" s="35"/>
      <c r="P1880" s="35"/>
      <c r="Q1880" s="35"/>
      <c r="R1880" s="35"/>
      <c r="S1880" s="35"/>
      <c r="T1880" s="35"/>
      <c r="U1880" s="35"/>
      <c r="V1880" s="35"/>
      <c r="W1880" s="35"/>
      <c r="X1880" s="35"/>
      <c r="Y1880" s="35"/>
      <c r="Z1880" s="35"/>
      <c r="AA1880" s="35"/>
      <c r="AB1880" s="35"/>
      <c r="AC1880" s="35"/>
      <c r="AD1880" s="35"/>
      <c r="AE1880" s="35"/>
      <c r="AG1880" s="216"/>
      <c r="AH1880" s="216"/>
      <c r="AI1880" s="216"/>
      <c r="AJ1880" s="216"/>
      <c r="AK1880" s="409"/>
      <c r="AL1880" s="409"/>
      <c r="AM1880" s="409"/>
      <c r="AN1880" s="437"/>
      <c r="AP1880" s="77"/>
      <c r="AQ1880" s="77"/>
      <c r="AR1880" s="35"/>
      <c r="AS1880" s="35"/>
      <c r="AT1880" s="35"/>
      <c r="AU1880" s="35"/>
      <c r="AV1880" s="35"/>
      <c r="AW1880" s="35"/>
      <c r="AX1880" s="35"/>
      <c r="AY1880" s="35"/>
      <c r="AZ1880" s="35"/>
      <c r="BA1880" s="35"/>
      <c r="BB1880" s="35"/>
      <c r="BC1880" s="35"/>
      <c r="BD1880" s="35"/>
      <c r="BE1880" s="35"/>
      <c r="BF1880" s="35"/>
      <c r="BG1880" s="35"/>
      <c r="BH1880" s="35"/>
      <c r="BI1880" s="35"/>
      <c r="BJ1880" s="35"/>
      <c r="BK1880" s="35"/>
      <c r="BL1880" s="35"/>
      <c r="BM1880" s="35"/>
      <c r="BN1880" s="35"/>
      <c r="BO1880" s="35"/>
      <c r="BP1880" s="35"/>
      <c r="BQ1880" s="35"/>
      <c r="BR1880" s="35"/>
      <c r="BS1880" s="35"/>
      <c r="BT1880" s="35"/>
      <c r="BU1880" s="35"/>
      <c r="BV1880" s="35"/>
    </row>
    <row r="1881" spans="1:74" s="54" customFormat="1" ht="15" customHeight="1" x14ac:dyDescent="0.15">
      <c r="A1881" s="35"/>
      <c r="B1881" s="35"/>
      <c r="C1881" s="35"/>
      <c r="D1881" s="35"/>
      <c r="E1881" s="35"/>
      <c r="F1881" s="35"/>
      <c r="G1881" s="35"/>
      <c r="H1881" s="35"/>
      <c r="I1881" s="35"/>
      <c r="J1881" s="35"/>
      <c r="K1881" s="35"/>
      <c r="L1881" s="35"/>
      <c r="M1881" s="35"/>
      <c r="N1881" s="35"/>
      <c r="O1881" s="35"/>
      <c r="P1881" s="35"/>
      <c r="Q1881" s="35"/>
      <c r="R1881" s="35"/>
      <c r="S1881" s="35"/>
      <c r="T1881" s="35"/>
      <c r="U1881" s="35"/>
      <c r="V1881" s="35"/>
      <c r="W1881" s="35"/>
      <c r="X1881" s="35"/>
      <c r="Y1881" s="35"/>
      <c r="Z1881" s="35"/>
      <c r="AA1881" s="35"/>
      <c r="AB1881" s="35"/>
      <c r="AC1881" s="35"/>
      <c r="AD1881" s="35"/>
      <c r="AE1881" s="35"/>
      <c r="AG1881" s="216"/>
      <c r="AH1881" s="217"/>
      <c r="AI1881" s="216"/>
      <c r="AJ1881" s="216"/>
      <c r="AK1881" s="409"/>
      <c r="AL1881" s="409"/>
      <c r="AM1881" s="409"/>
      <c r="AN1881" s="437"/>
      <c r="AP1881" s="77"/>
      <c r="AQ1881" s="77"/>
      <c r="AR1881" s="35"/>
      <c r="AS1881" s="35"/>
      <c r="AT1881" s="35"/>
      <c r="AU1881" s="35"/>
      <c r="AV1881" s="35"/>
      <c r="AW1881" s="35"/>
      <c r="AX1881" s="35"/>
      <c r="AY1881" s="35"/>
      <c r="AZ1881" s="35"/>
      <c r="BA1881" s="35"/>
      <c r="BB1881" s="35"/>
      <c r="BC1881" s="35"/>
      <c r="BD1881" s="35"/>
      <c r="BE1881" s="35"/>
      <c r="BF1881" s="35"/>
      <c r="BG1881" s="35"/>
      <c r="BH1881" s="35"/>
      <c r="BI1881" s="35"/>
      <c r="BJ1881" s="35"/>
      <c r="BK1881" s="35"/>
      <c r="BL1881" s="35"/>
      <c r="BM1881" s="35"/>
      <c r="BN1881" s="35"/>
      <c r="BO1881" s="35"/>
      <c r="BP1881" s="35"/>
      <c r="BQ1881" s="35"/>
      <c r="BR1881" s="35"/>
      <c r="BS1881" s="35"/>
      <c r="BT1881" s="35"/>
      <c r="BU1881" s="35"/>
      <c r="BV1881" s="35"/>
    </row>
    <row r="1882" spans="1:74" s="54" customFormat="1" ht="15" customHeight="1" x14ac:dyDescent="0.15">
      <c r="A1882" s="35"/>
      <c r="B1882" s="35"/>
      <c r="C1882" s="35"/>
      <c r="D1882" s="35"/>
      <c r="E1882" s="35"/>
      <c r="F1882" s="35"/>
      <c r="G1882" s="35"/>
      <c r="H1882" s="35"/>
      <c r="I1882" s="35"/>
      <c r="J1882" s="35"/>
      <c r="K1882" s="35"/>
      <c r="L1882" s="35"/>
      <c r="M1882" s="35"/>
      <c r="N1882" s="35"/>
      <c r="O1882" s="35"/>
      <c r="P1882" s="35"/>
      <c r="Q1882" s="35"/>
      <c r="R1882" s="35"/>
      <c r="S1882" s="35"/>
      <c r="T1882" s="35"/>
      <c r="U1882" s="35"/>
      <c r="V1882" s="35"/>
      <c r="W1882" s="35"/>
      <c r="X1882" s="35"/>
      <c r="Y1882" s="35"/>
      <c r="Z1882" s="35"/>
      <c r="AA1882" s="35"/>
      <c r="AB1882" s="35"/>
      <c r="AC1882" s="35"/>
      <c r="AD1882" s="35"/>
      <c r="AE1882" s="35"/>
      <c r="AG1882" s="216"/>
      <c r="AH1882" s="216"/>
      <c r="AI1882" s="216"/>
      <c r="AJ1882" s="216"/>
      <c r="AK1882" s="409"/>
      <c r="AL1882" s="409"/>
      <c r="AM1882" s="409"/>
      <c r="AN1882" s="437"/>
      <c r="AP1882" s="77"/>
      <c r="AQ1882" s="77"/>
      <c r="AR1882" s="35"/>
      <c r="AS1882" s="35"/>
      <c r="AT1882" s="35"/>
      <c r="AU1882" s="35"/>
      <c r="AV1882" s="35"/>
      <c r="AW1882" s="35"/>
      <c r="AX1882" s="35"/>
      <c r="AY1882" s="35"/>
      <c r="AZ1882" s="35"/>
      <c r="BA1882" s="35"/>
      <c r="BB1882" s="35"/>
      <c r="BC1882" s="35"/>
      <c r="BD1882" s="35"/>
      <c r="BE1882" s="35"/>
      <c r="BF1882" s="35"/>
      <c r="BG1882" s="35"/>
      <c r="BH1882" s="35"/>
      <c r="BI1882" s="35"/>
      <c r="BJ1882" s="35"/>
      <c r="BK1882" s="35"/>
      <c r="BL1882" s="35"/>
      <c r="BM1882" s="35"/>
      <c r="BN1882" s="35"/>
      <c r="BO1882" s="35"/>
      <c r="BP1882" s="35"/>
      <c r="BQ1882" s="35"/>
      <c r="BR1882" s="35"/>
      <c r="BS1882" s="35"/>
      <c r="BT1882" s="35"/>
      <c r="BU1882" s="35"/>
      <c r="BV1882" s="35"/>
    </row>
    <row r="1883" spans="1:74" s="54" customFormat="1" ht="15" customHeight="1" x14ac:dyDescent="0.15">
      <c r="A1883" s="35"/>
      <c r="B1883" s="35"/>
      <c r="C1883" s="35"/>
      <c r="D1883" s="35"/>
      <c r="E1883" s="35"/>
      <c r="F1883" s="35"/>
      <c r="G1883" s="35"/>
      <c r="H1883" s="35"/>
      <c r="I1883" s="35"/>
      <c r="J1883" s="35"/>
      <c r="K1883" s="35"/>
      <c r="L1883" s="35"/>
      <c r="M1883" s="35"/>
      <c r="N1883" s="35"/>
      <c r="O1883" s="35"/>
      <c r="P1883" s="35"/>
      <c r="Q1883" s="35"/>
      <c r="R1883" s="35"/>
      <c r="S1883" s="35"/>
      <c r="T1883" s="35"/>
      <c r="U1883" s="35"/>
      <c r="V1883" s="35"/>
      <c r="W1883" s="35"/>
      <c r="X1883" s="35"/>
      <c r="Y1883" s="35"/>
      <c r="Z1883" s="35"/>
      <c r="AA1883" s="35"/>
      <c r="AB1883" s="35"/>
      <c r="AC1883" s="35"/>
      <c r="AD1883" s="35"/>
      <c r="AE1883" s="35"/>
      <c r="AG1883" s="216"/>
      <c r="AH1883" s="216"/>
      <c r="AI1883" s="216"/>
      <c r="AJ1883" s="216"/>
      <c r="AK1883" s="409"/>
      <c r="AL1883" s="409"/>
      <c r="AM1883" s="409"/>
      <c r="AN1883" s="437"/>
      <c r="AP1883" s="77"/>
      <c r="AQ1883" s="77"/>
      <c r="AR1883" s="35"/>
      <c r="AS1883" s="35"/>
      <c r="AT1883" s="35"/>
      <c r="AU1883" s="35"/>
      <c r="AV1883" s="35"/>
      <c r="AW1883" s="35"/>
      <c r="AX1883" s="35"/>
      <c r="AY1883" s="35"/>
      <c r="AZ1883" s="35"/>
      <c r="BA1883" s="35"/>
      <c r="BB1883" s="35"/>
      <c r="BC1883" s="35"/>
      <c r="BD1883" s="35"/>
      <c r="BE1883" s="35"/>
      <c r="BF1883" s="35"/>
      <c r="BG1883" s="35"/>
      <c r="BH1883" s="35"/>
      <c r="BI1883" s="35"/>
      <c r="BJ1883" s="35"/>
      <c r="BK1883" s="35"/>
      <c r="BL1883" s="35"/>
      <c r="BM1883" s="35"/>
      <c r="BN1883" s="35"/>
      <c r="BO1883" s="35"/>
      <c r="BP1883" s="35"/>
      <c r="BQ1883" s="35"/>
      <c r="BR1883" s="35"/>
      <c r="BS1883" s="35"/>
      <c r="BT1883" s="35"/>
      <c r="BU1883" s="35"/>
      <c r="BV1883" s="35"/>
    </row>
    <row r="1884" spans="1:74" s="54" customFormat="1" ht="15" customHeight="1" x14ac:dyDescent="0.15">
      <c r="A1884" s="35"/>
      <c r="B1884" s="35"/>
      <c r="C1884" s="35"/>
      <c r="D1884" s="35"/>
      <c r="E1884" s="35"/>
      <c r="F1884" s="35"/>
      <c r="G1884" s="35"/>
      <c r="H1884" s="35"/>
      <c r="I1884" s="35"/>
      <c r="J1884" s="35"/>
      <c r="K1884" s="35"/>
      <c r="L1884" s="35"/>
      <c r="M1884" s="35"/>
      <c r="N1884" s="35"/>
      <c r="O1884" s="35"/>
      <c r="P1884" s="35"/>
      <c r="Q1884" s="35"/>
      <c r="R1884" s="35"/>
      <c r="S1884" s="35"/>
      <c r="T1884" s="35"/>
      <c r="U1884" s="35"/>
      <c r="V1884" s="35"/>
      <c r="W1884" s="35"/>
      <c r="X1884" s="35"/>
      <c r="Y1884" s="35"/>
      <c r="Z1884" s="35"/>
      <c r="AA1884" s="35"/>
      <c r="AB1884" s="35"/>
      <c r="AC1884" s="35"/>
      <c r="AD1884" s="35"/>
      <c r="AE1884" s="35"/>
      <c r="AG1884" s="216"/>
      <c r="AH1884" s="216"/>
      <c r="AI1884" s="216"/>
      <c r="AJ1884" s="216"/>
      <c r="AK1884" s="409"/>
      <c r="AL1884" s="409"/>
      <c r="AM1884" s="409"/>
      <c r="AN1884" s="437"/>
      <c r="AP1884" s="77"/>
      <c r="AQ1884" s="77"/>
      <c r="AR1884" s="35"/>
      <c r="AS1884" s="35"/>
      <c r="AT1884" s="35"/>
      <c r="AU1884" s="35"/>
      <c r="AV1884" s="35"/>
      <c r="AW1884" s="35"/>
      <c r="AX1884" s="35"/>
      <c r="AY1884" s="35"/>
      <c r="AZ1884" s="35"/>
      <c r="BA1884" s="35"/>
      <c r="BB1884" s="35"/>
      <c r="BC1884" s="35"/>
      <c r="BD1884" s="35"/>
      <c r="BE1884" s="35"/>
      <c r="BF1884" s="35"/>
      <c r="BG1884" s="35"/>
      <c r="BH1884" s="35"/>
      <c r="BI1884" s="35"/>
      <c r="BJ1884" s="35"/>
      <c r="BK1884" s="35"/>
      <c r="BL1884" s="35"/>
      <c r="BM1884" s="35"/>
      <c r="BN1884" s="35"/>
      <c r="BO1884" s="35"/>
      <c r="BP1884" s="35"/>
      <c r="BQ1884" s="35"/>
      <c r="BR1884" s="35"/>
      <c r="BS1884" s="35"/>
      <c r="BT1884" s="35"/>
      <c r="BU1884" s="35"/>
      <c r="BV1884" s="35"/>
    </row>
    <row r="1885" spans="1:74" s="54" customFormat="1" ht="15" customHeight="1" x14ac:dyDescent="0.15">
      <c r="A1885" s="35"/>
      <c r="B1885" s="35"/>
      <c r="C1885" s="35"/>
      <c r="D1885" s="35"/>
      <c r="E1885" s="35"/>
      <c r="F1885" s="35"/>
      <c r="G1885" s="35"/>
      <c r="H1885" s="35"/>
      <c r="I1885" s="35"/>
      <c r="J1885" s="35"/>
      <c r="K1885" s="35"/>
      <c r="L1885" s="35"/>
      <c r="M1885" s="35"/>
      <c r="N1885" s="35"/>
      <c r="O1885" s="35"/>
      <c r="P1885" s="35"/>
      <c r="Q1885" s="35"/>
      <c r="R1885" s="35"/>
      <c r="S1885" s="35"/>
      <c r="T1885" s="35"/>
      <c r="U1885" s="35"/>
      <c r="V1885" s="35"/>
      <c r="W1885" s="35"/>
      <c r="X1885" s="35"/>
      <c r="Y1885" s="35"/>
      <c r="Z1885" s="35"/>
      <c r="AA1885" s="35"/>
      <c r="AB1885" s="35"/>
      <c r="AC1885" s="35"/>
      <c r="AD1885" s="35"/>
      <c r="AE1885" s="35"/>
      <c r="AG1885" s="216"/>
      <c r="AH1885" s="216"/>
      <c r="AI1885" s="216"/>
      <c r="AJ1885" s="216"/>
      <c r="AK1885" s="409"/>
      <c r="AL1885" s="409"/>
      <c r="AM1885" s="409"/>
      <c r="AN1885" s="437"/>
      <c r="AP1885" s="77"/>
      <c r="AQ1885" s="77"/>
      <c r="AR1885" s="35"/>
      <c r="AS1885" s="35"/>
      <c r="AT1885" s="35"/>
      <c r="AU1885" s="35"/>
      <c r="AV1885" s="35"/>
      <c r="AW1885" s="35"/>
      <c r="AX1885" s="35"/>
      <c r="AY1885" s="35"/>
      <c r="AZ1885" s="35"/>
      <c r="BA1885" s="35"/>
      <c r="BB1885" s="35"/>
      <c r="BC1885" s="35"/>
      <c r="BD1885" s="35"/>
      <c r="BE1885" s="35"/>
      <c r="BF1885" s="35"/>
      <c r="BG1885" s="35"/>
      <c r="BH1885" s="35"/>
      <c r="BI1885" s="35"/>
      <c r="BJ1885" s="35"/>
      <c r="BK1885" s="35"/>
      <c r="BL1885" s="35"/>
      <c r="BM1885" s="35"/>
      <c r="BN1885" s="35"/>
      <c r="BO1885" s="35"/>
      <c r="BP1885" s="35"/>
      <c r="BQ1885" s="35"/>
      <c r="BR1885" s="35"/>
      <c r="BS1885" s="35"/>
      <c r="BT1885" s="35"/>
      <c r="BU1885" s="35"/>
      <c r="BV1885" s="35"/>
    </row>
    <row r="1886" spans="1:74" s="54" customFormat="1" ht="15" customHeight="1" x14ac:dyDescent="0.15">
      <c r="A1886" s="35"/>
      <c r="B1886" s="35"/>
      <c r="C1886" s="35"/>
      <c r="D1886" s="35"/>
      <c r="E1886" s="35"/>
      <c r="F1886" s="35"/>
      <c r="G1886" s="35"/>
      <c r="H1886" s="35"/>
      <c r="I1886" s="35"/>
      <c r="J1886" s="35"/>
      <c r="K1886" s="35"/>
      <c r="L1886" s="35"/>
      <c r="M1886" s="35"/>
      <c r="N1886" s="35"/>
      <c r="O1886" s="35"/>
      <c r="P1886" s="35"/>
      <c r="Q1886" s="35"/>
      <c r="R1886" s="35"/>
      <c r="S1886" s="35"/>
      <c r="T1886" s="35"/>
      <c r="U1886" s="35"/>
      <c r="V1886" s="35"/>
      <c r="W1886" s="35"/>
      <c r="X1886" s="35"/>
      <c r="Y1886" s="35"/>
      <c r="Z1886" s="35"/>
      <c r="AA1886" s="35"/>
      <c r="AB1886" s="35"/>
      <c r="AC1886" s="35"/>
      <c r="AD1886" s="35"/>
      <c r="AE1886" s="35"/>
      <c r="AG1886" s="216"/>
      <c r="AH1886" s="216"/>
      <c r="AI1886" s="216"/>
      <c r="AJ1886" s="216"/>
      <c r="AK1886" s="409"/>
      <c r="AL1886" s="409"/>
      <c r="AM1886" s="409"/>
      <c r="AN1886" s="437"/>
      <c r="AP1886" s="77"/>
      <c r="AQ1886" s="77"/>
      <c r="AR1886" s="35"/>
      <c r="AS1886" s="35"/>
      <c r="AT1886" s="35"/>
      <c r="AU1886" s="35"/>
      <c r="AV1886" s="35"/>
      <c r="AW1886" s="35"/>
      <c r="AX1886" s="35"/>
      <c r="AY1886" s="35"/>
      <c r="AZ1886" s="35"/>
      <c r="BA1886" s="35"/>
      <c r="BB1886" s="35"/>
      <c r="BC1886" s="35"/>
      <c r="BD1886" s="35"/>
      <c r="BE1886" s="35"/>
      <c r="BF1886" s="35"/>
      <c r="BG1886" s="35"/>
      <c r="BH1886" s="35"/>
      <c r="BI1886" s="35"/>
      <c r="BJ1886" s="35"/>
      <c r="BK1886" s="35"/>
      <c r="BL1886" s="35"/>
      <c r="BM1886" s="35"/>
      <c r="BN1886" s="35"/>
      <c r="BO1886" s="35"/>
      <c r="BP1886" s="35"/>
      <c r="BQ1886" s="35"/>
      <c r="BR1886" s="35"/>
      <c r="BS1886" s="35"/>
      <c r="BT1886" s="35"/>
      <c r="BU1886" s="35"/>
      <c r="BV1886" s="35"/>
    </row>
  </sheetData>
  <sheetProtection algorithmName="SHA-512" hashValue="CDXAqCfzY3FfqaugKJNdeDI28swRowKK5vLR6t0716J7K91iqeJ32CpxqF/jGINx5Lkm1Wvz/qyOAQRbGo+TAw==" saltValue="8ejrqgPHxJ0z585SipFXQQ==" spinCount="100000" sheet="1" formatCells="0"/>
  <autoFilter ref="AI552:AN1886" xr:uid="{C957D563-0EF9-4842-B620-81208C2EC435}"/>
  <dataConsolidate/>
  <mergeCells count="1112">
    <mergeCell ref="A197:Q197"/>
    <mergeCell ref="A191:B194"/>
    <mergeCell ref="A199:Q199"/>
    <mergeCell ref="AF336:AF338"/>
    <mergeCell ref="AF339:AF340"/>
    <mergeCell ref="AB103:AD103"/>
    <mergeCell ref="S95:U95"/>
    <mergeCell ref="AB99:AD99"/>
    <mergeCell ref="AB100:AD100"/>
    <mergeCell ref="AB101:AD101"/>
    <mergeCell ref="AB102:AD102"/>
    <mergeCell ref="Y96:AA96"/>
    <mergeCell ref="P97:R97"/>
    <mergeCell ref="S97:U97"/>
    <mergeCell ref="V97:X97"/>
    <mergeCell ref="Y97:AA97"/>
    <mergeCell ref="P98:R98"/>
    <mergeCell ref="S98:U98"/>
    <mergeCell ref="AB107:AD107"/>
    <mergeCell ref="R200:AA200"/>
    <mergeCell ref="AB200:AC200"/>
    <mergeCell ref="R194:AA194"/>
    <mergeCell ref="A195:Q195"/>
    <mergeCell ref="X133:Z133"/>
    <mergeCell ref="R188:AA188"/>
    <mergeCell ref="X139:Z139"/>
    <mergeCell ref="H138:J138"/>
    <mergeCell ref="AF330:AF333"/>
    <mergeCell ref="AF334:AF335"/>
    <mergeCell ref="C201:AE201"/>
    <mergeCell ref="J104:L105"/>
    <mergeCell ref="AB91:AD91"/>
    <mergeCell ref="AB92:AD92"/>
    <mergeCell ref="AB93:AD93"/>
    <mergeCell ref="Y92:AA92"/>
    <mergeCell ref="Y93:AA93"/>
    <mergeCell ref="P94:R94"/>
    <mergeCell ref="S94:U94"/>
    <mergeCell ref="V94:X94"/>
    <mergeCell ref="Y94:AA94"/>
    <mergeCell ref="R225:AD225"/>
    <mergeCell ref="P106:R106"/>
    <mergeCell ref="S106:U106"/>
    <mergeCell ref="V106:X106"/>
    <mergeCell ref="Y106:AA106"/>
    <mergeCell ref="R195:AA195"/>
    <mergeCell ref="AC314:AE314"/>
    <mergeCell ref="C194:Q194"/>
    <mergeCell ref="C187:Q187"/>
    <mergeCell ref="A227:C227"/>
    <mergeCell ref="R186:AA186"/>
    <mergeCell ref="S182:AA182"/>
    <mergeCell ref="E183:Q183"/>
    <mergeCell ref="A241:B241"/>
    <mergeCell ref="C218:M218"/>
    <mergeCell ref="AB104:AD104"/>
    <mergeCell ref="AB105:AD105"/>
    <mergeCell ref="K265:O265"/>
    <mergeCell ref="A252:C252"/>
    <mergeCell ref="D252:E252"/>
    <mergeCell ref="A263:E265"/>
    <mergeCell ref="F264:J265"/>
    <mergeCell ref="A201:B201"/>
    <mergeCell ref="A135:B137"/>
    <mergeCell ref="H135:J135"/>
    <mergeCell ref="L135:N135"/>
    <mergeCell ref="P135:R135"/>
    <mergeCell ref="C134:G134"/>
    <mergeCell ref="H129:J129"/>
    <mergeCell ref="P130:R130"/>
    <mergeCell ref="P131:R131"/>
    <mergeCell ref="T130:V130"/>
    <mergeCell ref="L137:N137"/>
    <mergeCell ref="C135:G135"/>
    <mergeCell ref="T129:V129"/>
    <mergeCell ref="X129:Z129"/>
    <mergeCell ref="X130:Z130"/>
    <mergeCell ref="X131:Z131"/>
    <mergeCell ref="A236:B236"/>
    <mergeCell ref="C236:W236"/>
    <mergeCell ref="L139:N139"/>
    <mergeCell ref="P139:R139"/>
    <mergeCell ref="T139:V139"/>
    <mergeCell ref="X140:Z140"/>
    <mergeCell ref="G160:L160"/>
    <mergeCell ref="M160:N160"/>
    <mergeCell ref="O160:T160"/>
    <mergeCell ref="U160:V160"/>
    <mergeCell ref="X136:Z136"/>
    <mergeCell ref="C166:AE166"/>
    <mergeCell ref="S180:AA180"/>
    <mergeCell ref="C136:G136"/>
    <mergeCell ref="R148:AD148"/>
    <mergeCell ref="R149:AD149"/>
    <mergeCell ref="AA207:AE207"/>
    <mergeCell ref="C237:W237"/>
    <mergeCell ref="C238:W238"/>
    <mergeCell ref="A239:B239"/>
    <mergeCell ref="C239:W239"/>
    <mergeCell ref="L130:N130"/>
    <mergeCell ref="T131:V131"/>
    <mergeCell ref="P134:R134"/>
    <mergeCell ref="T134:V134"/>
    <mergeCell ref="X134:Z134"/>
    <mergeCell ref="H134:J134"/>
    <mergeCell ref="L134:N134"/>
    <mergeCell ref="H130:J130"/>
    <mergeCell ref="Z490:AE490"/>
    <mergeCell ref="D227:E227"/>
    <mergeCell ref="B228:C228"/>
    <mergeCell ref="D228:AD228"/>
    <mergeCell ref="B230:C230"/>
    <mergeCell ref="T314:V314"/>
    <mergeCell ref="W314:Y314"/>
    <mergeCell ref="Z314:AB314"/>
    <mergeCell ref="C435:L435"/>
    <mergeCell ref="N435:O436"/>
    <mergeCell ref="P435:AE435"/>
    <mergeCell ref="P436:AE436"/>
    <mergeCell ref="A412:T412"/>
    <mergeCell ref="U412:Y412"/>
    <mergeCell ref="Z412:AD412"/>
    <mergeCell ref="A408:T408"/>
    <mergeCell ref="U408:Y408"/>
    <mergeCell ref="Z408:AD408"/>
    <mergeCell ref="A409:T409"/>
    <mergeCell ref="A410:T410"/>
    <mergeCell ref="A491:W491"/>
    <mergeCell ref="X491:Y491"/>
    <mergeCell ref="Z491:AE491"/>
    <mergeCell ref="U458:X458"/>
    <mergeCell ref="Y458:AB458"/>
    <mergeCell ref="A463:B463"/>
    <mergeCell ref="C463:AE463"/>
    <mergeCell ref="B450:AE450"/>
    <mergeCell ref="A455:AE455"/>
    <mergeCell ref="U456:X456"/>
    <mergeCell ref="Y456:AB456"/>
    <mergeCell ref="A457:J458"/>
    <mergeCell ref="K457:T457"/>
    <mergeCell ref="U457:X457"/>
    <mergeCell ref="Y457:AB457"/>
    <mergeCell ref="AC457:AE458"/>
    <mergeCell ref="K458:T458"/>
    <mergeCell ref="B462:AD462"/>
    <mergeCell ref="A504:B505"/>
    <mergeCell ref="C499:AE499"/>
    <mergeCell ref="D226:E226"/>
    <mergeCell ref="F226:N226"/>
    <mergeCell ref="C240:W240"/>
    <mergeCell ref="F227:I227"/>
    <mergeCell ref="K227:AD227"/>
    <mergeCell ref="A313:J313"/>
    <mergeCell ref="A274:E275"/>
    <mergeCell ref="F275:J275"/>
    <mergeCell ref="F276:H276"/>
    <mergeCell ref="I276:J276"/>
    <mergeCell ref="T274:X274"/>
    <mergeCell ref="A287:B287"/>
    <mergeCell ref="C287:AE287"/>
    <mergeCell ref="A309:B309"/>
    <mergeCell ref="C309:D309"/>
    <mergeCell ref="D266:E266"/>
    <mergeCell ref="F266:H266"/>
    <mergeCell ref="I266:J266"/>
    <mergeCell ref="F309:G309"/>
    <mergeCell ref="A473:B473"/>
    <mergeCell ref="C473:AD473"/>
    <mergeCell ref="A474:B474"/>
    <mergeCell ref="A475:B475"/>
    <mergeCell ref="C474:H474"/>
    <mergeCell ref="I474:AD474"/>
    <mergeCell ref="A469:AE469"/>
    <mergeCell ref="A471:B471"/>
    <mergeCell ref="C471:AD471"/>
    <mergeCell ref="A472:B472"/>
    <mergeCell ref="C472:AD472"/>
    <mergeCell ref="A538:B538"/>
    <mergeCell ref="C538:AE538"/>
    <mergeCell ref="A529:B529"/>
    <mergeCell ref="M535:R536"/>
    <mergeCell ref="A536:F536"/>
    <mergeCell ref="G536:L536"/>
    <mergeCell ref="Y536:AD536"/>
    <mergeCell ref="A526:B526"/>
    <mergeCell ref="C526:AE526"/>
    <mergeCell ref="A532:P532"/>
    <mergeCell ref="S514:X514"/>
    <mergeCell ref="Y514:AD514"/>
    <mergeCell ref="A515:B515"/>
    <mergeCell ref="C515:AE515"/>
    <mergeCell ref="A516:B516"/>
    <mergeCell ref="C516:AE516"/>
    <mergeCell ref="A517:B517"/>
    <mergeCell ref="C517:AE517"/>
    <mergeCell ref="C529:AE529"/>
    <mergeCell ref="A528:B528"/>
    <mergeCell ref="C528:AE528"/>
    <mergeCell ref="A527:B527"/>
    <mergeCell ref="C527:AE527"/>
    <mergeCell ref="A537:F537"/>
    <mergeCell ref="G537:L537"/>
    <mergeCell ref="M537:R537"/>
    <mergeCell ref="A542:AE542"/>
    <mergeCell ref="A282:AE282"/>
    <mergeCell ref="A240:B240"/>
    <mergeCell ref="A312:AE312"/>
    <mergeCell ref="V285:X285"/>
    <mergeCell ref="A283:C285"/>
    <mergeCell ref="Y283:AA285"/>
    <mergeCell ref="D284:X284"/>
    <mergeCell ref="AB284:AE285"/>
    <mergeCell ref="D285:F285"/>
    <mergeCell ref="G285:I285"/>
    <mergeCell ref="J285:L285"/>
    <mergeCell ref="M285:O285"/>
    <mergeCell ref="P285:R285"/>
    <mergeCell ref="S285:U285"/>
    <mergeCell ref="Q313:S313"/>
    <mergeCell ref="M286:N286"/>
    <mergeCell ref="Y523:AD524"/>
    <mergeCell ref="A524:F524"/>
    <mergeCell ref="G524:L524"/>
    <mergeCell ref="M524:R524"/>
    <mergeCell ref="S524:X524"/>
    <mergeCell ref="A525:F525"/>
    <mergeCell ref="G525:L525"/>
    <mergeCell ref="M525:R525"/>
    <mergeCell ref="S525:X525"/>
    <mergeCell ref="Y525:AD525"/>
    <mergeCell ref="A514:F514"/>
    <mergeCell ref="G514:L514"/>
    <mergeCell ref="M514:R514"/>
    <mergeCell ref="A499:B499"/>
    <mergeCell ref="A506:AE506"/>
    <mergeCell ref="Y512:AD513"/>
    <mergeCell ref="A513:F513"/>
    <mergeCell ref="G513:L513"/>
    <mergeCell ref="M513:R513"/>
    <mergeCell ref="A484:H484"/>
    <mergeCell ref="I484:M484"/>
    <mergeCell ref="N484:S484"/>
    <mergeCell ref="A485:H485"/>
    <mergeCell ref="I485:M485"/>
    <mergeCell ref="N485:S485"/>
    <mergeCell ref="A478:N478"/>
    <mergeCell ref="A480:B480"/>
    <mergeCell ref="C480:AD480"/>
    <mergeCell ref="AF481:AF485"/>
    <mergeCell ref="A482:H482"/>
    <mergeCell ref="I482:M482"/>
    <mergeCell ref="N482:S482"/>
    <mergeCell ref="A483:H483"/>
    <mergeCell ref="I483:M483"/>
    <mergeCell ref="N483:S483"/>
    <mergeCell ref="S513:X513"/>
    <mergeCell ref="A494:AE494"/>
    <mergeCell ref="A498:B498"/>
    <mergeCell ref="C498:AE498"/>
    <mergeCell ref="C504:F504"/>
    <mergeCell ref="C505:F505"/>
    <mergeCell ref="G505:P505"/>
    <mergeCell ref="Q505:W505"/>
    <mergeCell ref="A486:B486"/>
    <mergeCell ref="C486:AE486"/>
    <mergeCell ref="A490:W490"/>
    <mergeCell ref="X490:Y490"/>
    <mergeCell ref="AF424:AF425"/>
    <mergeCell ref="C425:L425"/>
    <mergeCell ref="C426:L426"/>
    <mergeCell ref="A432:B435"/>
    <mergeCell ref="C432:L432"/>
    <mergeCell ref="N432:O432"/>
    <mergeCell ref="P432:AE432"/>
    <mergeCell ref="C433:L433"/>
    <mergeCell ref="N433:O433"/>
    <mergeCell ref="P433:AE433"/>
    <mergeCell ref="A447:C449"/>
    <mergeCell ref="D447:G449"/>
    <mergeCell ref="H447:K449"/>
    <mergeCell ref="L447:O449"/>
    <mergeCell ref="Q447:AE449"/>
    <mergeCell ref="AF448:AF449"/>
    <mergeCell ref="P439:AE439"/>
    <mergeCell ref="A440:P440"/>
    <mergeCell ref="A443:N443"/>
    <mergeCell ref="A445:C446"/>
    <mergeCell ref="D445:G446"/>
    <mergeCell ref="H445:K446"/>
    <mergeCell ref="L445:O446"/>
    <mergeCell ref="Q445:AE446"/>
    <mergeCell ref="A411:T411"/>
    <mergeCell ref="Q415:AE416"/>
    <mergeCell ref="A418:P418"/>
    <mergeCell ref="A420:AE420"/>
    <mergeCell ref="A424:B426"/>
    <mergeCell ref="C424:L424"/>
    <mergeCell ref="N424:AE427"/>
    <mergeCell ref="C434:L434"/>
    <mergeCell ref="N434:O434"/>
    <mergeCell ref="P434:AE434"/>
    <mergeCell ref="U409:Y409"/>
    <mergeCell ref="U410:Y410"/>
    <mergeCell ref="U411:Y411"/>
    <mergeCell ref="Z409:AD409"/>
    <mergeCell ref="Z410:AD410"/>
    <mergeCell ref="Z411:AD411"/>
    <mergeCell ref="Q417:AE418"/>
    <mergeCell ref="U405:Y405"/>
    <mergeCell ref="Z405:AD405"/>
    <mergeCell ref="A406:T406"/>
    <mergeCell ref="U406:Y406"/>
    <mergeCell ref="Z406:AD406"/>
    <mergeCell ref="A407:T407"/>
    <mergeCell ref="A395:E395"/>
    <mergeCell ref="F395:J395"/>
    <mergeCell ref="K395:AD395"/>
    <mergeCell ref="A396:B396"/>
    <mergeCell ref="C396:AE396"/>
    <mergeCell ref="A403:AE403"/>
    <mergeCell ref="A393:E393"/>
    <mergeCell ref="F393:J393"/>
    <mergeCell ref="K393:AD393"/>
    <mergeCell ref="A394:E394"/>
    <mergeCell ref="F394:J394"/>
    <mergeCell ref="K394:P394"/>
    <mergeCell ref="Q394:AD394"/>
    <mergeCell ref="A397:B397"/>
    <mergeCell ref="C397:AE397"/>
    <mergeCell ref="Z407:AD407"/>
    <mergeCell ref="U407:Y407"/>
    <mergeCell ref="A391:E391"/>
    <mergeCell ref="F391:J391"/>
    <mergeCell ref="K391:AD391"/>
    <mergeCell ref="A392:E392"/>
    <mergeCell ref="F392:J392"/>
    <mergeCell ref="K392:AD392"/>
    <mergeCell ref="A389:E389"/>
    <mergeCell ref="F389:J389"/>
    <mergeCell ref="K389:AD389"/>
    <mergeCell ref="A390:E390"/>
    <mergeCell ref="F390:J390"/>
    <mergeCell ref="K390:AD390"/>
    <mergeCell ref="A387:E387"/>
    <mergeCell ref="F387:J387"/>
    <mergeCell ref="K387:AD387"/>
    <mergeCell ref="A388:E388"/>
    <mergeCell ref="F388:J388"/>
    <mergeCell ref="K388:AD388"/>
    <mergeCell ref="A377:T377"/>
    <mergeCell ref="A378:T378"/>
    <mergeCell ref="U378:Y378"/>
    <mergeCell ref="Z378:AD378"/>
    <mergeCell ref="A384:AE384"/>
    <mergeCell ref="A386:E386"/>
    <mergeCell ref="F386:J386"/>
    <mergeCell ref="K386:AD386"/>
    <mergeCell ref="A375:T375"/>
    <mergeCell ref="U375:Y375"/>
    <mergeCell ref="Z375:AD375"/>
    <mergeCell ref="AF375:AF376"/>
    <mergeCell ref="A376:T376"/>
    <mergeCell ref="U376:Y376"/>
    <mergeCell ref="Z376:AD376"/>
    <mergeCell ref="A372:T372"/>
    <mergeCell ref="U372:Y372"/>
    <mergeCell ref="Z372:AD372"/>
    <mergeCell ref="A373:T373"/>
    <mergeCell ref="A374:T374"/>
    <mergeCell ref="U374:Y374"/>
    <mergeCell ref="Z374:AD374"/>
    <mergeCell ref="U377:Y377"/>
    <mergeCell ref="Z377:AD377"/>
    <mergeCell ref="U373:Y373"/>
    <mergeCell ref="Z373:AD373"/>
    <mergeCell ref="X362:AB362"/>
    <mergeCell ref="AC362:AE362"/>
    <mergeCell ref="B363:AD363"/>
    <mergeCell ref="A369:AE369"/>
    <mergeCell ref="U371:Y371"/>
    <mergeCell ref="Z371:AD371"/>
    <mergeCell ref="U361:W361"/>
    <mergeCell ref="X361:AB361"/>
    <mergeCell ref="AC361:AE361"/>
    <mergeCell ref="AF361:AF362"/>
    <mergeCell ref="F362:H362"/>
    <mergeCell ref="I362:K362"/>
    <mergeCell ref="L362:N362"/>
    <mergeCell ref="O362:Q362"/>
    <mergeCell ref="R362:T362"/>
    <mergeCell ref="U362:W362"/>
    <mergeCell ref="A361:E362"/>
    <mergeCell ref="F361:H361"/>
    <mergeCell ref="I361:K361"/>
    <mergeCell ref="L361:N361"/>
    <mergeCell ref="O361:Q361"/>
    <mergeCell ref="R361:T361"/>
    <mergeCell ref="AB352:AD352"/>
    <mergeCell ref="AF352:AF353"/>
    <mergeCell ref="L353:O353"/>
    <mergeCell ref="P353:AA353"/>
    <mergeCell ref="AB353:AD353"/>
    <mergeCell ref="A359:AE359"/>
    <mergeCell ref="A352:G352"/>
    <mergeCell ref="H352:K352"/>
    <mergeCell ref="L352:O352"/>
    <mergeCell ref="P352:S352"/>
    <mergeCell ref="T352:W352"/>
    <mergeCell ref="X352:AA352"/>
    <mergeCell ref="A344:AE344"/>
    <mergeCell ref="A347:O347"/>
    <mergeCell ref="A351:G351"/>
    <mergeCell ref="H351:K351"/>
    <mergeCell ref="L351:O351"/>
    <mergeCell ref="P351:S351"/>
    <mergeCell ref="T351:W351"/>
    <mergeCell ref="X351:AA351"/>
    <mergeCell ref="AB351:AD351"/>
    <mergeCell ref="Z340:AB340"/>
    <mergeCell ref="AC340:AE340"/>
    <mergeCell ref="T339:V339"/>
    <mergeCell ref="W339:Y339"/>
    <mergeCell ref="Z339:AB339"/>
    <mergeCell ref="AC339:AE339"/>
    <mergeCell ref="C340:J340"/>
    <mergeCell ref="K340:M340"/>
    <mergeCell ref="N340:P340"/>
    <mergeCell ref="Q340:S340"/>
    <mergeCell ref="T340:V340"/>
    <mergeCell ref="W340:Y340"/>
    <mergeCell ref="A336:B340"/>
    <mergeCell ref="C339:J339"/>
    <mergeCell ref="K339:M339"/>
    <mergeCell ref="N339:P339"/>
    <mergeCell ref="Q339:S339"/>
    <mergeCell ref="AC337:AE337"/>
    <mergeCell ref="C338:J338"/>
    <mergeCell ref="K338:M338"/>
    <mergeCell ref="N338:P338"/>
    <mergeCell ref="Q338:S338"/>
    <mergeCell ref="T338:V338"/>
    <mergeCell ref="W338:Y338"/>
    <mergeCell ref="Z338:AB338"/>
    <mergeCell ref="AC338:AE338"/>
    <mergeCell ref="Z336:AB336"/>
    <mergeCell ref="AC336:AE336"/>
    <mergeCell ref="C337:J337"/>
    <mergeCell ref="K337:M337"/>
    <mergeCell ref="N337:P337"/>
    <mergeCell ref="Q337:S337"/>
    <mergeCell ref="A330:B335"/>
    <mergeCell ref="C330:J330"/>
    <mergeCell ref="K330:M330"/>
    <mergeCell ref="K333:M333"/>
    <mergeCell ref="T337:V337"/>
    <mergeCell ref="W337:Y337"/>
    <mergeCell ref="Z337:AB337"/>
    <mergeCell ref="C336:J336"/>
    <mergeCell ref="K336:M336"/>
    <mergeCell ref="N336:P336"/>
    <mergeCell ref="Q336:S336"/>
    <mergeCell ref="T336:V336"/>
    <mergeCell ref="C331:J331"/>
    <mergeCell ref="K331:M331"/>
    <mergeCell ref="N331:P331"/>
    <mergeCell ref="Q331:S331"/>
    <mergeCell ref="T331:V331"/>
    <mergeCell ref="W331:Y331"/>
    <mergeCell ref="Z331:AB331"/>
    <mergeCell ref="Z334:AB334"/>
    <mergeCell ref="C335:J335"/>
    <mergeCell ref="K335:M335"/>
    <mergeCell ref="N335:P335"/>
    <mergeCell ref="Q335:S335"/>
    <mergeCell ref="T335:V335"/>
    <mergeCell ref="W335:Y335"/>
    <mergeCell ref="Z335:AB335"/>
    <mergeCell ref="C334:J334"/>
    <mergeCell ref="K334:M334"/>
    <mergeCell ref="N334:P334"/>
    <mergeCell ref="Q334:S334"/>
    <mergeCell ref="T334:V334"/>
    <mergeCell ref="T329:V329"/>
    <mergeCell ref="W336:Y336"/>
    <mergeCell ref="W329:Y329"/>
    <mergeCell ref="Z329:AB329"/>
    <mergeCell ref="AC329:AE329"/>
    <mergeCell ref="AC331:AE331"/>
    <mergeCell ref="C332:J332"/>
    <mergeCell ref="K332:M332"/>
    <mergeCell ref="N332:P332"/>
    <mergeCell ref="Q332:S332"/>
    <mergeCell ref="T332:V332"/>
    <mergeCell ref="W332:Y332"/>
    <mergeCell ref="Z332:AB332"/>
    <mergeCell ref="AC332:AE332"/>
    <mergeCell ref="W330:Y330"/>
    <mergeCell ref="Z330:AB330"/>
    <mergeCell ref="AC330:AE330"/>
    <mergeCell ref="T333:V333"/>
    <mergeCell ref="W333:Y333"/>
    <mergeCell ref="Z333:AB333"/>
    <mergeCell ref="AC333:AE333"/>
    <mergeCell ref="N330:P330"/>
    <mergeCell ref="Q330:S330"/>
    <mergeCell ref="T330:V330"/>
    <mergeCell ref="AC334:AE334"/>
    <mergeCell ref="AC335:AE335"/>
    <mergeCell ref="W334:Y334"/>
    <mergeCell ref="C333:J333"/>
    <mergeCell ref="N333:P333"/>
    <mergeCell ref="Q333:S333"/>
    <mergeCell ref="AF307:AF308"/>
    <mergeCell ref="F308:H308"/>
    <mergeCell ref="A321:B321"/>
    <mergeCell ref="C321:AE321"/>
    <mergeCell ref="A320:B320"/>
    <mergeCell ref="C320:AE320"/>
    <mergeCell ref="A316:B316"/>
    <mergeCell ref="C316:AE316"/>
    <mergeCell ref="C317:AE317"/>
    <mergeCell ref="A319:B319"/>
    <mergeCell ref="C319:AE319"/>
    <mergeCell ref="A317:B317"/>
    <mergeCell ref="C318:AE318"/>
    <mergeCell ref="A318:B318"/>
    <mergeCell ref="A300:AE300"/>
    <mergeCell ref="T315:V315"/>
    <mergeCell ref="W315:Y315"/>
    <mergeCell ref="Z315:AB315"/>
    <mergeCell ref="C306:M306"/>
    <mergeCell ref="N306:O309"/>
    <mergeCell ref="P306:AE309"/>
    <mergeCell ref="C307:E308"/>
    <mergeCell ref="F307:H307"/>
    <mergeCell ref="I307:K308"/>
    <mergeCell ref="L307:M308"/>
    <mergeCell ref="Q315:S315"/>
    <mergeCell ref="AC315:AE315"/>
    <mergeCell ref="T313:V313"/>
    <mergeCell ref="W313:Y313"/>
    <mergeCell ref="Z313:AB313"/>
    <mergeCell ref="AC313:AE313"/>
    <mergeCell ref="K314:M314"/>
    <mergeCell ref="AF294:AF295"/>
    <mergeCell ref="A295:D296"/>
    <mergeCell ref="F295:G295"/>
    <mergeCell ref="H295:K295"/>
    <mergeCell ref="M295:P295"/>
    <mergeCell ref="F296:G296"/>
    <mergeCell ref="H296:K296"/>
    <mergeCell ref="M296:P296"/>
    <mergeCell ref="AF296:AF300"/>
    <mergeCell ref="T292:AE296"/>
    <mergeCell ref="F293:L294"/>
    <mergeCell ref="M294:Q294"/>
    <mergeCell ref="A292:E294"/>
    <mergeCell ref="R292:S292"/>
    <mergeCell ref="A215:B215"/>
    <mergeCell ref="A217:B217"/>
    <mergeCell ref="A225:C225"/>
    <mergeCell ref="D225:E225"/>
    <mergeCell ref="F225:N225"/>
    <mergeCell ref="A276:C276"/>
    <mergeCell ref="D276:E276"/>
    <mergeCell ref="F252:H252"/>
    <mergeCell ref="Y286:Z286"/>
    <mergeCell ref="AB286:AC286"/>
    <mergeCell ref="F224:N224"/>
    <mergeCell ref="J241:W241"/>
    <mergeCell ref="A224:C224"/>
    <mergeCell ref="D224:E224"/>
    <mergeCell ref="AB266:AC266"/>
    <mergeCell ref="K266:M266"/>
    <mergeCell ref="N266:O266"/>
    <mergeCell ref="D230:AD230"/>
    <mergeCell ref="C322:AE322"/>
    <mergeCell ref="A322:B322"/>
    <mergeCell ref="A323:B323"/>
    <mergeCell ref="C323:AE323"/>
    <mergeCell ref="A324:B324"/>
    <mergeCell ref="C324:AE324"/>
    <mergeCell ref="A325:B325"/>
    <mergeCell ref="C325:AE325"/>
    <mergeCell ref="A328:AE328"/>
    <mergeCell ref="K329:M329"/>
    <mergeCell ref="N329:P329"/>
    <mergeCell ref="Q329:S329"/>
    <mergeCell ref="T135:V135"/>
    <mergeCell ref="P137:R137"/>
    <mergeCell ref="T137:V137"/>
    <mergeCell ref="C141:AE141"/>
    <mergeCell ref="C142:AE142"/>
    <mergeCell ref="C145:AE145"/>
    <mergeCell ref="A146:B146"/>
    <mergeCell ref="C146:AE146"/>
    <mergeCell ref="C138:G138"/>
    <mergeCell ref="C139:G139"/>
    <mergeCell ref="A141:B141"/>
    <mergeCell ref="A147:AE147"/>
    <mergeCell ref="E149:H149"/>
    <mergeCell ref="I149:L149"/>
    <mergeCell ref="M149:P149"/>
    <mergeCell ref="E150:G150"/>
    <mergeCell ref="P138:R138"/>
    <mergeCell ref="T138:V138"/>
    <mergeCell ref="X138:Z138"/>
    <mergeCell ref="H139:J139"/>
    <mergeCell ref="E189:Q189"/>
    <mergeCell ref="R189:AA189"/>
    <mergeCell ref="E186:Q186"/>
    <mergeCell ref="R190:AA190"/>
    <mergeCell ref="E191:Q191"/>
    <mergeCell ref="M164:N164"/>
    <mergeCell ref="O164:T164"/>
    <mergeCell ref="U164:V164"/>
    <mergeCell ref="A165:F165"/>
    <mergeCell ref="G165:L165"/>
    <mergeCell ref="E184:Q184"/>
    <mergeCell ref="C137:G137"/>
    <mergeCell ref="I150:K150"/>
    <mergeCell ref="M150:O150"/>
    <mergeCell ref="I148:P148"/>
    <mergeCell ref="A149:D149"/>
    <mergeCell ref="A150:C150"/>
    <mergeCell ref="G162:L162"/>
    <mergeCell ref="M165:N165"/>
    <mergeCell ref="O165:T165"/>
    <mergeCell ref="U165:V165"/>
    <mergeCell ref="R177:AA177"/>
    <mergeCell ref="E176:Q176"/>
    <mergeCell ref="A170:AE170"/>
    <mergeCell ref="O163:T163"/>
    <mergeCell ref="U163:V163"/>
    <mergeCell ref="L140:N140"/>
    <mergeCell ref="P140:R140"/>
    <mergeCell ref="T140:V140"/>
    <mergeCell ref="L138:N138"/>
    <mergeCell ref="E179:Q179"/>
    <mergeCell ref="R175:AA175"/>
    <mergeCell ref="X137:Z137"/>
    <mergeCell ref="A138:B140"/>
    <mergeCell ref="A148:H148"/>
    <mergeCell ref="D114:F115"/>
    <mergeCell ref="S119:T119"/>
    <mergeCell ref="AB126:AE126"/>
    <mergeCell ref="L126:O126"/>
    <mergeCell ref="R185:AA185"/>
    <mergeCell ref="C154:AE154"/>
    <mergeCell ref="A156:AA156"/>
    <mergeCell ref="R150:AD150"/>
    <mergeCell ref="H137:J137"/>
    <mergeCell ref="A166:B166"/>
    <mergeCell ref="O162:T162"/>
    <mergeCell ref="U162:V162"/>
    <mergeCell ref="A163:F163"/>
    <mergeCell ref="AB127:AE140"/>
    <mergeCell ref="P128:R128"/>
    <mergeCell ref="L128:N128"/>
    <mergeCell ref="C128:G128"/>
    <mergeCell ref="H128:J128"/>
    <mergeCell ref="X127:Z127"/>
    <mergeCell ref="L136:N136"/>
    <mergeCell ref="P136:R136"/>
    <mergeCell ref="T136:V136"/>
    <mergeCell ref="AC114:AE115"/>
    <mergeCell ref="S115:T115"/>
    <mergeCell ref="U115:V115"/>
    <mergeCell ref="W115:X115"/>
    <mergeCell ref="Y115:Z115"/>
    <mergeCell ref="AA115:AB115"/>
    <mergeCell ref="W119:X119"/>
    <mergeCell ref="J117:L117"/>
    <mergeCell ref="W118:X118"/>
    <mergeCell ref="AC116:AE119"/>
    <mergeCell ref="AA117:AB117"/>
    <mergeCell ref="S114:AB114"/>
    <mergeCell ref="U118:V118"/>
    <mergeCell ref="AA118:AB118"/>
    <mergeCell ref="H132:J132"/>
    <mergeCell ref="L129:N129"/>
    <mergeCell ref="P129:R129"/>
    <mergeCell ref="Y118:Z118"/>
    <mergeCell ref="W116:X116"/>
    <mergeCell ref="T128:V128"/>
    <mergeCell ref="X128:Z128"/>
    <mergeCell ref="G114:I115"/>
    <mergeCell ref="C127:G127"/>
    <mergeCell ref="H127:J127"/>
    <mergeCell ref="L127:N127"/>
    <mergeCell ref="P127:R127"/>
    <mergeCell ref="T127:V127"/>
    <mergeCell ref="A118:C118"/>
    <mergeCell ref="D118:E118"/>
    <mergeCell ref="G118:I118"/>
    <mergeCell ref="J118:L118"/>
    <mergeCell ref="M118:O118"/>
    <mergeCell ref="P118:R118"/>
    <mergeCell ref="S118:T118"/>
    <mergeCell ref="B120:AE120"/>
    <mergeCell ref="A119:C119"/>
    <mergeCell ref="D119:E119"/>
    <mergeCell ref="G119:I119"/>
    <mergeCell ref="J119:L119"/>
    <mergeCell ref="X126:AA126"/>
    <mergeCell ref="A126:G126"/>
    <mergeCell ref="H126:K126"/>
    <mergeCell ref="U119:V119"/>
    <mergeCell ref="G117:I117"/>
    <mergeCell ref="A125:Z125"/>
    <mergeCell ref="T126:W126"/>
    <mergeCell ref="M119:O119"/>
    <mergeCell ref="P119:R119"/>
    <mergeCell ref="D117:E117"/>
    <mergeCell ref="Y119:Z119"/>
    <mergeCell ref="AA119:AB119"/>
    <mergeCell ref="D88:F89"/>
    <mergeCell ref="A117:C117"/>
    <mergeCell ref="A127:B134"/>
    <mergeCell ref="C132:G132"/>
    <mergeCell ref="V107:X107"/>
    <mergeCell ref="C129:G129"/>
    <mergeCell ref="L132:N132"/>
    <mergeCell ref="P132:R132"/>
    <mergeCell ref="T132:V132"/>
    <mergeCell ref="X132:Z132"/>
    <mergeCell ref="C133:G133"/>
    <mergeCell ref="H133:J133"/>
    <mergeCell ref="L133:N133"/>
    <mergeCell ref="P133:R133"/>
    <mergeCell ref="T133:V133"/>
    <mergeCell ref="Y116:Z116"/>
    <mergeCell ref="H131:J131"/>
    <mergeCell ref="L131:N131"/>
    <mergeCell ref="M117:O117"/>
    <mergeCell ref="P117:R117"/>
    <mergeCell ref="S117:T117"/>
    <mergeCell ref="U117:V117"/>
    <mergeCell ref="W117:X117"/>
    <mergeCell ref="Y117:Z117"/>
    <mergeCell ref="A116:C116"/>
    <mergeCell ref="P126:S126"/>
    <mergeCell ref="D116:E116"/>
    <mergeCell ref="P90:R90"/>
    <mergeCell ref="S90:U90"/>
    <mergeCell ref="S92:U92"/>
    <mergeCell ref="P91:R91"/>
    <mergeCell ref="S91:U91"/>
    <mergeCell ref="V85:X87"/>
    <mergeCell ref="M106:O107"/>
    <mergeCell ref="C108:AE108"/>
    <mergeCell ref="B106:C106"/>
    <mergeCell ref="B104:C104"/>
    <mergeCell ref="A94:C95"/>
    <mergeCell ref="A92:C93"/>
    <mergeCell ref="AB88:AD88"/>
    <mergeCell ref="AB89:AD89"/>
    <mergeCell ref="A90:C91"/>
    <mergeCell ref="M90:O91"/>
    <mergeCell ref="D104:F105"/>
    <mergeCell ref="Y102:AA102"/>
    <mergeCell ref="Y91:AA91"/>
    <mergeCell ref="P92:R92"/>
    <mergeCell ref="AB90:AD90"/>
    <mergeCell ref="J100:L101"/>
    <mergeCell ref="J106:L107"/>
    <mergeCell ref="Y98:AA98"/>
    <mergeCell ref="V92:X92"/>
    <mergeCell ref="Y95:AA95"/>
    <mergeCell ref="Y107:AA107"/>
    <mergeCell ref="Y104:AA104"/>
    <mergeCell ref="Y105:AA105"/>
    <mergeCell ref="AB106:AD106"/>
    <mergeCell ref="Y103:AA103"/>
    <mergeCell ref="G106:I107"/>
    <mergeCell ref="J88:L89"/>
    <mergeCell ref="M88:O89"/>
    <mergeCell ref="P88:R88"/>
    <mergeCell ref="P89:R89"/>
    <mergeCell ref="S88:U88"/>
    <mergeCell ref="B60:M60"/>
    <mergeCell ref="B59:M59"/>
    <mergeCell ref="B58:M58"/>
    <mergeCell ref="D84:O84"/>
    <mergeCell ref="P84:AD84"/>
    <mergeCell ref="D85:F87"/>
    <mergeCell ref="G85:I87"/>
    <mergeCell ref="P101:R101"/>
    <mergeCell ref="AB94:AD94"/>
    <mergeCell ref="S93:U93"/>
    <mergeCell ref="V93:X93"/>
    <mergeCell ref="S101:U101"/>
    <mergeCell ref="Y101:AA101"/>
    <mergeCell ref="P95:R95"/>
    <mergeCell ref="G100:I101"/>
    <mergeCell ref="V101:X101"/>
    <mergeCell ref="D98:F99"/>
    <mergeCell ref="V98:X98"/>
    <mergeCell ref="AF75:AF77"/>
    <mergeCell ref="H76:Q77"/>
    <mergeCell ref="A31:B31"/>
    <mergeCell ref="C31:AE32"/>
    <mergeCell ref="A32:B32"/>
    <mergeCell ref="G37:H37"/>
    <mergeCell ref="A72:F72"/>
    <mergeCell ref="G72:H72"/>
    <mergeCell ref="Y85:AA87"/>
    <mergeCell ref="S85:U87"/>
    <mergeCell ref="AB74:AD74"/>
    <mergeCell ref="Y74:AA74"/>
    <mergeCell ref="V73:X74"/>
    <mergeCell ref="V75:W76"/>
    <mergeCell ref="Y75:Z76"/>
    <mergeCell ref="AB75:AC76"/>
    <mergeCell ref="O61:U61"/>
    <mergeCell ref="O62:U62"/>
    <mergeCell ref="O63:U63"/>
    <mergeCell ref="V72:AD72"/>
    <mergeCell ref="P85:R87"/>
    <mergeCell ref="A84:C87"/>
    <mergeCell ref="G74:G75"/>
    <mergeCell ref="H74:Q75"/>
    <mergeCell ref="AF18:AF19"/>
    <mergeCell ref="AB98:AD98"/>
    <mergeCell ref="V90:X90"/>
    <mergeCell ref="Y90:AA90"/>
    <mergeCell ref="AF23:AF24"/>
    <mergeCell ref="A17:C18"/>
    <mergeCell ref="Q20:AE20"/>
    <mergeCell ref="N38:AD38"/>
    <mergeCell ref="B65:M65"/>
    <mergeCell ref="T17:AE19"/>
    <mergeCell ref="D25:P26"/>
    <mergeCell ref="Q25:S26"/>
    <mergeCell ref="T25:AE26"/>
    <mergeCell ref="D20:E20"/>
    <mergeCell ref="O64:U64"/>
    <mergeCell ref="O65:U65"/>
    <mergeCell ref="D21:E21"/>
    <mergeCell ref="T21:AE22"/>
    <mergeCell ref="A19:C19"/>
    <mergeCell ref="H23:P23"/>
    <mergeCell ref="F20:P20"/>
    <mergeCell ref="F21:P21"/>
    <mergeCell ref="D22:E22"/>
    <mergeCell ref="F22:P22"/>
    <mergeCell ref="Q21:S22"/>
    <mergeCell ref="A30:AE30"/>
    <mergeCell ref="B64:M64"/>
    <mergeCell ref="B63:M63"/>
    <mergeCell ref="B62:M62"/>
    <mergeCell ref="B61:M61"/>
    <mergeCell ref="AF25:AF26"/>
    <mergeCell ref="O58:U58"/>
    <mergeCell ref="AF2:AF3"/>
    <mergeCell ref="A4:D4"/>
    <mergeCell ref="K4:Y5"/>
    <mergeCell ref="A5:J5"/>
    <mergeCell ref="AB5:AE5"/>
    <mergeCell ref="AF11:AF12"/>
    <mergeCell ref="H12:P12"/>
    <mergeCell ref="D13:P14"/>
    <mergeCell ref="Q13:S14"/>
    <mergeCell ref="T13:AE14"/>
    <mergeCell ref="AF13:AF14"/>
    <mergeCell ref="A9:C10"/>
    <mergeCell ref="D9:P10"/>
    <mergeCell ref="Q9:S10"/>
    <mergeCell ref="T9:AE10"/>
    <mergeCell ref="AF9:AF10"/>
    <mergeCell ref="A11:C14"/>
    <mergeCell ref="H11:P11"/>
    <mergeCell ref="A6:B7"/>
    <mergeCell ref="N6:U7"/>
    <mergeCell ref="A8:C8"/>
    <mergeCell ref="D8:P8"/>
    <mergeCell ref="Q8:S8"/>
    <mergeCell ref="T8:AE8"/>
    <mergeCell ref="Q11:S11"/>
    <mergeCell ref="T11:AE11"/>
    <mergeCell ref="E11:G11"/>
    <mergeCell ref="D17:P18"/>
    <mergeCell ref="D19:P19"/>
    <mergeCell ref="T16:AE16"/>
    <mergeCell ref="A83:T83"/>
    <mergeCell ref="U83:Y83"/>
    <mergeCell ref="AA116:AB116"/>
    <mergeCell ref="J98:L99"/>
    <mergeCell ref="M98:O99"/>
    <mergeCell ref="J96:L97"/>
    <mergeCell ref="M96:O97"/>
    <mergeCell ref="G94:I95"/>
    <mergeCell ref="J94:L95"/>
    <mergeCell ref="A16:C16"/>
    <mergeCell ref="A20:C22"/>
    <mergeCell ref="O59:U59"/>
    <mergeCell ref="O60:U60"/>
    <mergeCell ref="AB95:AD95"/>
    <mergeCell ref="V102:X102"/>
    <mergeCell ref="Y99:AA99"/>
    <mergeCell ref="P100:R100"/>
    <mergeCell ref="S100:U100"/>
    <mergeCell ref="V100:X100"/>
    <mergeCell ref="AB96:AD96"/>
    <mergeCell ref="A88:C89"/>
    <mergeCell ref="G88:I89"/>
    <mergeCell ref="B56:N56"/>
    <mergeCell ref="O57:U57"/>
    <mergeCell ref="AB97:AD97"/>
    <mergeCell ref="Y100:AA100"/>
    <mergeCell ref="B57:M57"/>
    <mergeCell ref="M85:O87"/>
    <mergeCell ref="AB85:AD87"/>
    <mergeCell ref="A1:F1"/>
    <mergeCell ref="G1:AE1"/>
    <mergeCell ref="A2:F2"/>
    <mergeCell ref="G2:AE3"/>
    <mergeCell ref="A45:B45"/>
    <mergeCell ref="S89:U89"/>
    <mergeCell ref="V88:X88"/>
    <mergeCell ref="V89:X89"/>
    <mergeCell ref="Y88:AA88"/>
    <mergeCell ref="Y89:AA89"/>
    <mergeCell ref="J85:L87"/>
    <mergeCell ref="A53:AE53"/>
    <mergeCell ref="A47:B47"/>
    <mergeCell ref="A46:B46"/>
    <mergeCell ref="A44:B44"/>
    <mergeCell ref="C44:F44"/>
    <mergeCell ref="A96:C97"/>
    <mergeCell ref="C45:F45"/>
    <mergeCell ref="C46:F46"/>
    <mergeCell ref="C47:F47"/>
    <mergeCell ref="L66:U66"/>
    <mergeCell ref="O56:U56"/>
    <mergeCell ref="V91:X91"/>
    <mergeCell ref="E23:G23"/>
    <mergeCell ref="Q23:S23"/>
    <mergeCell ref="T23:AE23"/>
    <mergeCell ref="A23:C26"/>
    <mergeCell ref="N41:AD44"/>
    <mergeCell ref="N45:AD47"/>
    <mergeCell ref="Q16:S16"/>
    <mergeCell ref="Q17:S19"/>
    <mergeCell ref="D16:P16"/>
    <mergeCell ref="A226:C226"/>
    <mergeCell ref="E174:Q174"/>
    <mergeCell ref="A218:B218"/>
    <mergeCell ref="C205:AE205"/>
    <mergeCell ref="I207:W207"/>
    <mergeCell ref="R179:AA179"/>
    <mergeCell ref="E180:Q180"/>
    <mergeCell ref="W266:X266"/>
    <mergeCell ref="E177:Q177"/>
    <mergeCell ref="R183:AA183"/>
    <mergeCell ref="A196:Q196"/>
    <mergeCell ref="R196:AA196"/>
    <mergeCell ref="AD192:AE196"/>
    <mergeCell ref="E193:Q193"/>
    <mergeCell ref="R187:AA187"/>
    <mergeCell ref="B229:C229"/>
    <mergeCell ref="D229:AD229"/>
    <mergeCell ref="C241:I241"/>
    <mergeCell ref="S192:AA192"/>
    <mergeCell ref="P224:Q224"/>
    <mergeCell ref="R224:AD224"/>
    <mergeCell ref="Y263:AC263"/>
    <mergeCell ref="R199:AA199"/>
    <mergeCell ref="AB199:AC199"/>
    <mergeCell ref="A200:Q200"/>
    <mergeCell ref="S184:AA184"/>
    <mergeCell ref="E185:Q185"/>
    <mergeCell ref="A188:B190"/>
    <mergeCell ref="E188:Q188"/>
    <mergeCell ref="R193:AA193"/>
    <mergeCell ref="R191:AA191"/>
    <mergeCell ref="E192:Q192"/>
    <mergeCell ref="D94:F95"/>
    <mergeCell ref="J90:L91"/>
    <mergeCell ref="G90:I91"/>
    <mergeCell ref="P93:R93"/>
    <mergeCell ref="P102:R102"/>
    <mergeCell ref="V96:X96"/>
    <mergeCell ref="D100:F101"/>
    <mergeCell ref="D102:F103"/>
    <mergeCell ref="P99:R99"/>
    <mergeCell ref="S99:U99"/>
    <mergeCell ref="V99:X99"/>
    <mergeCell ref="D90:F91"/>
    <mergeCell ref="D92:F93"/>
    <mergeCell ref="M100:O101"/>
    <mergeCell ref="G102:I103"/>
    <mergeCell ref="S102:U102"/>
    <mergeCell ref="J92:L93"/>
    <mergeCell ref="M94:O95"/>
    <mergeCell ref="M92:O93"/>
    <mergeCell ref="V95:X95"/>
    <mergeCell ref="G98:I99"/>
    <mergeCell ref="G92:I93"/>
    <mergeCell ref="A314:J314"/>
    <mergeCell ref="A315:J315"/>
    <mergeCell ref="K315:M315"/>
    <mergeCell ref="N314:P314"/>
    <mergeCell ref="N315:P315"/>
    <mergeCell ref="K313:M313"/>
    <mergeCell ref="N313:P313"/>
    <mergeCell ref="Q314:S314"/>
    <mergeCell ref="A286:B286"/>
    <mergeCell ref="D286:E286"/>
    <mergeCell ref="G286:H286"/>
    <mergeCell ref="J286:K286"/>
    <mergeCell ref="P286:Q286"/>
    <mergeCell ref="S286:T286"/>
    <mergeCell ref="V286:W286"/>
    <mergeCell ref="I309:J309"/>
    <mergeCell ref="L309:M309"/>
    <mergeCell ref="A304:AE304"/>
    <mergeCell ref="A305:AE305"/>
    <mergeCell ref="I252:J252"/>
    <mergeCell ref="A250:E251"/>
    <mergeCell ref="G157:N159"/>
    <mergeCell ref="E181:Q181"/>
    <mergeCell ref="A171:Z171"/>
    <mergeCell ref="A162:F162"/>
    <mergeCell ref="C169:AE169"/>
    <mergeCell ref="F251:J251"/>
    <mergeCell ref="O157:V159"/>
    <mergeCell ref="W157:Z159"/>
    <mergeCell ref="A164:F164"/>
    <mergeCell ref="G164:L164"/>
    <mergeCell ref="A161:F161"/>
    <mergeCell ref="G161:L161"/>
    <mergeCell ref="M161:N161"/>
    <mergeCell ref="O161:T161"/>
    <mergeCell ref="U161:V161"/>
    <mergeCell ref="G163:L163"/>
    <mergeCell ref="M163:N163"/>
    <mergeCell ref="A157:F159"/>
    <mergeCell ref="M162:N162"/>
    <mergeCell ref="E178:Q178"/>
    <mergeCell ref="R178:AA178"/>
    <mergeCell ref="C179:D186"/>
    <mergeCell ref="R181:AA181"/>
    <mergeCell ref="E182:Q182"/>
    <mergeCell ref="A237:B237"/>
    <mergeCell ref="A238:B238"/>
    <mergeCell ref="C215:M215"/>
    <mergeCell ref="A216:B216"/>
    <mergeCell ref="C216:M216"/>
    <mergeCell ref="C217:M217"/>
    <mergeCell ref="B100:C100"/>
    <mergeCell ref="A98:A107"/>
    <mergeCell ref="B98:C98"/>
    <mergeCell ref="J102:L103"/>
    <mergeCell ref="D96:F97"/>
    <mergeCell ref="P104:R104"/>
    <mergeCell ref="S105:U105"/>
    <mergeCell ref="V105:X105"/>
    <mergeCell ref="P96:R96"/>
    <mergeCell ref="S96:U96"/>
    <mergeCell ref="A113:P113"/>
    <mergeCell ref="A114:C115"/>
    <mergeCell ref="J116:L116"/>
    <mergeCell ref="M116:O116"/>
    <mergeCell ref="P107:R107"/>
    <mergeCell ref="S107:U107"/>
    <mergeCell ref="G104:I105"/>
    <mergeCell ref="P103:R103"/>
    <mergeCell ref="S103:U103"/>
    <mergeCell ref="V103:X103"/>
    <mergeCell ref="S104:U104"/>
    <mergeCell ref="V104:X104"/>
    <mergeCell ref="P105:R105"/>
    <mergeCell ref="G116:I116"/>
    <mergeCell ref="P116:R116"/>
    <mergeCell ref="J114:L115"/>
    <mergeCell ref="M102:O103"/>
    <mergeCell ref="M114:O115"/>
    <mergeCell ref="P114:R115"/>
    <mergeCell ref="M104:O105"/>
    <mergeCell ref="A160:F160"/>
    <mergeCell ref="A266:C266"/>
    <mergeCell ref="A214:B214"/>
    <mergeCell ref="C214:M214"/>
    <mergeCell ref="R197:AA197"/>
    <mergeCell ref="A172:B186"/>
    <mergeCell ref="C172:D178"/>
    <mergeCell ref="E172:Q172"/>
    <mergeCell ref="R172:AA172"/>
    <mergeCell ref="E173:Q173"/>
    <mergeCell ref="R173:AA173"/>
    <mergeCell ref="C190:Q190"/>
    <mergeCell ref="R174:AA174"/>
    <mergeCell ref="E175:Q175"/>
    <mergeCell ref="R176:AA176"/>
    <mergeCell ref="A69:AE69"/>
    <mergeCell ref="A219:B219"/>
    <mergeCell ref="C219:M219"/>
    <mergeCell ref="N218:AC219"/>
    <mergeCell ref="AB156:AE156"/>
    <mergeCell ref="X135:Z135"/>
    <mergeCell ref="H136:J136"/>
    <mergeCell ref="C130:G130"/>
    <mergeCell ref="C131:G131"/>
    <mergeCell ref="C140:G140"/>
    <mergeCell ref="H140:J140"/>
    <mergeCell ref="D106:F107"/>
    <mergeCell ref="G96:I97"/>
    <mergeCell ref="S116:T116"/>
    <mergeCell ref="U116:V116"/>
    <mergeCell ref="A108:B108"/>
    <mergeCell ref="B102:C102"/>
  </mergeCells>
  <phoneticPr fontId="14"/>
  <conditionalFormatting sqref="A77">
    <cfRule type="expression" dxfId="666" priority="918">
      <formula>$AF$75="←男女共学別が未選択です。"</formula>
    </cfRule>
    <cfRule type="notContainsBlanks" dxfId="665" priority="408">
      <formula>LEN(TRIM(A77))&gt;0</formula>
    </cfRule>
  </conditionalFormatting>
  <conditionalFormatting sqref="A367:A370">
    <cfRule type="expression" dxfId="664" priority="31">
      <formula>#REF!&lt;&gt;0</formula>
    </cfRule>
  </conditionalFormatting>
  <conditionalFormatting sqref="A372:A381">
    <cfRule type="expression" dxfId="663" priority="949">
      <formula>#REF!&lt;&gt;0</formula>
    </cfRule>
  </conditionalFormatting>
  <conditionalFormatting sqref="A387:A395">
    <cfRule type="expression" dxfId="662" priority="835">
      <formula>#REF!="○"</formula>
    </cfRule>
    <cfRule type="expression" dxfId="661" priority="834">
      <formula>$AF$448="←(2)無線LAN環境についての課題としてあてはまるものを選択してください。"</formula>
    </cfRule>
    <cfRule type="expression" dxfId="660" priority="833">
      <formula>$AF$448="（2）利用中の無線LAN環境についての課題で、「5. 課題はない」を選択した場合は、他の課題を選択しないでください。"</formula>
    </cfRule>
    <cfRule type="expression" dxfId="659" priority="832">
      <formula>AND($L$447&lt;&gt;"",$L$447=0)</formula>
    </cfRule>
  </conditionalFormatting>
  <conditionalFormatting sqref="A396:A404">
    <cfRule type="expression" dxfId="658" priority="831">
      <formula>#REF!&lt;&gt;0</formula>
    </cfRule>
  </conditionalFormatting>
  <conditionalFormatting sqref="A406:A415">
    <cfRule type="expression" dxfId="657" priority="1089">
      <formula>#REF!&lt;&gt;0</formula>
    </cfRule>
  </conditionalFormatting>
  <conditionalFormatting sqref="A436">
    <cfRule type="expression" dxfId="656" priority="1086">
      <formula>$A$424=1</formula>
    </cfRule>
    <cfRule type="expression" dxfId="655" priority="855">
      <formula>#REF!=1</formula>
    </cfRule>
  </conditionalFormatting>
  <conditionalFormatting sqref="A498:A503">
    <cfRule type="expression" dxfId="654" priority="852">
      <formula>$AK$1="学校法人項目回答不要"</formula>
    </cfRule>
  </conditionalFormatting>
  <conditionalFormatting sqref="A526:A529">
    <cfRule type="expression" dxfId="653" priority="845">
      <formula>$AK$1="学校法人項目回答不要"</formula>
    </cfRule>
  </conditionalFormatting>
  <conditionalFormatting sqref="A32:B32">
    <cfRule type="notContainsBlanks" dxfId="652" priority="417">
      <formula>LEN(TRIM(A32))&gt;0</formula>
    </cfRule>
    <cfRule type="containsBlanks" dxfId="651" priority="413">
      <formula>LEN(TRIM(A32))=0</formula>
    </cfRule>
  </conditionalFormatting>
  <conditionalFormatting sqref="A44:B47">
    <cfRule type="containsBlanks" dxfId="650" priority="411">
      <formula>LEN(TRIM(A44))=0</formula>
    </cfRule>
    <cfRule type="notContainsBlanks" dxfId="649" priority="412">
      <formula>LEN(TRIM(A44))&gt;0</formula>
    </cfRule>
  </conditionalFormatting>
  <conditionalFormatting sqref="A214:B219">
    <cfRule type="notContainsBlanks" dxfId="648" priority="13">
      <formula>LEN(TRIM(A214))&gt;0</formula>
    </cfRule>
  </conditionalFormatting>
  <conditionalFormatting sqref="A236:B241 J241:W241">
    <cfRule type="notContainsBlanks" dxfId="647" priority="444">
      <formula>LEN(TRIM(A236))&gt;0</formula>
    </cfRule>
  </conditionalFormatting>
  <conditionalFormatting sqref="A286:B286">
    <cfRule type="containsBlanks" dxfId="646" priority="1357">
      <formula>LEN(TRIM(A286))=0</formula>
    </cfRule>
  </conditionalFormatting>
  <conditionalFormatting sqref="A424:B426">
    <cfRule type="containsBlanks" dxfId="645" priority="167">
      <formula>LEN(TRIM(A424))=0</formula>
    </cfRule>
  </conditionalFormatting>
  <conditionalFormatting sqref="A432:B435">
    <cfRule type="expression" dxfId="644" priority="857">
      <formula>#REF!="←(2)耐震化未実施の建物に対する耐震化予定についてお答えください。"</formula>
    </cfRule>
    <cfRule type="notContainsBlanks" dxfId="643" priority="439">
      <formula>LEN(TRIM(A432))&gt;0</formula>
    </cfRule>
  </conditionalFormatting>
  <conditionalFormatting sqref="A471:B474">
    <cfRule type="containsBlanks" dxfId="642" priority="163">
      <formula>LEN(TRIM(A471))=0</formula>
    </cfRule>
  </conditionalFormatting>
  <conditionalFormatting sqref="A480:B480">
    <cfRule type="containsBlanks" dxfId="641" priority="1378">
      <formula>LEN(TRIM(A480))=0</formula>
    </cfRule>
  </conditionalFormatting>
  <conditionalFormatting sqref="A504:B505">
    <cfRule type="notContainsBlanks" dxfId="640" priority="196">
      <formula>LEN(TRIM(A504))&gt;0</formula>
    </cfRule>
    <cfRule type="containsBlanks" dxfId="639" priority="197">
      <formula>LEN(TRIM(A504))=0</formula>
    </cfRule>
  </conditionalFormatting>
  <conditionalFormatting sqref="A150:C150 E150:G150 I150:K150 M150:O150">
    <cfRule type="notContainsBlanks" dxfId="638" priority="216">
      <formula>LEN(TRIM(A150))&gt;0</formula>
    </cfRule>
    <cfRule type="containsBlanks" dxfId="637" priority="217">
      <formula>LEN(TRIM(A150))=0</formula>
    </cfRule>
  </conditionalFormatting>
  <conditionalFormatting sqref="A252:C252">
    <cfRule type="notContainsBlanks" dxfId="636" priority="357">
      <formula>LEN(TRIM(A252))&gt;0</formula>
    </cfRule>
    <cfRule type="containsBlanks" dxfId="635" priority="356">
      <formula>LEN(TRIM(A252))=0</formula>
    </cfRule>
  </conditionalFormatting>
  <conditionalFormatting sqref="A266:C266">
    <cfRule type="notContainsBlanks" dxfId="634" priority="1363">
      <formula>LEN(TRIM(A266))&gt;0</formula>
    </cfRule>
    <cfRule type="notContainsBlanks" dxfId="633" priority="365">
      <formula>LEN(TRIM(A266))&gt;0</formula>
    </cfRule>
  </conditionalFormatting>
  <conditionalFormatting sqref="A295:D296">
    <cfRule type="expression" dxfId="632" priority="1118">
      <formula>$AF$294="←「卒業者数」が未記入です。（卒業者がいない場合は「０」と記入してください。）"</formula>
    </cfRule>
  </conditionalFormatting>
  <conditionalFormatting sqref="A2:F2">
    <cfRule type="expression" dxfId="631" priority="19">
      <formula>OR(A2="",A2="選択してください↓")</formula>
    </cfRule>
  </conditionalFormatting>
  <conditionalFormatting sqref="A387:J395">
    <cfRule type="notContainsBlanks" dxfId="630" priority="440">
      <formula>LEN(TRIM(A387))&gt;0</formula>
    </cfRule>
  </conditionalFormatting>
  <conditionalFormatting sqref="A537:L537">
    <cfRule type="notContainsBlanks" dxfId="629" priority="187">
      <formula>LEN(TRIM(A537))&gt;0</formula>
    </cfRule>
    <cfRule type="containsBlanks" dxfId="628" priority="188">
      <formula>LEN(TRIM(A537))=0</formula>
    </cfRule>
  </conditionalFormatting>
  <conditionalFormatting sqref="A535:M535 A536 G536">
    <cfRule type="expression" dxfId="627" priority="916">
      <formula>$AK$1="学校法人項目回答不要"</formula>
    </cfRule>
  </conditionalFormatting>
  <conditionalFormatting sqref="A514:X514">
    <cfRule type="containsBlanks" dxfId="626" priority="192">
      <formula>LEN(TRIM(A514))=0</formula>
    </cfRule>
    <cfRule type="notContainsBlanks" dxfId="625" priority="191">
      <formula>LEN(TRIM(A514))&gt;0</formula>
    </cfRule>
  </conditionalFormatting>
  <conditionalFormatting sqref="A525:X525">
    <cfRule type="notContainsBlanks" dxfId="624" priority="189">
      <formula>LEN(TRIM(A525))&gt;0</formula>
    </cfRule>
    <cfRule type="containsBlanks" dxfId="623" priority="190">
      <formula>LEN(TRIM(A525))=0</formula>
    </cfRule>
  </conditionalFormatting>
  <conditionalFormatting sqref="A90:AD91">
    <cfRule type="expression" dxfId="622" priority="181">
      <formula>COUNTIF($O$57:$O$64,"普通科")=0</formula>
    </cfRule>
  </conditionalFormatting>
  <conditionalFormatting sqref="A92:AD93">
    <cfRule type="expression" dxfId="621" priority="180">
      <formula>COUNTIF($O$57:$O$64,"商業に関する学科")=0</formula>
    </cfRule>
  </conditionalFormatting>
  <conditionalFormatting sqref="A94:AD95">
    <cfRule type="expression" dxfId="620" priority="179">
      <formula>COUNTIF($O$57:$O$64,"工業に関する学科")=0</formula>
    </cfRule>
  </conditionalFormatting>
  <conditionalFormatting sqref="A96:AD97">
    <cfRule type="expression" dxfId="619" priority="178">
      <formula>COUNTIF($O$57:$O$64,"家庭に関する学科")=0</formula>
    </cfRule>
  </conditionalFormatting>
  <conditionalFormatting sqref="A98:AD107">
    <cfRule type="expression" dxfId="618" priority="50">
      <formula>COUNTIF($O$57:$O$64,"その他の学科")=0</formula>
    </cfRule>
  </conditionalFormatting>
  <conditionalFormatting sqref="A430:AD430 A431:AE438">
    <cfRule type="expression" dxfId="617" priority="30">
      <formula>$A$424=1</formula>
    </cfRule>
  </conditionalFormatting>
  <conditionalFormatting sqref="A30:AE52">
    <cfRule type="expression" dxfId="616" priority="2">
      <formula>$AK$2="未加盟"</formula>
    </cfRule>
  </conditionalFormatting>
  <conditionalFormatting sqref="A71:AE126 A127:AB127 A128:AA140 A141:AE146">
    <cfRule type="expression" dxfId="615" priority="47">
      <formula>AND($A$32="✔",$A$44="○",$A$47="○")</formula>
    </cfRule>
    <cfRule type="expression" dxfId="614" priority="48">
      <formula>AND($A$32="✔",$A$44="○",$A$45="",$A$46="",$A$47="")</formula>
    </cfRule>
    <cfRule type="expression" dxfId="613" priority="49">
      <formula>AND($A$32="✔",$A$44="○",OR($A$45="○",$A$46="○"),$A$47="")</formula>
    </cfRule>
  </conditionalFormatting>
  <conditionalFormatting sqref="A147:AE170">
    <cfRule type="expression" dxfId="612" priority="54">
      <formula>AND($A$32="✔",OR($A$44="",$A$47=""))</formula>
    </cfRule>
  </conditionalFormatting>
  <conditionalFormatting sqref="A171:AE205">
    <cfRule type="expression" dxfId="611" priority="52">
      <formula>AND($A$32="✔",$A$44="○",$A$45="",$A$46="",$A$47="")</formula>
    </cfRule>
  </conditionalFormatting>
  <conditionalFormatting sqref="A222:AE241">
    <cfRule type="expression" dxfId="610" priority="77">
      <formula>OR($A$218="○",$A$219="○")</formula>
    </cfRule>
  </conditionalFormatting>
  <conditionalFormatting sqref="A454:AE474">
    <cfRule type="expression" dxfId="609" priority="74">
      <formula>AND($L$447=0,$L$447&lt;&gt;"")</formula>
    </cfRule>
  </conditionalFormatting>
  <conditionalFormatting sqref="A491:AE491">
    <cfRule type="expression" dxfId="608" priority="15">
      <formula>$X$490=2</formula>
    </cfRule>
  </conditionalFormatting>
  <conditionalFormatting sqref="A495:AE538">
    <cfRule type="expression" dxfId="607" priority="1">
      <formula>$AK$1="学校法人項目回答不要"</formula>
    </cfRule>
  </conditionalFormatting>
  <conditionalFormatting sqref="A510:AE538">
    <cfRule type="expression" dxfId="606" priority="76">
      <formula>$A$504=2</formula>
    </cfRule>
  </conditionalFormatting>
  <conditionalFormatting sqref="B57:B65 N57:U65">
    <cfRule type="notContainsBlanks" dxfId="605" priority="410">
      <formula>LEN(TRIM(B57))&gt;0</formula>
    </cfRule>
    <cfRule type="containsBlanks" dxfId="604" priority="409">
      <formula>LEN(TRIM(B57))=0</formula>
    </cfRule>
  </conditionalFormatting>
  <conditionalFormatting sqref="B57:B65">
    <cfRule type="expression" dxfId="603" priority="706">
      <formula>$AF$75="←男女共学別が未選択です。"</formula>
    </cfRule>
  </conditionalFormatting>
  <conditionalFormatting sqref="B98:C98 B100:C100 B102:C102 B104:C104 B106:C106">
    <cfRule type="containsBlanks" dxfId="602" priority="51">
      <formula>LEN(TRIM(B98))=0</formula>
    </cfRule>
  </conditionalFormatting>
  <conditionalFormatting sqref="B104:C104">
    <cfRule type="expression" dxfId="601" priority="41">
      <formula>$B$102=""</formula>
    </cfRule>
  </conditionalFormatting>
  <conditionalFormatting sqref="B100:AD101">
    <cfRule type="expression" dxfId="600" priority="45">
      <formula>$B$100=""</formula>
    </cfRule>
  </conditionalFormatting>
  <conditionalFormatting sqref="B102:AD103">
    <cfRule type="expression" dxfId="599" priority="44">
      <formula>$B$102=""</formula>
    </cfRule>
  </conditionalFormatting>
  <conditionalFormatting sqref="B104:AD105">
    <cfRule type="expression" dxfId="598" priority="43">
      <formula>$B$104=""</formula>
    </cfRule>
  </conditionalFormatting>
  <conditionalFormatting sqref="B106:AD107">
    <cfRule type="expression" dxfId="597" priority="42">
      <formula>$B$106=""</formula>
    </cfRule>
  </conditionalFormatting>
  <conditionalFormatting sqref="B367:AE368 A371:U371 AE371">
    <cfRule type="expression" dxfId="596" priority="1107">
      <formula>#REF!&lt;&gt;0</formula>
    </cfRule>
  </conditionalFormatting>
  <conditionalFormatting sqref="B401:AE402 A405:U405 AE405">
    <cfRule type="expression" dxfId="595" priority="799">
      <formula>#REF!&lt;&gt;0</formula>
    </cfRule>
  </conditionalFormatting>
  <conditionalFormatting sqref="C309:D309">
    <cfRule type="containsBlanks" dxfId="594" priority="343">
      <formula>LEN(TRIM(C309))=0</formula>
    </cfRule>
  </conditionalFormatting>
  <conditionalFormatting sqref="D224:E227">
    <cfRule type="notContainsBlanks" dxfId="593" priority="446">
      <formula>LEN(TRIM(D224))&gt;0</formula>
    </cfRule>
  </conditionalFormatting>
  <conditionalFormatting sqref="D286:E286">
    <cfRule type="containsBlanks" dxfId="592" priority="1360">
      <formula>LEN(TRIM(D286))=0</formula>
    </cfRule>
  </conditionalFormatting>
  <conditionalFormatting sqref="D90:O107">
    <cfRule type="containsBlanks" dxfId="591" priority="185">
      <formula>LEN(TRIM(D90))=0</formula>
    </cfRule>
    <cfRule type="notContainsBlanks" dxfId="590" priority="184">
      <formula>LEN(TRIM(D90))&gt;0</formula>
    </cfRule>
  </conditionalFormatting>
  <conditionalFormatting sqref="D447:O449">
    <cfRule type="containsBlanks" dxfId="589" priority="27">
      <formula>LEN(TRIM(D447))=0</formula>
    </cfRule>
    <cfRule type="notContainsBlanks" dxfId="588" priority="28">
      <formula>LEN(TRIM(D447))&gt;0</formula>
    </cfRule>
  </conditionalFormatting>
  <conditionalFormatting sqref="D8:P10 E11 E12:P12 D13:P14">
    <cfRule type="containsBlanks" dxfId="587" priority="415">
      <formula>LEN(TRIM(D8))=0</formula>
    </cfRule>
  </conditionalFormatting>
  <conditionalFormatting sqref="D16:P19 T16:AE19 F20:P22 T21:AE22 E23 T23 E24:P24 T24:AE26 D25:P26">
    <cfRule type="containsBlanks" dxfId="586" priority="414">
      <formula>LEN(TRIM(D16))=0</formula>
    </cfRule>
  </conditionalFormatting>
  <conditionalFormatting sqref="F309:G309">
    <cfRule type="containsBlanks" dxfId="585" priority="342">
      <formula>LEN(TRIM(F309))=0</formula>
    </cfRule>
  </conditionalFormatting>
  <conditionalFormatting sqref="F252:H252">
    <cfRule type="notContainsBlanks" dxfId="584" priority="355">
      <formula>LEN(TRIM(F252))&gt;0</formula>
    </cfRule>
    <cfRule type="containsBlanks" dxfId="583" priority="354">
      <formula>LEN(TRIM(F252))=0</formula>
    </cfRule>
  </conditionalFormatting>
  <conditionalFormatting sqref="F266:H266">
    <cfRule type="notContainsBlanks" dxfId="582" priority="362">
      <formula>LEN(TRIM(F266))&gt;0</formula>
    </cfRule>
    <cfRule type="containsBlanks" dxfId="581" priority="363">
      <formula>LEN(TRIM(F266))=0</formula>
    </cfRule>
  </conditionalFormatting>
  <conditionalFormatting sqref="F276:H276">
    <cfRule type="notContainsBlanks" dxfId="580" priority="367">
      <formula>LEN(TRIM(F276))&gt;0</formula>
    </cfRule>
    <cfRule type="containsBlanks" dxfId="579" priority="366">
      <formula>LEN(TRIM(F276))=0</formula>
    </cfRule>
  </conditionalFormatting>
  <conditionalFormatting sqref="F362:AE362">
    <cfRule type="notContainsBlanks" dxfId="578" priority="441">
      <formula>LEN(TRIM(F362))&gt;0</formula>
    </cfRule>
    <cfRule type="containsBlanks" dxfId="577" priority="176">
      <formula>LEN(TRIM(F362))=0</formula>
    </cfRule>
  </conditionalFormatting>
  <conditionalFormatting sqref="G286:H286">
    <cfRule type="containsBlanks" dxfId="576" priority="375">
      <formula>LEN(TRIM(G286))=0</formula>
    </cfRule>
    <cfRule type="notContainsBlanks" dxfId="575" priority="1362">
      <formula>LEN(TRIM(G286))&gt;0</formula>
    </cfRule>
  </conditionalFormatting>
  <conditionalFormatting sqref="G114:I119">
    <cfRule type="expression" dxfId="574" priority="142">
      <formula>COUNTIF($O$57:$O$64,"普通科")=0</formula>
    </cfRule>
  </conditionalFormatting>
  <conditionalFormatting sqref="G160:L164 O160:T164">
    <cfRule type="notContainsBlanks" dxfId="573" priority="214">
      <formula>LEN(TRIM(G160))&gt;0</formula>
    </cfRule>
    <cfRule type="containsBlanks" dxfId="572" priority="1367">
      <formula>LEN(TRIM(G160))=0</formula>
    </cfRule>
  </conditionalFormatting>
  <conditionalFormatting sqref="G505:Q505">
    <cfRule type="expression" dxfId="571" priority="195">
      <formula>A504=1</formula>
    </cfRule>
  </conditionalFormatting>
  <conditionalFormatting sqref="G117:AB119">
    <cfRule type="containsBlanks" dxfId="570" priority="154">
      <formula>LEN(TRIM(G117))=0</formula>
    </cfRule>
  </conditionalFormatting>
  <conditionalFormatting sqref="H127:J133 H135:J136 H138:J139">
    <cfRule type="containsBlanks" dxfId="569" priority="152">
      <formula>LEN(TRIM(H127))=0</formula>
    </cfRule>
  </conditionalFormatting>
  <conditionalFormatting sqref="H126:K140">
    <cfRule type="expression" dxfId="568" priority="122">
      <formula>COUNTIF($O$57:$O$64,"普通科")=0</formula>
    </cfRule>
  </conditionalFormatting>
  <conditionalFormatting sqref="H295:K295">
    <cfRule type="containsBlanks" dxfId="567" priority="1361">
      <formula>LEN(TRIM(H295))=0</formula>
    </cfRule>
  </conditionalFormatting>
  <conditionalFormatting sqref="H295:K296">
    <cfRule type="containsBlanks" dxfId="566" priority="379">
      <formula>LEN(TRIM(H295))=0</formula>
    </cfRule>
  </conditionalFormatting>
  <conditionalFormatting sqref="H296:K296">
    <cfRule type="notContainsBlanks" dxfId="565" priority="378">
      <formula>LEN(TRIM(H296))&gt;0</formula>
    </cfRule>
  </conditionalFormatting>
  <conditionalFormatting sqref="H352:AA352">
    <cfRule type="containsBlanks" dxfId="564" priority="344">
      <formula>LEN(TRIM(H352))=0</formula>
    </cfRule>
    <cfRule type="notContainsBlanks" dxfId="563" priority="442">
      <formula>LEN(TRIM(H352))&gt;0</formula>
    </cfRule>
  </conditionalFormatting>
  <conditionalFormatting sqref="I309:J309">
    <cfRule type="containsBlanks" dxfId="562" priority="341">
      <formula>LEN(TRIM(I309))=0</formula>
    </cfRule>
  </conditionalFormatting>
  <conditionalFormatting sqref="I483:M485">
    <cfRule type="notContainsBlanks" dxfId="561" priority="1369">
      <formula>LEN(TRIM(I483))&gt;0</formula>
    </cfRule>
  </conditionalFormatting>
  <conditionalFormatting sqref="J286:K286">
    <cfRule type="notContainsBlanks" dxfId="560" priority="374">
      <formula>LEN(TRIM(J286))&gt;0</formula>
    </cfRule>
    <cfRule type="containsBlanks" dxfId="559" priority="373">
      <formula>LEN(TRIM(J286))=0</formula>
    </cfRule>
  </conditionalFormatting>
  <conditionalFormatting sqref="J114:L119">
    <cfRule type="expression" dxfId="558" priority="143">
      <formula>COUNTIF($O$57:$O$64,"商業に関する学科")=0</formula>
    </cfRule>
  </conditionalFormatting>
  <conditionalFormatting sqref="K309:L311">
    <cfRule type="expression" dxfId="557" priority="955">
      <formula>#REF!="←ALTの人数が未記入です。（ALTがいない場合は「０」と記入してください。）"</formula>
    </cfRule>
  </conditionalFormatting>
  <conditionalFormatting sqref="K266:M266">
    <cfRule type="notContainsBlanks" dxfId="556" priority="358">
      <formula>LEN(TRIM(K266))&gt;0</formula>
    </cfRule>
    <cfRule type="containsBlanks" dxfId="555" priority="359">
      <formula>LEN(TRIM(K266))=0</formula>
    </cfRule>
  </conditionalFormatting>
  <conditionalFormatting sqref="K330:M331 K334:M335">
    <cfRule type="expression" dxfId="554" priority="119">
      <formula>$K$314="○"</formula>
    </cfRule>
  </conditionalFormatting>
  <conditionalFormatting sqref="K336:M340">
    <cfRule type="expression" dxfId="553" priority="111">
      <formula>$K$314="×"</formula>
    </cfRule>
  </conditionalFormatting>
  <conditionalFormatting sqref="K315:AE315 Q314:AE314">
    <cfRule type="notContainsBlanks" dxfId="552" priority="172">
      <formula>LEN(TRIM(K314))&gt;0</formula>
    </cfRule>
  </conditionalFormatting>
  <conditionalFormatting sqref="K315:AE315">
    <cfRule type="expression" dxfId="551" priority="4">
      <formula>K314="×"</formula>
    </cfRule>
  </conditionalFormatting>
  <conditionalFormatting sqref="K330:AE331 K334:AE340 Q333:AE333 Z332:AE332">
    <cfRule type="notContainsBlanks" dxfId="550" priority="174">
      <formula>LEN(TRIM(K330))&gt;0</formula>
    </cfRule>
  </conditionalFormatting>
  <conditionalFormatting sqref="K330:AE331 Z332:AE332 Q333:AE333 K334:AE340">
    <cfRule type="containsBlanks" dxfId="549" priority="175">
      <formula>LEN(TRIM(K330))=0</formula>
    </cfRule>
  </conditionalFormatting>
  <conditionalFormatting sqref="L127:N133 L135:N136 L138:N139">
    <cfRule type="containsBlanks" dxfId="548" priority="141">
      <formula>LEN(TRIM(L127))=0</formula>
    </cfRule>
  </conditionalFormatting>
  <conditionalFormatting sqref="L126:O140">
    <cfRule type="expression" dxfId="547" priority="132">
      <formula>COUNTIF($O$57:$O$64,"商業に関する学科")=0</formula>
    </cfRule>
  </conditionalFormatting>
  <conditionalFormatting sqref="M286:N286">
    <cfRule type="notContainsBlanks" dxfId="546" priority="372">
      <formula>LEN(TRIM(M286))&gt;0</formula>
    </cfRule>
    <cfRule type="containsBlanks" dxfId="545" priority="371">
      <formula>LEN(TRIM(M286))=0</formula>
    </cfRule>
  </conditionalFormatting>
  <conditionalFormatting sqref="M114:O119">
    <cfRule type="expression" dxfId="544" priority="144">
      <formula>COUNTIF($O$57:$O$64,"工業に関する学科")=0</formula>
    </cfRule>
  </conditionalFormatting>
  <conditionalFormatting sqref="M295:P296">
    <cfRule type="containsBlanks" dxfId="543" priority="959">
      <formula>LEN(TRIM(M295))=0</formula>
    </cfRule>
  </conditionalFormatting>
  <conditionalFormatting sqref="M295:Q295">
    <cfRule type="expression" dxfId="542" priority="958">
      <formula>$H$295=0</formula>
    </cfRule>
  </conditionalFormatting>
  <conditionalFormatting sqref="M296:Q296">
    <cfRule type="expression" dxfId="541" priority="17">
      <formula>$H$296=0</formula>
    </cfRule>
  </conditionalFormatting>
  <conditionalFormatting sqref="N483:N485">
    <cfRule type="expression" dxfId="540" priority="795">
      <formula>I483=0</formula>
    </cfRule>
  </conditionalFormatting>
  <conditionalFormatting sqref="N432:O436">
    <cfRule type="containsBlanks" dxfId="539" priority="1373">
      <formula>LEN(TRIM(N432))=0</formula>
    </cfRule>
  </conditionalFormatting>
  <conditionalFormatting sqref="N330:P331 N334:P335">
    <cfRule type="expression" dxfId="538" priority="118">
      <formula>$N$314="○"</formula>
    </cfRule>
  </conditionalFormatting>
  <conditionalFormatting sqref="N336:P340">
    <cfRule type="expression" dxfId="537" priority="110">
      <formula>$N$314="×"</formula>
    </cfRule>
  </conditionalFormatting>
  <conditionalFormatting sqref="N483:S485">
    <cfRule type="containsBlanks" dxfId="536" priority="1368">
      <formula>LEN(TRIM(N483))=0</formula>
    </cfRule>
  </conditionalFormatting>
  <conditionalFormatting sqref="N430:AE438">
    <cfRule type="expression" dxfId="535" priority="29">
      <formula>AND($A$424&lt;&gt;1,$A$432=1)</formula>
    </cfRule>
  </conditionalFormatting>
  <conditionalFormatting sqref="O417">
    <cfRule type="expression" dxfId="534" priority="1084">
      <formula>$AD$328="✔"</formula>
    </cfRule>
  </conditionalFormatting>
  <conditionalFormatting sqref="P224:Q224 K227:AD227">
    <cfRule type="notContainsBlanks" dxfId="533" priority="445">
      <formula>LEN(TRIM(K224))&gt;0</formula>
    </cfRule>
  </conditionalFormatting>
  <conditionalFormatting sqref="P286:Q286">
    <cfRule type="notContainsBlanks" dxfId="532" priority="370">
      <formula>LEN(TRIM(P286))&gt;0</formula>
    </cfRule>
    <cfRule type="containsBlanks" dxfId="531" priority="369">
      <formula>LEN(TRIM(P286))=0</formula>
    </cfRule>
  </conditionalFormatting>
  <conditionalFormatting sqref="P114:R119">
    <cfRule type="expression" dxfId="530" priority="145">
      <formula>COUNTIF($O$57:$O$64,"家庭に関する学科")=0</formula>
    </cfRule>
  </conditionalFormatting>
  <conditionalFormatting sqref="P127:R133 P135:R136 P138:R139">
    <cfRule type="containsBlanks" dxfId="529" priority="140">
      <formula>LEN(TRIM(P127))=0</formula>
    </cfRule>
  </conditionalFormatting>
  <conditionalFormatting sqref="P126:S140">
    <cfRule type="expression" dxfId="528" priority="130">
      <formula>COUNTIF($O$57:$O$64,"工業に関する学科")=0</formula>
    </cfRule>
  </conditionalFormatting>
  <conditionalFormatting sqref="P436:AE436">
    <cfRule type="containsBlanks" dxfId="527" priority="59">
      <formula>LEN(TRIM(P436))=0</formula>
    </cfRule>
    <cfRule type="notContainsBlanks" dxfId="526" priority="946">
      <formula>LEN(TRIM(P436))&gt;0</formula>
    </cfRule>
  </conditionalFormatting>
  <conditionalFormatting sqref="Q415">
    <cfRule type="expression" dxfId="525" priority="1083">
      <formula>$AD$328="✔"</formula>
    </cfRule>
  </conditionalFormatting>
  <conditionalFormatting sqref="Q417">
    <cfRule type="expression" dxfId="524" priority="61">
      <formula>$AD$328="✔"</formula>
    </cfRule>
  </conditionalFormatting>
  <conditionalFormatting sqref="Q505">
    <cfRule type="expression" dxfId="523" priority="83">
      <formula>A504=1</formula>
    </cfRule>
  </conditionalFormatting>
  <conditionalFormatting sqref="Q330:S331 Q333:S335">
    <cfRule type="expression" dxfId="522" priority="117">
      <formula>$Q$314="○"</formula>
    </cfRule>
  </conditionalFormatting>
  <conditionalFormatting sqref="Q336:S340">
    <cfRule type="expression" dxfId="521" priority="109">
      <formula>$Q$314="×"</formula>
    </cfRule>
  </conditionalFormatting>
  <conditionalFormatting sqref="Q505:W505">
    <cfRule type="containsBlanks" dxfId="520" priority="194">
      <formula>LEN(TRIM(Q505))=0</formula>
    </cfRule>
    <cfRule type="notContainsBlanks" dxfId="519" priority="193">
      <formula>LEN(TRIM(Q505))&gt;0</formula>
    </cfRule>
  </conditionalFormatting>
  <conditionalFormatting sqref="Q394:AD394">
    <cfRule type="containsBlanks" dxfId="518" priority="66">
      <formula>LEN(TRIM(Q394))=0</formula>
    </cfRule>
    <cfRule type="notContainsErrors" dxfId="517" priority="395">
      <formula>NOT(ISERROR(Q394))</formula>
    </cfRule>
    <cfRule type="notContainsBlanks" dxfId="516" priority="65">
      <formula>LEN(TRIM(Q394))&gt;0</formula>
    </cfRule>
  </conditionalFormatting>
  <conditionalFormatting sqref="Q314:AE314 K315:AE315">
    <cfRule type="containsBlanks" dxfId="515" priority="173">
      <formula>LEN(TRIM(K314))=0</formula>
    </cfRule>
  </conditionalFormatting>
  <conditionalFormatting sqref="R172:AA177">
    <cfRule type="containsBlanks" dxfId="514" priority="213">
      <formula>LEN(TRIM(R172))=0</formula>
    </cfRule>
  </conditionalFormatting>
  <conditionalFormatting sqref="R179:AA179 S180:AA180 R181:AA181 S182:AA182 R183:AA183 S184:AA184 R185:AA185 R188:AA189 R191:AA191 S192:AA192 R193:AA193 R196:AA196">
    <cfRule type="notContainsBlanks" dxfId="513" priority="210">
      <formula>LEN(TRIM(R179))&gt;0</formula>
    </cfRule>
  </conditionalFormatting>
  <conditionalFormatting sqref="R179:AA179 S180:AA180 R181:AA181 S182:AA182 R183:AA183 S184:AA184 R185:AA185">
    <cfRule type="containsBlanks" dxfId="512" priority="212">
      <formula>LEN(TRIM(R179))=0</formula>
    </cfRule>
  </conditionalFormatting>
  <conditionalFormatting sqref="R188:AA189 R191:AA191 S192:AA192 R193:AA193 R196:AA196">
    <cfRule type="containsBlanks" dxfId="511" priority="211">
      <formula>LEN(TRIM(R188))=0</formula>
    </cfRule>
  </conditionalFormatting>
  <conditionalFormatting sqref="R148:AE151">
    <cfRule type="expression" dxfId="510" priority="55">
      <formula>$A$47=""</formula>
    </cfRule>
    <cfRule type="expression" dxfId="509" priority="53">
      <formula>AND($A$32="✔",OR($A$44="",$A$47=""))</formula>
    </cfRule>
  </conditionalFormatting>
  <conditionalFormatting sqref="S495:S497">
    <cfRule type="expression" dxfId="508" priority="915">
      <formula>$AK$1="学校法人項目回答不要"</formula>
    </cfRule>
    <cfRule type="expression" dxfId="507" priority="917">
      <formula>$AK$1="学校法人項目回答不要"</formula>
    </cfRule>
  </conditionalFormatting>
  <conditionalFormatting sqref="S286:T286">
    <cfRule type="containsBlanks" dxfId="506" priority="368">
      <formula>LEN(TRIM(S286))=0</formula>
    </cfRule>
  </conditionalFormatting>
  <conditionalFormatting sqref="S90:AA107">
    <cfRule type="containsBlanks" dxfId="505" priority="183">
      <formula>LEN(TRIM(S90))=0</formula>
    </cfRule>
    <cfRule type="notContainsBlanks" dxfId="504" priority="182">
      <formula>LEN(TRIM(S90))&gt;0</formula>
    </cfRule>
  </conditionalFormatting>
  <conditionalFormatting sqref="S114:AB119">
    <cfRule type="expression" dxfId="503" priority="146">
      <formula>COUNTIF($O$57:$O$64,"その他の学科")=0</formula>
    </cfRule>
  </conditionalFormatting>
  <conditionalFormatting sqref="S537:AD537">
    <cfRule type="expression" dxfId="502" priority="923">
      <formula>$AF$537="←特別利害関係者の人数が「監事総数」を上回っているので修正願います。"</formula>
    </cfRule>
  </conditionalFormatting>
  <conditionalFormatting sqref="T137">
    <cfRule type="expression" dxfId="501" priority="541">
      <formula>$AF$135="←「工業」に関する学科の入学後納付金が未記入です。"</formula>
    </cfRule>
  </conditionalFormatting>
  <conditionalFormatting sqref="T76:U76 X76 T77:Y82">
    <cfRule type="expression" dxfId="500" priority="820">
      <formula>$AF$75="←他県からの生徒数が未記入です。（いない場合は「０」と記入してください。）"</formula>
    </cfRule>
  </conditionalFormatting>
  <conditionalFormatting sqref="T127:V133 T135:V136 T138:V139">
    <cfRule type="containsBlanks" dxfId="499" priority="138">
      <formula>LEN(TRIM(T127))=0</formula>
    </cfRule>
  </conditionalFormatting>
  <conditionalFormatting sqref="T330:V331 T333:V335">
    <cfRule type="expression" dxfId="498" priority="116">
      <formula>$T$314="○"</formula>
    </cfRule>
  </conditionalFormatting>
  <conditionalFormatting sqref="T336:V340">
    <cfRule type="expression" dxfId="497" priority="108">
      <formula>$T$314="×"</formula>
    </cfRule>
  </conditionalFormatting>
  <conditionalFormatting sqref="T126:W140">
    <cfRule type="expression" dxfId="496" priority="128">
      <formula>COUNTIF($O$57:$O$64,"家庭に関する学科")=0</formula>
    </cfRule>
  </conditionalFormatting>
  <conditionalFormatting sqref="T8:AE10 T11 T12:AE14 D8:P10 E11 E12:P12 D13:P14 D16:P19 T16:AE19 F20:P22 T21:AE22 E23 T23 E24:P24 T24:AE26 D25:P26">
    <cfRule type="notContainsBlanks" dxfId="495" priority="547">
      <formula>LEN(TRIM(D8))&gt;0</formula>
    </cfRule>
  </conditionalFormatting>
  <conditionalFormatting sqref="T9:AE10 T11 T12:AE14">
    <cfRule type="containsBlanks" dxfId="494" priority="416">
      <formula>LEN(TRIM(T9))=0</formula>
    </cfRule>
  </conditionalFormatting>
  <conditionalFormatting sqref="U373 U377">
    <cfRule type="containsBlanks" dxfId="493" priority="346">
      <formula>LEN(TRIM(U373))=0</formula>
    </cfRule>
  </conditionalFormatting>
  <conditionalFormatting sqref="U115:V119">
    <cfRule type="expression" dxfId="492" priority="40">
      <formula>$U$115="科"</formula>
    </cfRule>
  </conditionalFormatting>
  <conditionalFormatting sqref="U406:Y412">
    <cfRule type="containsBlanks" dxfId="491" priority="165">
      <formula>LEN(TRIM(U406))=0</formula>
    </cfRule>
    <cfRule type="expression" dxfId="490" priority="8">
      <formula>$A$395="○"</formula>
    </cfRule>
  </conditionalFormatting>
  <conditionalFormatting sqref="U457:AB458">
    <cfRule type="containsBlanks" dxfId="489" priority="162">
      <formula>LEN(TRIM(U457))=0</formula>
    </cfRule>
  </conditionalFormatting>
  <conditionalFormatting sqref="U372:AD372 Z373 U374:AD376 Z377 U378:AD378">
    <cfRule type="containsBlanks" dxfId="488" priority="345">
      <formula>LEN(TRIM(U372))=0</formula>
    </cfRule>
  </conditionalFormatting>
  <conditionalFormatting sqref="U372:AD378">
    <cfRule type="notContainsBlanks" dxfId="487" priority="1375">
      <formula>LEN(TRIM(U372))&gt;0</formula>
    </cfRule>
  </conditionalFormatting>
  <conditionalFormatting sqref="W115:X119">
    <cfRule type="expression" dxfId="486" priority="39">
      <formula>$W$115="科"</formula>
    </cfRule>
  </conditionalFormatting>
  <conditionalFormatting sqref="W330:Y331 W333:Y335">
    <cfRule type="expression" dxfId="485" priority="115">
      <formula>$W$314="○"</formula>
    </cfRule>
  </conditionalFormatting>
  <conditionalFormatting sqref="W336:Y340">
    <cfRule type="expression" dxfId="484" priority="107">
      <formula>$W$314="×"</formula>
    </cfRule>
  </conditionalFormatting>
  <conditionalFormatting sqref="X490:Y490">
    <cfRule type="notContainsBlanks" dxfId="483" priority="427">
      <formula>LEN(TRIM(X490))&gt;0</formula>
    </cfRule>
  </conditionalFormatting>
  <conditionalFormatting sqref="X490:Y491">
    <cfRule type="containsBlanks" dxfId="482" priority="388">
      <formula>LEN(TRIM(X490))=0</formula>
    </cfRule>
  </conditionalFormatting>
  <conditionalFormatting sqref="X491:Y491">
    <cfRule type="notContainsBlanks" dxfId="481" priority="387">
      <formula>LEN(TRIM(X491))&gt;0</formula>
    </cfRule>
  </conditionalFormatting>
  <conditionalFormatting sqref="X127:Z133 X135:Z136 X138:Z139">
    <cfRule type="containsBlanks" dxfId="480" priority="136">
      <formula>LEN(TRIM(X127))=0</formula>
    </cfRule>
  </conditionalFormatting>
  <conditionalFormatting sqref="X126:AA140">
    <cfRule type="expression" dxfId="479" priority="126">
      <formula>COUNTIF($O$57:$O$64,"その他の学科")=0</formula>
    </cfRule>
  </conditionalFormatting>
  <conditionalFormatting sqref="Y75:Z76 AB75:AC76">
    <cfRule type="containsBlanks" dxfId="478" priority="407">
      <formula>LEN(TRIM(Y75))=0</formula>
    </cfRule>
    <cfRule type="notContainsBlanks" dxfId="477" priority="545">
      <formula>LEN(TRIM(Y75))&gt;0</formula>
    </cfRule>
  </conditionalFormatting>
  <conditionalFormatting sqref="Y75:Z76">
    <cfRule type="expression" dxfId="476" priority="85">
      <formula>A77=2</formula>
    </cfRule>
  </conditionalFormatting>
  <conditionalFormatting sqref="Y115:Z119">
    <cfRule type="expression" dxfId="475" priority="38">
      <formula>$Y$115="科"</formula>
    </cfRule>
  </conditionalFormatting>
  <conditionalFormatting sqref="Y286:Z286">
    <cfRule type="containsBlanks" dxfId="474" priority="340">
      <formula>LEN(TRIM(Y286))=0</formula>
    </cfRule>
  </conditionalFormatting>
  <conditionalFormatting sqref="Y525:AD525">
    <cfRule type="expression" dxfId="473" priority="1355">
      <formula>#REF!="←非常勤の人数が↑の「評議員総数」を上回っているので修正願います。"</formula>
    </cfRule>
  </conditionalFormatting>
  <conditionalFormatting sqref="Y537:AD537">
    <cfRule type="expression" dxfId="472" priority="924">
      <formula>$AF$537="←【監事のうち特別利害関係者の人数】が未記入です。（０人の場合は「０」と記入してください。）"</formula>
    </cfRule>
  </conditionalFormatting>
  <conditionalFormatting sqref="Z371">
    <cfRule type="expression" dxfId="471" priority="1088">
      <formula>#REF!&lt;&gt;0</formula>
    </cfRule>
  </conditionalFormatting>
  <conditionalFormatting sqref="Z405">
    <cfRule type="expression" dxfId="470" priority="798">
      <formula>#REF!&lt;&gt;0</formula>
    </cfRule>
  </conditionalFormatting>
  <conditionalFormatting sqref="Z330:AB335">
    <cfRule type="expression" dxfId="469" priority="114">
      <formula>$Z$314="○"</formula>
    </cfRule>
  </conditionalFormatting>
  <conditionalFormatting sqref="Z336:AB340">
    <cfRule type="expression" dxfId="468" priority="106">
      <formula>$Z$314="×"</formula>
    </cfRule>
  </conditionalFormatting>
  <conditionalFormatting sqref="Z372:AD378">
    <cfRule type="expression" dxfId="467" priority="67">
      <formula>$AC$362="○"</formula>
    </cfRule>
  </conditionalFormatting>
  <conditionalFormatting sqref="Z407:AD408 Z409:Z411 Z412:AD412">
    <cfRule type="containsBlanks" dxfId="466" priority="1372">
      <formula>LEN(TRIM(Z407))=0</formula>
    </cfRule>
  </conditionalFormatting>
  <conditionalFormatting sqref="Z407:AD412">
    <cfRule type="expression" dxfId="465" priority="62">
      <formula>$F$395="○"</formula>
    </cfRule>
  </conditionalFormatting>
  <conditionalFormatting sqref="AA76 AD76:AE76 Z77:AE82">
    <cfRule type="expression" dxfId="464" priority="819">
      <formula>$AF$75="←外国人生徒数が未記入です。（いない場合は「０」と記入してください。）"</formula>
    </cfRule>
  </conditionalFormatting>
  <conditionalFormatting sqref="AA115:AB119">
    <cfRule type="expression" dxfId="463" priority="37">
      <formula>$AA$115="科"</formula>
    </cfRule>
  </conditionalFormatting>
  <conditionalFormatting sqref="AB75:AC76">
    <cfRule type="expression" dxfId="462" priority="84">
      <formula>A77=1</formula>
    </cfRule>
  </conditionalFormatting>
  <conditionalFormatting sqref="AB286:AC286">
    <cfRule type="containsBlanks" dxfId="461" priority="339">
      <formula>LEN(TRIM(AB286))=0</formula>
    </cfRule>
  </conditionalFormatting>
  <conditionalFormatting sqref="AB284:AE286">
    <cfRule type="expression" dxfId="460" priority="18">
      <formula>$A$46&lt;&gt;"○"</formula>
    </cfRule>
  </conditionalFormatting>
  <conditionalFormatting sqref="AC330:AE335">
    <cfRule type="expression" dxfId="459" priority="113">
      <formula>$AC$314="○"</formula>
    </cfRule>
  </conditionalFormatting>
  <conditionalFormatting sqref="AC336:AE340">
    <cfRule type="expression" dxfId="458" priority="105">
      <formula>$AC$314="×"</formula>
    </cfRule>
  </conditionalFormatting>
  <conditionalFormatting sqref="AE430">
    <cfRule type="expression" dxfId="457" priority="58">
      <formula>$A$424=1</formula>
    </cfRule>
    <cfRule type="expression" dxfId="456" priority="60">
      <formula>AND($A$424&lt;&gt;1,$A$432=1)</formula>
    </cfRule>
  </conditionalFormatting>
  <conditionalFormatting sqref="AF11:AF14">
    <cfRule type="notContainsBlanks" dxfId="455" priority="548">
      <formula>LEN(TRIM(AF11))&gt;0</formula>
    </cfRule>
  </conditionalFormatting>
  <conditionalFormatting sqref="AF15:AF43 AF45:AF87 AF89:AF114 AF116:AF135 AF141:AF171 AF205:AF213 AF1:AF10 AF316:AF329 AF341:AF395 AF401:AF404">
    <cfRule type="notContainsBlanks" dxfId="454" priority="1377">
      <formula>LEN(TRIM(AF1))&gt;0</formula>
    </cfRule>
  </conditionalFormatting>
  <conditionalFormatting sqref="AF31">
    <cfRule type="expression" dxfId="453" priority="125">
      <formula>COUNTIF($A$206:$AE$541,"✓")=""</formula>
    </cfRule>
  </conditionalFormatting>
  <conditionalFormatting sqref="AF44">
    <cfRule type="notContainsBlanks" dxfId="452" priority="14">
      <formula>LEN(TRIM(AF44))&gt;0</formula>
    </cfRule>
  </conditionalFormatting>
  <conditionalFormatting sqref="AF71:AF146">
    <cfRule type="expression" dxfId="451" priority="26">
      <formula>AND($A$32="✔",$A$44="○",$A$47="○")</formula>
    </cfRule>
  </conditionalFormatting>
  <conditionalFormatting sqref="AF71:AF169">
    <cfRule type="expression" dxfId="450" priority="22">
      <formula>AND($A$32="✔",$A$44="○",$A$45="",$A$46="",$A$47="")</formula>
    </cfRule>
    <cfRule type="expression" dxfId="449" priority="23">
      <formula>AND($A$32="✔",$A$44="○",OR($A$45="○",$A$46="○"),$A$47="")</formula>
    </cfRule>
  </conditionalFormatting>
  <conditionalFormatting sqref="AF138">
    <cfRule type="notContainsBlanks" dxfId="448" priority="36">
      <formula>LEN(TRIM(AF138))&gt;0</formula>
    </cfRule>
  </conditionalFormatting>
  <conditionalFormatting sqref="AF171:AF205">
    <cfRule type="expression" dxfId="447" priority="21">
      <formula>AND($A$32="✔",$A$44="○",$A$45="",$A$46="",$A$47="")</formula>
    </cfRule>
  </conditionalFormatting>
  <conditionalFormatting sqref="AF172:AF204">
    <cfRule type="notContainsBlanks" dxfId="446" priority="544">
      <formula>LEN(TRIM(AF172))&gt;0</formula>
    </cfRule>
  </conditionalFormatting>
  <conditionalFormatting sqref="AF214:AF314">
    <cfRule type="notContainsBlanks" dxfId="445" priority="10">
      <formula>LEN(TRIM(AF214))&gt;0</formula>
    </cfRule>
  </conditionalFormatting>
  <conditionalFormatting sqref="AF315">
    <cfRule type="notContainsBlanks" dxfId="444" priority="9">
      <formula>LEN(TRIM(AF315))&gt;0</formula>
    </cfRule>
  </conditionalFormatting>
  <conditionalFormatting sqref="AF330">
    <cfRule type="notContainsBlanks" dxfId="443" priority="34">
      <formula>LEN(TRIM(AF330))&gt;0</formula>
    </cfRule>
  </conditionalFormatting>
  <conditionalFormatting sqref="AF334:AF336">
    <cfRule type="notContainsBlanks" dxfId="442" priority="33">
      <formula>LEN(TRIM(AF334))&gt;0</formula>
    </cfRule>
  </conditionalFormatting>
  <conditionalFormatting sqref="AF339:AF340">
    <cfRule type="notContainsBlanks" dxfId="441" priority="32">
      <formula>LEN(TRIM(AF339))&gt;0</formula>
    </cfRule>
  </conditionalFormatting>
  <conditionalFormatting sqref="AF405:AF406">
    <cfRule type="notContainsBlanks" dxfId="440" priority="6">
      <formula>LEN(TRIM(AF405))&gt;0</formula>
    </cfRule>
  </conditionalFormatting>
  <conditionalFormatting sqref="AF407:AF549">
    <cfRule type="notContainsBlanks" dxfId="439" priority="5">
      <formula>LEN(TRIM(AF407))&gt;0</formula>
    </cfRule>
  </conditionalFormatting>
  <conditionalFormatting sqref="AW351:AW352 AX353:AX356 AK357:AK361">
    <cfRule type="expression" dxfId="438" priority="1117">
      <formula>NOT(#REF!="")</formula>
    </cfRule>
  </conditionalFormatting>
  <dataValidations count="17">
    <dataValidation imeMode="fullKatakana" allowBlank="1" showInputMessage="1" showErrorMessage="1" sqref="D8:P8 T8:AE8 H24:P24 H12:P12 D16:P16 F21:P21 T16:AE16" xr:uid="{A7E4BDFD-6E6B-4C5F-A8EA-AE629B9498A8}"/>
    <dataValidation type="list" allowBlank="1" showInputMessage="1" showErrorMessage="1" sqref="X492:Y493" xr:uid="{65FF3B84-C8F1-4F27-AD82-22C0821428EF}">
      <formula1>"1,2"</formula1>
    </dataValidation>
    <dataValidation type="list" allowBlank="1" showInputMessage="1" showErrorMessage="1" sqref="A32:B32 A480:B480" xr:uid="{6BFB0783-F774-4F29-86B2-7E4B7EBF5754}">
      <formula1>$AQ$550:$AQ$551</formula1>
    </dataValidation>
    <dataValidation type="list" allowBlank="1" showInputMessage="1" showErrorMessage="1" sqref="A77 A424:B426" xr:uid="{234A69F7-91B7-4A32-956B-BDCDEA7A3825}">
      <formula1>$AO$550:$AO$553</formula1>
    </dataValidation>
    <dataValidation type="custom" allowBlank="1" showInputMessage="1" showErrorMessage="1" errorTitle="スペース・改行の入力禁止" error="セル内に【スペース（空白）】または【改行】が含まれています。_x000a_スペース・改行を削除してください。" sqref="D19" xr:uid="{E3E99324-6912-424C-BAE5-3535E01C0C1E}">
      <formula1>AND(ISERROR(FIND(" ",D19)),ISERROR(FIND("　",D19)),COUNTIF(INDIRECT("RC",0),"*"&amp;CHAR(10)&amp;"*")=0)</formula1>
    </dataValidation>
    <dataValidation type="list" allowBlank="1" showInputMessage="1" showErrorMessage="1" sqref="A2:F2" xr:uid="{7AC96774-8A10-497D-BDA5-E81654ABD6D7}">
      <formula1>"選択してください↓,北海道,青森県,岩手県,宮城県,秋田県,山形県,福島県,新潟県,茨城県,栃木県,群馬県,埼玉県,千葉県,神奈川県,東京都,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432:B435" xr:uid="{FA1D9394-9776-4D48-B3CF-16A07F834990}">
      <formula1>$AO$550:$AO$554</formula1>
    </dataValidation>
    <dataValidation type="list" allowBlank="1" showInputMessage="1" showErrorMessage="1" sqref="N491:O493 Q465 Q467:Q468 Q470 Q450:Q454" xr:uid="{9DB4A736-A5A2-4A41-9F59-870E065B22CC}">
      <formula1>"○,　"</formula1>
    </dataValidation>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7" xr:uid="{CA36EEB7-F12D-4F4A-BC9C-720513810D41}">
      <formula1>INDIRECT($A$2)</formula1>
    </dataValidation>
    <dataValidation type="list" allowBlank="1" showInputMessage="1" showErrorMessage="1" sqref="O57:U65" xr:uid="{CEA2F06A-5F0C-4D92-9FF3-5A74768A0647}">
      <formula1>"　,普通科,商業に関する学科,工業に関する学科,家庭に関する学科,その他の学科"</formula1>
    </dataValidation>
    <dataValidation type="list" allowBlank="1" showInputMessage="1" showErrorMessage="1" sqref="X490:Y491 A504:B505" xr:uid="{0CF1F590-E6D3-4719-8D43-7154093CB595}">
      <formula1>$AO$550:$AO$552</formula1>
    </dataValidation>
    <dataValidation type="custom" allowBlank="1" showInputMessage="1" showErrorMessage="1" sqref="Y75:Z76" xr:uid="{6F1E1B78-ECC6-4490-B0C9-1BD277185021}">
      <formula1>$A$77&lt;&gt;"2"</formula1>
    </dataValidation>
    <dataValidation type="custom" allowBlank="1" showInputMessage="1" showErrorMessage="1" sqref="AB75:AC76" xr:uid="{402E537B-6501-4993-9188-0BEF59D55340}">
      <formula1>$A$77&lt;&gt;"1"</formula1>
    </dataValidation>
    <dataValidation type="list" allowBlank="1" showInputMessage="1" showErrorMessage="1" sqref="N432:O436 A44:B47 U372:U377 A387:J395 A471:B474 K336:AE339 A236:B241 U457:AB458 D224:E227 P224:Q224 V374:Y377 Z372:Z377 V372:Y372 AA374:AD377 AA372:AD372 K330:AE331 Z332:AE334 Q333:Y334 K334:P334 F362:W362 AC362:AE362 U406:Y411 Z407:AD411 A214:B219" xr:uid="{0184E63A-5754-4D60-AFBB-8FF42D9ACB60}">
      <formula1>$AP$550:$AP$551</formula1>
    </dataValidation>
    <dataValidation type="list" allowBlank="1" showInputMessage="1" showErrorMessage="1" sqref="Q314:AE314" xr:uid="{B99D5280-78B8-48D5-82E6-96A7495018FD}">
      <formula1>$AP$550:$AP$552</formula1>
    </dataValidation>
    <dataValidation allowBlank="1" showInputMessage="1" showErrorMessage="1" promptTitle="（！）単位は「円」です" prompt="昨年まで千円単位で入力をお願いしていましたが、円単位での入力に変更となりました。" sqref="R199:AA200 R172:AA172" xr:uid="{78EFA3BE-CF6D-456A-8B42-1A993D497F08}"/>
    <dataValidation type="list" allowBlank="1" showInputMessage="1" showErrorMessage="1" sqref="K315:AE315" xr:uid="{0555404A-C1A4-4E8A-8542-44F51F3A3B4B}">
      <formula1>"受給有,受給無,受給対象外,不明"</formula1>
    </dataValidation>
  </dataValidations>
  <printOptions horizontalCentered="1"/>
  <pageMargins left="0.39370078740157483" right="0.39370078740157483" top="0.19685039370078741" bottom="0" header="0.59055118110236227" footer="0.11811023622047245"/>
  <pageSetup paperSize="9" scale="88" fitToHeight="0" orientation="portrait" useFirstPageNumber="1" r:id="rId1"/>
  <headerFooter alignWithMargins="0">
    <oddFooter>&amp;C&amp;"ＭＳ Ｐゴシック,標準"&amp;10&amp;P</oddFooter>
  </headerFooter>
  <rowBreaks count="8" manualBreakCount="8">
    <brk id="67" min="1" max="30" man="1"/>
    <brk id="124" max="16383" man="1"/>
    <brk id="170" max="16383" man="1"/>
    <brk id="205" max="16383" man="1"/>
    <brk id="279" max="16383" man="1"/>
    <brk id="343" max="16383" man="1"/>
    <brk id="415" max="30" man="1"/>
    <brk id="494" max="16383" man="1"/>
  </rowBreaks>
  <colBreaks count="1" manualBreakCount="1">
    <brk id="32" max="1048575" man="1"/>
  </colBreaks>
  <ignoredErrors>
    <ignoredError sqref="V57:Y65" unlockedFormula="1"/>
    <ignoredError sqref="V88" formula="1"/>
    <ignoredError sqref="B229:C230 A317:B31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67C5-E9BA-4E6E-830A-391DE5C4492B}">
  <sheetPr>
    <tabColor indexed="45"/>
  </sheetPr>
  <dimension ref="A1:BK1186"/>
  <sheetViews>
    <sheetView showGridLines="0" zoomScaleNormal="100" zoomScaleSheetLayoutView="100" workbookViewId="0">
      <selection activeCell="R274" sqref="R274:T274"/>
    </sheetView>
  </sheetViews>
  <sheetFormatPr defaultColWidth="4.33203125" defaultRowHeight="15" customHeight="1" x14ac:dyDescent="0.15"/>
  <cols>
    <col min="1" max="31" width="4.1640625" style="34" customWidth="1"/>
    <col min="32" max="32" width="88.1640625" style="49" customWidth="1"/>
    <col min="33" max="33" width="23.6640625" style="49" hidden="1" customWidth="1"/>
    <col min="34" max="34" width="13.1640625" style="34" hidden="1" customWidth="1"/>
    <col min="35" max="35" width="9.33203125" style="34" hidden="1" customWidth="1"/>
    <col min="36" max="37" width="18.83203125" style="34" hidden="1" customWidth="1"/>
    <col min="38" max="38" width="40.6640625" style="34" hidden="1" customWidth="1"/>
    <col min="39" max="39" width="26.1640625" style="34" hidden="1" customWidth="1"/>
    <col min="40" max="40" width="25.83203125" style="34" hidden="1" customWidth="1"/>
    <col min="41" max="42" width="9" style="34" hidden="1" customWidth="1"/>
    <col min="43" max="43" width="18" style="34" hidden="1" customWidth="1"/>
    <col min="44" max="44" width="2" style="34" hidden="1" customWidth="1"/>
    <col min="45" max="16384" width="4.33203125" style="34"/>
  </cols>
  <sheetData>
    <row r="1" spans="1:37" ht="21" customHeight="1" x14ac:dyDescent="0.15">
      <c r="A1" s="2746" t="s">
        <v>0</v>
      </c>
      <c r="B1" s="2747"/>
      <c r="C1" s="2747"/>
      <c r="D1" s="2747"/>
      <c r="E1" s="2747"/>
      <c r="F1" s="2748"/>
      <c r="G1" s="2749" t="s">
        <v>1</v>
      </c>
      <c r="H1" s="2750"/>
      <c r="I1" s="2750"/>
      <c r="J1" s="2750"/>
      <c r="K1" s="2750"/>
      <c r="L1" s="2750"/>
      <c r="M1" s="2750"/>
      <c r="N1" s="2750"/>
      <c r="O1" s="2750"/>
      <c r="P1" s="2750"/>
      <c r="Q1" s="2750"/>
      <c r="R1" s="2750"/>
      <c r="S1" s="2750"/>
      <c r="T1" s="2750"/>
      <c r="U1" s="2750"/>
      <c r="V1" s="2750"/>
      <c r="W1" s="2750"/>
      <c r="X1" s="2750"/>
      <c r="Y1" s="2750"/>
      <c r="Z1" s="2750"/>
      <c r="AA1" s="2750"/>
      <c r="AB1" s="2750"/>
      <c r="AC1" s="2750"/>
      <c r="AD1" s="2750"/>
      <c r="AE1" s="2750"/>
      <c r="AF1" s="52" t="s">
        <v>2</v>
      </c>
      <c r="AG1" s="52"/>
      <c r="AJ1" s="82"/>
      <c r="AK1" s="460" t="str">
        <f>IFERROR(VLOOKUP(A4,$AN$432:$AQ$1174,4,FALSE),"")</f>
        <v/>
      </c>
    </row>
    <row r="2" spans="1:37" ht="30" customHeight="1" thickBot="1" x14ac:dyDescent="0.2">
      <c r="A2" s="2751" t="s">
        <v>3074</v>
      </c>
      <c r="B2" s="2752"/>
      <c r="C2" s="2752"/>
      <c r="D2" s="2752"/>
      <c r="E2" s="2752"/>
      <c r="F2" s="2753"/>
      <c r="G2" s="2750" t="s">
        <v>2962</v>
      </c>
      <c r="H2" s="2750"/>
      <c r="I2" s="2750"/>
      <c r="J2" s="2750"/>
      <c r="K2" s="2750"/>
      <c r="L2" s="2750"/>
      <c r="M2" s="2750"/>
      <c r="N2" s="2750"/>
      <c r="O2" s="2750"/>
      <c r="P2" s="2750"/>
      <c r="Q2" s="2750"/>
      <c r="R2" s="2750"/>
      <c r="S2" s="2750"/>
      <c r="T2" s="2750"/>
      <c r="U2" s="2750"/>
      <c r="V2" s="2750"/>
      <c r="W2" s="2750"/>
      <c r="X2" s="2750"/>
      <c r="Y2" s="2750"/>
      <c r="Z2" s="2750"/>
      <c r="AA2" s="2750"/>
      <c r="AB2" s="2750"/>
      <c r="AC2" s="2750"/>
      <c r="AD2" s="2750"/>
      <c r="AE2" s="2750"/>
      <c r="AF2" s="1233" t="str">
        <f>IF(A2="選択してください↓","←都道府県名が未選択です。（セルを選択し▼をクリックすると都道府県一覧が表示されます。）",
IF(A2="","←都道府県名が未選択です。（セルを選択し▼をクリックすると都道府県一覧が表示されます。）",""))</f>
        <v>←都道府県名が未選択です。（セルを選択し▼をクリックすると都道府県一覧が表示されます。）</v>
      </c>
      <c r="AG2" s="53"/>
      <c r="AJ2" s="83"/>
      <c r="AK2" s="34" t="str">
        <f>IFERROR(VLOOKUP(A4,AN432:AR1174,5,FALSE),"")</f>
        <v/>
      </c>
    </row>
    <row r="3" spans="1:37" ht="7.5" customHeight="1" thickBot="1" x14ac:dyDescent="0.2">
      <c r="A3" s="461"/>
      <c r="B3" s="461"/>
      <c r="C3" s="461"/>
      <c r="D3" s="461"/>
      <c r="E3" s="461"/>
      <c r="F3" s="461"/>
      <c r="G3" s="2750"/>
      <c r="H3" s="2750"/>
      <c r="I3" s="2750"/>
      <c r="J3" s="2750"/>
      <c r="K3" s="2750"/>
      <c r="L3" s="2750"/>
      <c r="M3" s="2750"/>
      <c r="N3" s="2750"/>
      <c r="O3" s="2750"/>
      <c r="P3" s="2750"/>
      <c r="Q3" s="2750"/>
      <c r="R3" s="2750"/>
      <c r="S3" s="2750"/>
      <c r="T3" s="2750"/>
      <c r="U3" s="2750"/>
      <c r="V3" s="2750"/>
      <c r="W3" s="2750"/>
      <c r="X3" s="2750"/>
      <c r="Y3" s="2750"/>
      <c r="Z3" s="2750"/>
      <c r="AA3" s="2750"/>
      <c r="AB3" s="2750"/>
      <c r="AC3" s="2750"/>
      <c r="AD3" s="2750"/>
      <c r="AE3" s="2750"/>
      <c r="AF3" s="1233"/>
      <c r="AG3" s="53"/>
    </row>
    <row r="4" spans="1:37" ht="16.5" customHeight="1" thickBot="1" x14ac:dyDescent="0.2">
      <c r="A4" s="1234" t="str">
        <f>IFERROR(VLOOKUP(CONCATENATE($A$2&amp;$D$17),$AM$432:$AP$1174,2,FALSE),"")</f>
        <v/>
      </c>
      <c r="B4" s="1235"/>
      <c r="C4" s="1235"/>
      <c r="D4" s="1235"/>
      <c r="E4" s="462" t="str">
        <f>IFERROR(VLOOKUP(CONCATENATE($A$2&amp;$D$17),$AM$432:$AP$1174,3,FALSE),"")</f>
        <v/>
      </c>
      <c r="F4" s="463" t="str">
        <f>IFERROR(VLOOKUP(CONCATENATE($A$2&amp;$D$17),$AM$432:$AP$1174,4,FALSE),"")</f>
        <v/>
      </c>
      <c r="G4" s="461"/>
      <c r="H4" s="461"/>
      <c r="I4" s="464"/>
      <c r="J4" s="465"/>
      <c r="K4" s="2754" t="s">
        <v>3092</v>
      </c>
      <c r="L4" s="2754"/>
      <c r="M4" s="2754"/>
      <c r="N4" s="2754"/>
      <c r="O4" s="2754"/>
      <c r="P4" s="2754"/>
      <c r="Q4" s="2754"/>
      <c r="R4" s="2754"/>
      <c r="S4" s="2754"/>
      <c r="T4" s="2754"/>
      <c r="U4" s="2754"/>
      <c r="V4" s="2754"/>
      <c r="W4" s="2754"/>
      <c r="X4" s="464"/>
      <c r="Y4" s="465"/>
      <c r="Z4" s="464"/>
      <c r="AA4" s="461"/>
      <c r="AB4" s="461"/>
      <c r="AC4" s="461"/>
      <c r="AD4" s="461"/>
      <c r="AE4" s="461"/>
    </row>
    <row r="5" spans="1:37" ht="26.25" customHeight="1" x14ac:dyDescent="0.15">
      <c r="A5" s="2755" t="s">
        <v>4</v>
      </c>
      <c r="B5" s="2755"/>
      <c r="C5" s="2755"/>
      <c r="D5" s="2755"/>
      <c r="E5" s="2755"/>
      <c r="F5" s="2755"/>
      <c r="G5" s="2755"/>
      <c r="H5" s="2755"/>
      <c r="I5" s="2755"/>
      <c r="J5" s="2755"/>
      <c r="K5" s="2754"/>
      <c r="L5" s="2754"/>
      <c r="M5" s="2754"/>
      <c r="N5" s="2754"/>
      <c r="O5" s="2754"/>
      <c r="P5" s="2754"/>
      <c r="Q5" s="2754"/>
      <c r="R5" s="2754"/>
      <c r="S5" s="2754"/>
      <c r="T5" s="2754"/>
      <c r="U5" s="2754"/>
      <c r="V5" s="2754"/>
      <c r="W5" s="2754"/>
      <c r="X5" s="466"/>
      <c r="Y5" s="465"/>
      <c r="Z5" s="464"/>
      <c r="AA5" s="461"/>
      <c r="AB5" s="461"/>
      <c r="AC5" s="461"/>
      <c r="AD5" s="461"/>
      <c r="AE5" s="461"/>
    </row>
    <row r="6" spans="1:37" ht="13.5" customHeight="1" x14ac:dyDescent="0.15">
      <c r="A6" s="2769" t="s">
        <v>5</v>
      </c>
      <c r="B6" s="2769"/>
      <c r="C6" s="461"/>
      <c r="D6" s="461"/>
      <c r="E6" s="461"/>
      <c r="F6" s="461"/>
      <c r="G6" s="461"/>
      <c r="H6" s="461"/>
      <c r="I6" s="461"/>
      <c r="J6" s="461"/>
      <c r="K6" s="461"/>
      <c r="L6" s="461"/>
      <c r="M6" s="467"/>
      <c r="N6" s="2771" t="s">
        <v>2963</v>
      </c>
      <c r="O6" s="2771"/>
      <c r="P6" s="2771"/>
      <c r="Q6" s="2771"/>
      <c r="R6" s="2771"/>
      <c r="S6" s="2771"/>
      <c r="T6" s="2771"/>
      <c r="U6" s="2771"/>
      <c r="V6" s="461"/>
      <c r="W6" s="461"/>
      <c r="X6" s="461"/>
      <c r="Y6" s="461"/>
      <c r="Z6" s="461"/>
      <c r="AA6" s="461"/>
      <c r="AB6" s="461"/>
      <c r="AC6" s="461"/>
      <c r="AD6" s="461"/>
      <c r="AE6" s="461"/>
    </row>
    <row r="7" spans="1:37" ht="12" customHeight="1" thickBot="1" x14ac:dyDescent="0.2">
      <c r="A7" s="2770"/>
      <c r="B7" s="2770"/>
      <c r="C7" s="461"/>
      <c r="D7" s="461"/>
      <c r="E7" s="461"/>
      <c r="F7" s="461"/>
      <c r="G7" s="461"/>
      <c r="H7" s="461"/>
      <c r="I7" s="461"/>
      <c r="J7" s="461"/>
      <c r="K7" s="461"/>
      <c r="L7" s="461"/>
      <c r="M7" s="468"/>
      <c r="N7" s="2772"/>
      <c r="O7" s="2772"/>
      <c r="P7" s="2772"/>
      <c r="Q7" s="2772"/>
      <c r="R7" s="2772"/>
      <c r="S7" s="2772"/>
      <c r="T7" s="2772"/>
      <c r="U7" s="2772"/>
      <c r="V7" s="461"/>
      <c r="W7" s="461"/>
      <c r="X7" s="461"/>
      <c r="Y7" s="461"/>
      <c r="Z7" s="461"/>
      <c r="AA7" s="461"/>
      <c r="AB7" s="461"/>
      <c r="AC7" s="461"/>
      <c r="AD7" s="461"/>
      <c r="AE7" s="461"/>
    </row>
    <row r="8" spans="1:37" s="469" customFormat="1" ht="15" hidden="1" customHeight="1" x14ac:dyDescent="0.15">
      <c r="A8" s="2663" t="s">
        <v>6</v>
      </c>
      <c r="B8" s="2664"/>
      <c r="C8" s="2665"/>
      <c r="D8" s="2666"/>
      <c r="E8" s="2773"/>
      <c r="F8" s="2773"/>
      <c r="G8" s="2773"/>
      <c r="H8" s="2773"/>
      <c r="I8" s="2773"/>
      <c r="J8" s="2773"/>
      <c r="K8" s="2773"/>
      <c r="L8" s="2773"/>
      <c r="M8" s="2773"/>
      <c r="N8" s="2773"/>
      <c r="O8" s="2773"/>
      <c r="P8" s="2774"/>
      <c r="Q8" s="2761" t="s">
        <v>6</v>
      </c>
      <c r="R8" s="2664"/>
      <c r="S8" s="2665"/>
      <c r="T8" s="2666"/>
      <c r="U8" s="2773"/>
      <c r="V8" s="2773"/>
      <c r="W8" s="2773"/>
      <c r="X8" s="2773"/>
      <c r="Y8" s="2773"/>
      <c r="Z8" s="2773"/>
      <c r="AA8" s="2773"/>
      <c r="AB8" s="2773"/>
      <c r="AC8" s="2773"/>
      <c r="AD8" s="2773"/>
      <c r="AE8" s="2775"/>
      <c r="AF8" s="56" t="str">
        <f>IF(D9="","←学校法人名を記入してください")</f>
        <v>←学校法人名を記入してください</v>
      </c>
      <c r="AG8" s="49"/>
    </row>
    <row r="9" spans="1:37" s="469" customFormat="1" ht="15" customHeight="1" x14ac:dyDescent="0.15">
      <c r="A9" s="2756" t="s">
        <v>3093</v>
      </c>
      <c r="B9" s="2757"/>
      <c r="C9" s="2757"/>
      <c r="D9" s="2681"/>
      <c r="E9" s="2758"/>
      <c r="F9" s="2758"/>
      <c r="G9" s="2758"/>
      <c r="H9" s="2758"/>
      <c r="I9" s="2758"/>
      <c r="J9" s="2758"/>
      <c r="K9" s="2758"/>
      <c r="L9" s="2758"/>
      <c r="M9" s="2758"/>
      <c r="N9" s="2758"/>
      <c r="O9" s="2758"/>
      <c r="P9" s="2759"/>
      <c r="Q9" s="2761" t="s">
        <v>3094</v>
      </c>
      <c r="R9" s="2664"/>
      <c r="S9" s="2665"/>
      <c r="T9" s="2681"/>
      <c r="U9" s="2758"/>
      <c r="V9" s="2758"/>
      <c r="W9" s="2758"/>
      <c r="X9" s="2758"/>
      <c r="Y9" s="2758"/>
      <c r="Z9" s="2758"/>
      <c r="AA9" s="2758"/>
      <c r="AB9" s="2758"/>
      <c r="AC9" s="2758"/>
      <c r="AD9" s="2758"/>
      <c r="AE9" s="2765"/>
      <c r="AF9" s="2733" t="str">
        <f>IF(AND(D9="",T9=""),"←学校法人名・理事長名を記入してください。",IF(D9="","←学校法人名を記入してください。",IF(T9="","←理事長名を記入してください。","")))</f>
        <v>←学校法人名・理事長名を記入してください。</v>
      </c>
      <c r="AG9" s="49"/>
    </row>
    <row r="10" spans="1:37" s="469" customFormat="1" ht="15" customHeight="1" x14ac:dyDescent="0.15">
      <c r="A10" s="2767" t="s">
        <v>3095</v>
      </c>
      <c r="B10" s="2768"/>
      <c r="C10" s="2768"/>
      <c r="D10" s="2700"/>
      <c r="E10" s="2701"/>
      <c r="F10" s="2701"/>
      <c r="G10" s="2701"/>
      <c r="H10" s="2701"/>
      <c r="I10" s="2701"/>
      <c r="J10" s="2701"/>
      <c r="K10" s="2701"/>
      <c r="L10" s="2701"/>
      <c r="M10" s="2701"/>
      <c r="N10" s="2701"/>
      <c r="O10" s="2701"/>
      <c r="P10" s="2760"/>
      <c r="Q10" s="2762"/>
      <c r="R10" s="2763"/>
      <c r="S10" s="2764"/>
      <c r="T10" s="2700"/>
      <c r="U10" s="2701"/>
      <c r="V10" s="2701"/>
      <c r="W10" s="2701"/>
      <c r="X10" s="2701"/>
      <c r="Y10" s="2701"/>
      <c r="Z10" s="2701"/>
      <c r="AA10" s="2701"/>
      <c r="AB10" s="2701"/>
      <c r="AC10" s="2701"/>
      <c r="AD10" s="2701"/>
      <c r="AE10" s="2766"/>
      <c r="AF10" s="2733"/>
      <c r="AG10" s="49"/>
    </row>
    <row r="11" spans="1:37" s="469" customFormat="1" ht="25.5" customHeight="1" x14ac:dyDescent="0.15">
      <c r="A11" s="2736" t="s">
        <v>7</v>
      </c>
      <c r="B11" s="2737"/>
      <c r="C11" s="2738"/>
      <c r="D11" s="2745" t="s">
        <v>8</v>
      </c>
      <c r="E11" s="2655"/>
      <c r="F11" s="2656"/>
      <c r="G11" s="2657"/>
      <c r="H11" s="2660"/>
      <c r="I11" s="2661"/>
      <c r="J11" s="2661"/>
      <c r="K11" s="2661"/>
      <c r="L11" s="2661"/>
      <c r="M11" s="2661"/>
      <c r="N11" s="2661"/>
      <c r="O11" s="2661"/>
      <c r="P11" s="2662"/>
      <c r="Q11" s="2622" t="s">
        <v>9</v>
      </c>
      <c r="R11" s="2540"/>
      <c r="S11" s="2623"/>
      <c r="T11" s="2624"/>
      <c r="U11" s="2625"/>
      <c r="V11" s="2625"/>
      <c r="W11" s="2625"/>
      <c r="X11" s="2625"/>
      <c r="Y11" s="2625"/>
      <c r="Z11" s="2625"/>
      <c r="AA11" s="2625"/>
      <c r="AB11" s="2625"/>
      <c r="AC11" s="2625"/>
      <c r="AD11" s="2625"/>
      <c r="AE11" s="2626"/>
      <c r="AF11" s="2733" t="str">
        <f>IF(T11="","←学校法人電話番号を記入してください","")</f>
        <v>←学校法人電話番号を記入してください</v>
      </c>
      <c r="AG11" s="49"/>
    </row>
    <row r="12" spans="1:37" s="469" customFormat="1" ht="15" hidden="1" customHeight="1" x14ac:dyDescent="0.15">
      <c r="A12" s="2739"/>
      <c r="B12" s="2740"/>
      <c r="C12" s="2741"/>
      <c r="D12" s="2654"/>
      <c r="E12" s="2658"/>
      <c r="F12" s="2658"/>
      <c r="G12" s="2659"/>
      <c r="H12" s="2734"/>
      <c r="I12" s="2734"/>
      <c r="J12" s="2734"/>
      <c r="K12" s="2734"/>
      <c r="L12" s="2734"/>
      <c r="M12" s="2734"/>
      <c r="N12" s="2734"/>
      <c r="O12" s="2734"/>
      <c r="P12" s="2735"/>
      <c r="Q12" s="470"/>
      <c r="R12" s="471"/>
      <c r="S12" s="471"/>
      <c r="T12" s="472"/>
      <c r="U12" s="473"/>
      <c r="V12" s="473"/>
      <c r="W12" s="473"/>
      <c r="X12" s="473"/>
      <c r="Y12" s="473"/>
      <c r="Z12" s="473"/>
      <c r="AA12" s="473"/>
      <c r="AB12" s="473"/>
      <c r="AC12" s="473"/>
      <c r="AD12" s="473"/>
      <c r="AE12" s="474"/>
      <c r="AF12" s="2733"/>
      <c r="AG12" s="49"/>
    </row>
    <row r="13" spans="1:37" s="469" customFormat="1" ht="15" customHeight="1" x14ac:dyDescent="0.15">
      <c r="A13" s="2739"/>
      <c r="B13" s="2740"/>
      <c r="C13" s="2741"/>
      <c r="D13" s="2630"/>
      <c r="E13" s="2631"/>
      <c r="F13" s="2631"/>
      <c r="G13" s="2631"/>
      <c r="H13" s="2631"/>
      <c r="I13" s="2631"/>
      <c r="J13" s="2631"/>
      <c r="K13" s="2631"/>
      <c r="L13" s="2631"/>
      <c r="M13" s="2631"/>
      <c r="N13" s="2631"/>
      <c r="O13" s="2631"/>
      <c r="P13" s="2632"/>
      <c r="Q13" s="2636" t="s">
        <v>10</v>
      </c>
      <c r="R13" s="2636"/>
      <c r="S13" s="2636"/>
      <c r="T13" s="2638"/>
      <c r="U13" s="2639"/>
      <c r="V13" s="2639"/>
      <c r="W13" s="2639"/>
      <c r="X13" s="2639"/>
      <c r="Y13" s="2639"/>
      <c r="Z13" s="2639"/>
      <c r="AA13" s="2639"/>
      <c r="AB13" s="2639"/>
      <c r="AC13" s="2639"/>
      <c r="AD13" s="2639"/>
      <c r="AE13" s="2640"/>
      <c r="AF13" s="2733" t="str">
        <f>IF(D13="","←学校法人所在地を記入してください",
IF(T13="","←学校法人FAX番号を記入してください",""))</f>
        <v>←学校法人所在地を記入してください</v>
      </c>
      <c r="AG13" s="49"/>
    </row>
    <row r="14" spans="1:37" s="469" customFormat="1" ht="15" customHeight="1" thickBot="1" x14ac:dyDescent="0.2">
      <c r="A14" s="2742"/>
      <c r="B14" s="2743"/>
      <c r="C14" s="2744"/>
      <c r="D14" s="2633"/>
      <c r="E14" s="2634"/>
      <c r="F14" s="2634"/>
      <c r="G14" s="2634"/>
      <c r="H14" s="2634"/>
      <c r="I14" s="2634"/>
      <c r="J14" s="2634"/>
      <c r="K14" s="2634"/>
      <c r="L14" s="2634"/>
      <c r="M14" s="2634"/>
      <c r="N14" s="2634"/>
      <c r="O14" s="2634"/>
      <c r="P14" s="2635"/>
      <c r="Q14" s="2637"/>
      <c r="R14" s="2637"/>
      <c r="S14" s="2637"/>
      <c r="T14" s="2641"/>
      <c r="U14" s="2642"/>
      <c r="V14" s="2642"/>
      <c r="W14" s="2642"/>
      <c r="X14" s="2642"/>
      <c r="Y14" s="2642"/>
      <c r="Z14" s="2642"/>
      <c r="AA14" s="2642"/>
      <c r="AB14" s="2642"/>
      <c r="AC14" s="2642"/>
      <c r="AD14" s="2642"/>
      <c r="AE14" s="2643"/>
      <c r="AF14" s="2733"/>
      <c r="AG14" s="49"/>
    </row>
    <row r="15" spans="1:37" s="469" customFormat="1" ht="7.5" customHeight="1" thickBot="1" x14ac:dyDescent="0.2">
      <c r="A15" s="475"/>
      <c r="B15" s="475"/>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53"/>
      <c r="AG15" s="49"/>
    </row>
    <row r="16" spans="1:37" s="469" customFormat="1" ht="14.25" hidden="1" thickBot="1" x14ac:dyDescent="0.2">
      <c r="A16" s="2663" t="s">
        <v>6</v>
      </c>
      <c r="B16" s="2664"/>
      <c r="C16" s="2665"/>
      <c r="D16" s="2666"/>
      <c r="E16" s="2667"/>
      <c r="F16" s="2667"/>
      <c r="G16" s="2667"/>
      <c r="H16" s="2667"/>
      <c r="I16" s="2667"/>
      <c r="J16" s="2667"/>
      <c r="K16" s="2667"/>
      <c r="L16" s="2667"/>
      <c r="M16" s="2667"/>
      <c r="N16" s="2667"/>
      <c r="O16" s="2667"/>
      <c r="P16" s="2667"/>
      <c r="Q16" s="2668" t="s">
        <v>3096</v>
      </c>
      <c r="R16" s="2669"/>
      <c r="S16" s="2670"/>
      <c r="T16" s="2671"/>
      <c r="U16" s="2671"/>
      <c r="V16" s="2671"/>
      <c r="W16" s="2671"/>
      <c r="X16" s="2671"/>
      <c r="Y16" s="2671"/>
      <c r="Z16" s="2671"/>
      <c r="AA16" s="2671"/>
      <c r="AB16" s="2671"/>
      <c r="AC16" s="2671"/>
      <c r="AD16" s="2671"/>
      <c r="AE16" s="2672"/>
      <c r="AF16" s="2627" t="str">
        <f>IF(D17="","←学校名を選択してください。","")</f>
        <v>←学校名を選択してください。</v>
      </c>
      <c r="AG16" s="49"/>
    </row>
    <row r="17" spans="1:33" s="469" customFormat="1" ht="15" customHeight="1" x14ac:dyDescent="0.15">
      <c r="A17" s="2677" t="s">
        <v>12</v>
      </c>
      <c r="B17" s="2669"/>
      <c r="C17" s="2670"/>
      <c r="D17" s="2681"/>
      <c r="E17" s="2682"/>
      <c r="F17" s="2682"/>
      <c r="G17" s="2682"/>
      <c r="H17" s="2682"/>
      <c r="I17" s="2682"/>
      <c r="J17" s="2682"/>
      <c r="K17" s="2682"/>
      <c r="L17" s="2682"/>
      <c r="M17" s="2682"/>
      <c r="N17" s="2682"/>
      <c r="O17" s="2682"/>
      <c r="P17" s="2682"/>
      <c r="Q17" s="2685" t="s">
        <v>3097</v>
      </c>
      <c r="R17" s="2686"/>
      <c r="S17" s="2687"/>
      <c r="T17" s="2688"/>
      <c r="U17" s="2689"/>
      <c r="V17" s="2689"/>
      <c r="W17" s="2689"/>
      <c r="X17" s="2689"/>
      <c r="Y17" s="2689"/>
      <c r="Z17" s="2689"/>
      <c r="AA17" s="2689"/>
      <c r="AB17" s="2689"/>
      <c r="AC17" s="2689"/>
      <c r="AD17" s="2689"/>
      <c r="AE17" s="2690"/>
      <c r="AF17" s="2627"/>
      <c r="AG17" s="49"/>
    </row>
    <row r="18" spans="1:33" s="469" customFormat="1" ht="15" customHeight="1" x14ac:dyDescent="0.15">
      <c r="A18" s="2678"/>
      <c r="B18" s="2679"/>
      <c r="C18" s="2680"/>
      <c r="D18" s="2683"/>
      <c r="E18" s="2684"/>
      <c r="F18" s="2684"/>
      <c r="G18" s="2684"/>
      <c r="H18" s="2684"/>
      <c r="I18" s="2684"/>
      <c r="J18" s="2684"/>
      <c r="K18" s="2684"/>
      <c r="L18" s="2684"/>
      <c r="M18" s="2684"/>
      <c r="N18" s="2684"/>
      <c r="O18" s="2684"/>
      <c r="P18" s="2684"/>
      <c r="Q18" s="2622"/>
      <c r="R18" s="2540"/>
      <c r="S18" s="2623"/>
      <c r="T18" s="2691"/>
      <c r="U18" s="2692"/>
      <c r="V18" s="2692"/>
      <c r="W18" s="2692"/>
      <c r="X18" s="2692"/>
      <c r="Y18" s="2692"/>
      <c r="Z18" s="2692"/>
      <c r="AA18" s="2692"/>
      <c r="AB18" s="2692"/>
      <c r="AC18" s="2692"/>
      <c r="AD18" s="2692"/>
      <c r="AE18" s="2693"/>
      <c r="AF18" s="2627" t="str">
        <f>IF(T17="","←校長名を記入してください。","")</f>
        <v>←校長名を記入してください。</v>
      </c>
      <c r="AG18" s="49"/>
    </row>
    <row r="19" spans="1:33" s="469" customFormat="1" ht="15" customHeight="1" x14ac:dyDescent="0.15">
      <c r="A19" s="2697" t="s">
        <v>14</v>
      </c>
      <c r="B19" s="2698"/>
      <c r="C19" s="2699"/>
      <c r="D19" s="2700"/>
      <c r="E19" s="2701"/>
      <c r="F19" s="2701"/>
      <c r="G19" s="2701"/>
      <c r="H19" s="2701"/>
      <c r="I19" s="2701"/>
      <c r="J19" s="2701"/>
      <c r="K19" s="2701"/>
      <c r="L19" s="2701"/>
      <c r="M19" s="2701"/>
      <c r="N19" s="2701"/>
      <c r="O19" s="2701"/>
      <c r="P19" s="2701"/>
      <c r="Q19" s="2622"/>
      <c r="R19" s="2540"/>
      <c r="S19" s="2623"/>
      <c r="T19" s="2694"/>
      <c r="U19" s="2695"/>
      <c r="V19" s="2695"/>
      <c r="W19" s="2695"/>
      <c r="X19" s="2695"/>
      <c r="Y19" s="2695"/>
      <c r="Z19" s="2695"/>
      <c r="AA19" s="2695"/>
      <c r="AB19" s="2695"/>
      <c r="AC19" s="2695"/>
      <c r="AD19" s="2695"/>
      <c r="AE19" s="2696"/>
      <c r="AF19" s="2627"/>
      <c r="AG19" s="49"/>
    </row>
    <row r="20" spans="1:33" s="469" customFormat="1" ht="12" customHeight="1" x14ac:dyDescent="0.15">
      <c r="A20" s="2702" t="s">
        <v>2908</v>
      </c>
      <c r="B20" s="2703"/>
      <c r="C20" s="2704"/>
      <c r="D20" s="2711" t="s">
        <v>11</v>
      </c>
      <c r="E20" s="2712"/>
      <c r="F20" s="2713"/>
      <c r="G20" s="2713"/>
      <c r="H20" s="2713"/>
      <c r="I20" s="2713"/>
      <c r="J20" s="2713"/>
      <c r="K20" s="2713"/>
      <c r="L20" s="2713"/>
      <c r="M20" s="2713"/>
      <c r="N20" s="2713"/>
      <c r="O20" s="2713"/>
      <c r="P20" s="2714"/>
      <c r="Q20" s="2715" t="s">
        <v>2922</v>
      </c>
      <c r="R20" s="2716"/>
      <c r="S20" s="2716"/>
      <c r="T20" s="2716"/>
      <c r="U20" s="2716"/>
      <c r="V20" s="2716"/>
      <c r="W20" s="2716"/>
      <c r="X20" s="2716"/>
      <c r="Y20" s="2716"/>
      <c r="Z20" s="2716"/>
      <c r="AA20" s="2716"/>
      <c r="AB20" s="2716"/>
      <c r="AC20" s="2716"/>
      <c r="AD20" s="2716"/>
      <c r="AE20" s="2717"/>
      <c r="AF20" s="476"/>
      <c r="AG20" s="49"/>
    </row>
    <row r="21" spans="1:33" s="469" customFormat="1" ht="12" customHeight="1" x14ac:dyDescent="0.15">
      <c r="A21" s="2705"/>
      <c r="B21" s="2706"/>
      <c r="C21" s="2707"/>
      <c r="D21" s="2718" t="s">
        <v>6</v>
      </c>
      <c r="E21" s="2719"/>
      <c r="F21" s="2720"/>
      <c r="G21" s="2720"/>
      <c r="H21" s="2720"/>
      <c r="I21" s="2720"/>
      <c r="J21" s="2720"/>
      <c r="K21" s="2720"/>
      <c r="L21" s="2720"/>
      <c r="M21" s="2720"/>
      <c r="N21" s="2720"/>
      <c r="O21" s="2720"/>
      <c r="P21" s="2721"/>
      <c r="Q21" s="2722" t="s">
        <v>2910</v>
      </c>
      <c r="R21" s="2723"/>
      <c r="S21" s="2724"/>
      <c r="T21" s="2728"/>
      <c r="U21" s="2729"/>
      <c r="V21" s="2729"/>
      <c r="W21" s="2729"/>
      <c r="X21" s="2729"/>
      <c r="Y21" s="2729"/>
      <c r="Z21" s="2729"/>
      <c r="AA21" s="2729"/>
      <c r="AB21" s="2729"/>
      <c r="AC21" s="2729"/>
      <c r="AD21" s="2729"/>
      <c r="AE21" s="2730"/>
      <c r="AF21" s="476"/>
      <c r="AG21" s="49"/>
    </row>
    <row r="22" spans="1:33" s="469" customFormat="1" ht="19.899999999999999" customHeight="1" x14ac:dyDescent="0.15">
      <c r="A22" s="2708"/>
      <c r="B22" s="2709"/>
      <c r="C22" s="2710"/>
      <c r="D22" s="2673" t="s">
        <v>2909</v>
      </c>
      <c r="E22" s="2674"/>
      <c r="F22" s="2675"/>
      <c r="G22" s="2675"/>
      <c r="H22" s="2675"/>
      <c r="I22" s="2675"/>
      <c r="J22" s="2675"/>
      <c r="K22" s="2675"/>
      <c r="L22" s="2675"/>
      <c r="M22" s="2675"/>
      <c r="N22" s="2675"/>
      <c r="O22" s="2675"/>
      <c r="P22" s="2676"/>
      <c r="Q22" s="2725"/>
      <c r="R22" s="2726"/>
      <c r="S22" s="2727"/>
      <c r="T22" s="2731"/>
      <c r="U22" s="2731"/>
      <c r="V22" s="2731"/>
      <c r="W22" s="2731"/>
      <c r="X22" s="2731"/>
      <c r="Y22" s="2731"/>
      <c r="Z22" s="2731"/>
      <c r="AA22" s="2731"/>
      <c r="AB22" s="2731"/>
      <c r="AC22" s="2731"/>
      <c r="AD22" s="2731"/>
      <c r="AE22" s="2732"/>
      <c r="AF22" s="476" t="str">
        <f>IF(F22="","←問い合わせ先氏名を記入してください.","")</f>
        <v>←問い合わせ先氏名を記入してください.</v>
      </c>
      <c r="AG22" s="49"/>
    </row>
    <row r="23" spans="1:33" s="469" customFormat="1" ht="24.75" customHeight="1" x14ac:dyDescent="0.15">
      <c r="A23" s="2644" t="s">
        <v>15</v>
      </c>
      <c r="B23" s="2645"/>
      <c r="C23" s="2646"/>
      <c r="D23" s="2653" t="s">
        <v>3098</v>
      </c>
      <c r="E23" s="2655"/>
      <c r="F23" s="2656"/>
      <c r="G23" s="2657"/>
      <c r="H23" s="2660"/>
      <c r="I23" s="2661"/>
      <c r="J23" s="2661"/>
      <c r="K23" s="2661"/>
      <c r="L23" s="2661"/>
      <c r="M23" s="2661"/>
      <c r="N23" s="2661"/>
      <c r="O23" s="2661"/>
      <c r="P23" s="2662"/>
      <c r="Q23" s="2622" t="s">
        <v>9</v>
      </c>
      <c r="R23" s="2540"/>
      <c r="S23" s="2623"/>
      <c r="T23" s="2624"/>
      <c r="U23" s="2625"/>
      <c r="V23" s="2625"/>
      <c r="W23" s="2625"/>
      <c r="X23" s="2625"/>
      <c r="Y23" s="2625"/>
      <c r="Z23" s="2625"/>
      <c r="AA23" s="2625"/>
      <c r="AB23" s="2625"/>
      <c r="AC23" s="2625"/>
      <c r="AD23" s="2625"/>
      <c r="AE23" s="2626"/>
      <c r="AF23" s="2627" t="str">
        <f>IF(T23="","←学校電話番号を記入してください。","")</f>
        <v>←学校電話番号を記入してください。</v>
      </c>
      <c r="AG23" s="49"/>
    </row>
    <row r="24" spans="1:33" s="469" customFormat="1" ht="13.5" hidden="1" customHeight="1" x14ac:dyDescent="0.15">
      <c r="A24" s="2647"/>
      <c r="B24" s="2648"/>
      <c r="C24" s="2649"/>
      <c r="D24" s="2654"/>
      <c r="E24" s="2658"/>
      <c r="F24" s="2658"/>
      <c r="G24" s="2659"/>
      <c r="H24" s="2628"/>
      <c r="I24" s="2628"/>
      <c r="J24" s="2628"/>
      <c r="K24" s="2628"/>
      <c r="L24" s="2628"/>
      <c r="M24" s="2628"/>
      <c r="N24" s="2628"/>
      <c r="O24" s="2628"/>
      <c r="P24" s="2629"/>
      <c r="Q24" s="470"/>
      <c r="R24" s="471"/>
      <c r="S24" s="471"/>
      <c r="T24" s="472"/>
      <c r="U24" s="473"/>
      <c r="V24" s="473"/>
      <c r="W24" s="473"/>
      <c r="X24" s="473"/>
      <c r="Y24" s="473"/>
      <c r="Z24" s="473"/>
      <c r="AA24" s="473"/>
      <c r="AB24" s="473"/>
      <c r="AC24" s="473"/>
      <c r="AD24" s="473"/>
      <c r="AE24" s="474"/>
      <c r="AF24" s="2627"/>
      <c r="AG24" s="49"/>
    </row>
    <row r="25" spans="1:33" s="469" customFormat="1" ht="15" customHeight="1" x14ac:dyDescent="0.15">
      <c r="A25" s="2647"/>
      <c r="B25" s="2648"/>
      <c r="C25" s="2649"/>
      <c r="D25" s="2630"/>
      <c r="E25" s="2631"/>
      <c r="F25" s="2631"/>
      <c r="G25" s="2631"/>
      <c r="H25" s="2631"/>
      <c r="I25" s="2631"/>
      <c r="J25" s="2631"/>
      <c r="K25" s="2631"/>
      <c r="L25" s="2631"/>
      <c r="M25" s="2631"/>
      <c r="N25" s="2631"/>
      <c r="O25" s="2631"/>
      <c r="P25" s="2632"/>
      <c r="Q25" s="2636" t="s">
        <v>10</v>
      </c>
      <c r="R25" s="2636"/>
      <c r="S25" s="2636"/>
      <c r="T25" s="2638"/>
      <c r="U25" s="2639"/>
      <c r="V25" s="2639"/>
      <c r="W25" s="2639"/>
      <c r="X25" s="2639"/>
      <c r="Y25" s="2639"/>
      <c r="Z25" s="2639"/>
      <c r="AA25" s="2639"/>
      <c r="AB25" s="2639"/>
      <c r="AC25" s="2639"/>
      <c r="AD25" s="2639"/>
      <c r="AE25" s="2640"/>
      <c r="AF25" s="2627" t="str">
        <f>IF(D25="","←学校所在地を記入してください。",
IF(T25="","←学校のFAX番号を記入してください。",""))</f>
        <v>←学校所在地を記入してください。</v>
      </c>
      <c r="AG25" s="49"/>
    </row>
    <row r="26" spans="1:33" s="469" customFormat="1" ht="15" customHeight="1" thickBot="1" x14ac:dyDescent="0.2">
      <c r="A26" s="2650"/>
      <c r="B26" s="2651"/>
      <c r="C26" s="2652"/>
      <c r="D26" s="2633"/>
      <c r="E26" s="2634"/>
      <c r="F26" s="2634"/>
      <c r="G26" s="2634"/>
      <c r="H26" s="2634"/>
      <c r="I26" s="2634"/>
      <c r="J26" s="2634"/>
      <c r="K26" s="2634"/>
      <c r="L26" s="2634"/>
      <c r="M26" s="2634"/>
      <c r="N26" s="2634"/>
      <c r="O26" s="2634"/>
      <c r="P26" s="2635"/>
      <c r="Q26" s="2637"/>
      <c r="R26" s="2637"/>
      <c r="S26" s="2637"/>
      <c r="T26" s="2641"/>
      <c r="U26" s="2642"/>
      <c r="V26" s="2642"/>
      <c r="W26" s="2642"/>
      <c r="X26" s="2642"/>
      <c r="Y26" s="2642"/>
      <c r="Z26" s="2642"/>
      <c r="AA26" s="2642"/>
      <c r="AB26" s="2642"/>
      <c r="AC26" s="2642"/>
      <c r="AD26" s="2642"/>
      <c r="AE26" s="2643"/>
      <c r="AF26" s="2627"/>
      <c r="AG26" s="49"/>
    </row>
    <row r="27" spans="1:33" s="43" customFormat="1" ht="4.9000000000000004" customHeight="1" x14ac:dyDescent="0.15">
      <c r="A27" s="478"/>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54"/>
      <c r="AG27" s="82"/>
    </row>
    <row r="28" spans="1:33" s="43" customFormat="1" ht="4.9000000000000004" customHeight="1" x14ac:dyDescent="0.15">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54"/>
      <c r="AG28" s="82"/>
    </row>
    <row r="29" spans="1:33" s="43" customFormat="1" ht="4.9000000000000004" customHeight="1" x14ac:dyDescent="0.15">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54"/>
      <c r="AG29" s="82"/>
    </row>
    <row r="30" spans="1:33" s="43" customFormat="1" ht="25.5" customHeight="1" thickBot="1" x14ac:dyDescent="0.2">
      <c r="A30" s="2607" t="s">
        <v>3073</v>
      </c>
      <c r="B30" s="2607"/>
      <c r="C30" s="2607"/>
      <c r="D30" s="2607"/>
      <c r="E30" s="2607"/>
      <c r="F30" s="2607"/>
      <c r="G30" s="2607"/>
      <c r="H30" s="2607"/>
      <c r="I30" s="2607"/>
      <c r="J30" s="2607"/>
      <c r="K30" s="2607"/>
      <c r="L30" s="2607"/>
      <c r="M30" s="2607"/>
      <c r="N30" s="2607"/>
      <c r="O30" s="2607"/>
      <c r="P30" s="2607"/>
      <c r="Q30" s="2607"/>
      <c r="R30" s="2607"/>
      <c r="S30" s="2607"/>
      <c r="T30" s="2607"/>
      <c r="U30" s="2607"/>
      <c r="V30" s="2607"/>
      <c r="W30" s="2607"/>
      <c r="X30" s="2607"/>
      <c r="Y30" s="2607"/>
      <c r="Z30" s="2607"/>
      <c r="AA30" s="2607"/>
      <c r="AB30" s="2607"/>
      <c r="AC30" s="2607"/>
      <c r="AD30" s="2607"/>
      <c r="AE30" s="2607"/>
      <c r="AF30" s="54"/>
      <c r="AG30" s="82"/>
    </row>
    <row r="31" spans="1:33" s="43" customFormat="1" ht="30" customHeight="1" thickBot="1" x14ac:dyDescent="0.2">
      <c r="A31" s="2608" t="s">
        <v>2888</v>
      </c>
      <c r="B31" s="2609"/>
      <c r="C31" s="2610" t="s">
        <v>3099</v>
      </c>
      <c r="D31" s="2611"/>
      <c r="E31" s="2611"/>
      <c r="F31" s="2611"/>
      <c r="G31" s="2611"/>
      <c r="H31" s="2611"/>
      <c r="I31" s="2611"/>
      <c r="J31" s="2611"/>
      <c r="K31" s="2611"/>
      <c r="L31" s="2611"/>
      <c r="M31" s="2611"/>
      <c r="N31" s="2611"/>
      <c r="O31" s="2611"/>
      <c r="P31" s="2611"/>
      <c r="Q31" s="2611"/>
      <c r="R31" s="2611"/>
      <c r="S31" s="2611"/>
      <c r="T31" s="2611"/>
      <c r="U31" s="2611"/>
      <c r="V31" s="2611"/>
      <c r="W31" s="2611"/>
      <c r="X31" s="2611"/>
      <c r="Y31" s="2611"/>
      <c r="Z31" s="2611"/>
      <c r="AA31" s="2611"/>
      <c r="AB31" s="2611"/>
      <c r="AC31" s="2611"/>
      <c r="AD31" s="2611"/>
      <c r="AE31" s="2612"/>
      <c r="AF31" s="54" t="str">
        <f>IF(AK2="未加盟","",IF(A32="","←事業団からのデータ提供に同意いただける場合には、チェックを入れてください。",""))</f>
        <v>←事業団からのデータ提供に同意いただける場合には、チェックを入れてください。</v>
      </c>
      <c r="AG31" s="82"/>
    </row>
    <row r="32" spans="1:33" s="43" customFormat="1" ht="50.1" customHeight="1" thickBot="1" x14ac:dyDescent="0.2">
      <c r="A32" s="2616"/>
      <c r="B32" s="2617"/>
      <c r="C32" s="2613"/>
      <c r="D32" s="2614"/>
      <c r="E32" s="2614"/>
      <c r="F32" s="2614"/>
      <c r="G32" s="2614"/>
      <c r="H32" s="2614"/>
      <c r="I32" s="2614"/>
      <c r="J32" s="2614"/>
      <c r="K32" s="2614"/>
      <c r="L32" s="2614"/>
      <c r="M32" s="2614"/>
      <c r="N32" s="2614"/>
      <c r="O32" s="2614"/>
      <c r="P32" s="2614"/>
      <c r="Q32" s="2614"/>
      <c r="R32" s="2614"/>
      <c r="S32" s="2614"/>
      <c r="T32" s="2614"/>
      <c r="U32" s="2614"/>
      <c r="V32" s="2614"/>
      <c r="W32" s="2614"/>
      <c r="X32" s="2614"/>
      <c r="Y32" s="2614"/>
      <c r="Z32" s="2614"/>
      <c r="AA32" s="2614"/>
      <c r="AB32" s="2614"/>
      <c r="AC32" s="2614"/>
      <c r="AD32" s="2614"/>
      <c r="AE32" s="2615"/>
      <c r="AF32" s="54"/>
      <c r="AG32" s="82"/>
    </row>
    <row r="33" spans="1:33" s="43" customFormat="1" ht="6.75" customHeight="1" thickBot="1" x14ac:dyDescent="0.2">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2484"/>
      <c r="AG33" s="82"/>
    </row>
    <row r="34" spans="1:33" s="43" customFormat="1" ht="30.75" customHeight="1" thickBot="1" x14ac:dyDescent="0.2">
      <c r="A34" s="2618" t="str">
        <f>IF(A32="","本票の以下項目より回答をお願いいたします。",IF(A32="✔","【本票】の回答は不要です。【別票】の回答をお願いいたします。",""))</f>
        <v>本票の以下項目より回答をお願いいたします。</v>
      </c>
      <c r="B34" s="2619"/>
      <c r="C34" s="2619"/>
      <c r="D34" s="2619"/>
      <c r="E34" s="2619"/>
      <c r="F34" s="2619"/>
      <c r="G34" s="2619"/>
      <c r="H34" s="2619"/>
      <c r="I34" s="2619"/>
      <c r="J34" s="2619"/>
      <c r="K34" s="2619"/>
      <c r="L34" s="2619"/>
      <c r="M34" s="2619"/>
      <c r="N34" s="2619"/>
      <c r="O34" s="2619"/>
      <c r="P34" s="2619"/>
      <c r="Q34" s="2619"/>
      <c r="R34" s="2619"/>
      <c r="S34" s="2619"/>
      <c r="T34" s="2619"/>
      <c r="U34" s="2619"/>
      <c r="V34" s="2619"/>
      <c r="W34" s="2619"/>
      <c r="X34" s="2619"/>
      <c r="Y34" s="2619"/>
      <c r="Z34" s="2619"/>
      <c r="AA34" s="2619"/>
      <c r="AB34" s="2619"/>
      <c r="AC34" s="2619"/>
      <c r="AD34" s="2619"/>
      <c r="AE34" s="2620"/>
      <c r="AF34" s="2484"/>
      <c r="AG34" s="82"/>
    </row>
    <row r="35" spans="1:33" s="43" customFormat="1" ht="30" customHeight="1" thickBot="1" x14ac:dyDescent="0.2">
      <c r="A35" s="2621" t="s">
        <v>3100</v>
      </c>
      <c r="B35" s="2621"/>
      <c r="C35" s="2621"/>
      <c r="D35" s="2621"/>
      <c r="E35" s="2621"/>
      <c r="F35" s="2621"/>
      <c r="G35" s="2621"/>
      <c r="H35" s="2621"/>
      <c r="I35" s="2621"/>
      <c r="J35" s="2621"/>
      <c r="K35" s="2621"/>
      <c r="L35" s="2621"/>
      <c r="M35" s="2621"/>
      <c r="N35" s="2621"/>
      <c r="O35" s="2621"/>
      <c r="P35" s="2621"/>
      <c r="Q35" s="2621"/>
      <c r="R35" s="2621"/>
      <c r="S35" s="2621"/>
      <c r="T35" s="2621"/>
      <c r="U35" s="2621"/>
      <c r="V35" s="2621"/>
      <c r="W35" s="2621"/>
      <c r="X35" s="2621"/>
      <c r="Y35" s="2621"/>
      <c r="Z35" s="2621"/>
      <c r="AA35" s="2621"/>
      <c r="AB35" s="2621"/>
      <c r="AC35" s="2621"/>
      <c r="AD35" s="2621"/>
      <c r="AE35" s="2621"/>
      <c r="AF35" s="2484"/>
      <c r="AG35" s="82"/>
    </row>
    <row r="36" spans="1:33" s="43" customFormat="1" ht="12.75" customHeight="1" x14ac:dyDescent="0.15">
      <c r="A36" s="2592" t="s">
        <v>16</v>
      </c>
      <c r="B36" s="2593"/>
      <c r="C36" s="2593"/>
      <c r="D36" s="2593"/>
      <c r="E36" s="2593"/>
      <c r="F36" s="2594"/>
      <c r="G36" s="479"/>
      <c r="H36" s="480"/>
      <c r="I36" s="480"/>
      <c r="J36" s="480"/>
      <c r="K36" s="480"/>
      <c r="L36" s="480"/>
      <c r="M36" s="480"/>
      <c r="N36" s="480"/>
      <c r="O36" s="480"/>
      <c r="P36" s="480"/>
      <c r="Q36" s="480"/>
      <c r="R36" s="480"/>
      <c r="S36" s="480"/>
      <c r="T36" s="480"/>
      <c r="U36" s="481"/>
      <c r="V36" s="2595" t="s">
        <v>2941</v>
      </c>
      <c r="W36" s="2595"/>
      <c r="X36" s="2595"/>
      <c r="Y36" s="2595"/>
      <c r="Z36" s="2595"/>
      <c r="AA36" s="2595"/>
      <c r="AB36" s="2595"/>
      <c r="AC36" s="2595"/>
      <c r="AD36" s="2595"/>
      <c r="AE36" s="482"/>
      <c r="AF36" s="1916" t="str">
        <f>IF(A41="","←男女共学別を選択してください。","")</f>
        <v>←男女共学別を選択してください。</v>
      </c>
    </row>
    <row r="37" spans="1:33" s="43" customFormat="1" ht="12.75" customHeight="1" x14ac:dyDescent="0.15">
      <c r="A37" s="483">
        <v>1</v>
      </c>
      <c r="B37" s="2596" t="s">
        <v>17</v>
      </c>
      <c r="C37" s="2597"/>
      <c r="D37" s="2597"/>
      <c r="E37" s="478"/>
      <c r="F37" s="485"/>
      <c r="G37" s="479"/>
      <c r="H37" s="480"/>
      <c r="I37" s="480"/>
      <c r="J37" s="480"/>
      <c r="K37" s="480"/>
      <c r="L37" s="480"/>
      <c r="M37" s="480"/>
      <c r="N37" s="480"/>
      <c r="O37" s="480"/>
      <c r="P37" s="480"/>
      <c r="Q37" s="480"/>
      <c r="R37" s="480"/>
      <c r="S37" s="480"/>
      <c r="T37" s="480"/>
      <c r="U37" s="486"/>
      <c r="V37" s="2598" t="s">
        <v>2938</v>
      </c>
      <c r="W37" s="2598"/>
      <c r="X37" s="2599"/>
      <c r="Y37" s="487"/>
      <c r="Z37" s="487"/>
      <c r="AA37" s="487"/>
      <c r="AB37" s="487"/>
      <c r="AC37" s="487"/>
      <c r="AD37" s="488"/>
      <c r="AE37" s="482"/>
      <c r="AF37" s="1916"/>
    </row>
    <row r="38" spans="1:33" s="43" customFormat="1" ht="12.75" customHeight="1" thickBot="1" x14ac:dyDescent="0.2">
      <c r="A38" s="483">
        <v>2</v>
      </c>
      <c r="B38" s="2596" t="s">
        <v>18</v>
      </c>
      <c r="C38" s="2597"/>
      <c r="D38" s="2597"/>
      <c r="E38" s="478"/>
      <c r="F38" s="485"/>
      <c r="G38" s="2589"/>
      <c r="H38" s="480"/>
      <c r="I38" s="480"/>
      <c r="J38" s="480"/>
      <c r="K38" s="480"/>
      <c r="L38" s="480"/>
      <c r="M38" s="480"/>
      <c r="N38" s="480"/>
      <c r="O38" s="480"/>
      <c r="P38" s="480"/>
      <c r="Q38" s="480"/>
      <c r="R38" s="480"/>
      <c r="S38" s="480"/>
      <c r="T38" s="480"/>
      <c r="U38" s="489"/>
      <c r="V38" s="2600"/>
      <c r="W38" s="2600"/>
      <c r="X38" s="2601"/>
      <c r="Y38" s="2602" t="s">
        <v>2939</v>
      </c>
      <c r="Z38" s="2603"/>
      <c r="AA38" s="2604"/>
      <c r="AB38" s="2605" t="s">
        <v>2940</v>
      </c>
      <c r="AC38" s="2606"/>
      <c r="AD38" s="2606"/>
      <c r="AE38" s="489"/>
      <c r="AF38" s="388" t="str">
        <f>IF(AND(A41=3,OR(Y39="",AB39="")),"←男女別生徒数を記入してください。",
IF(AND(A41=1,Y39=""),"←男子生徒数を記入してください。",
IF(AND(A41=2,AB39=""),"←女子生徒数を記入してください。","")))</f>
        <v/>
      </c>
    </row>
    <row r="39" spans="1:33" s="43" customFormat="1" ht="12.75" customHeight="1" x14ac:dyDescent="0.15">
      <c r="A39" s="483">
        <v>3</v>
      </c>
      <c r="B39" s="2596" t="s">
        <v>19</v>
      </c>
      <c r="C39" s="2597"/>
      <c r="D39" s="2597"/>
      <c r="E39" s="478"/>
      <c r="F39" s="485"/>
      <c r="G39" s="2589"/>
      <c r="H39" s="490"/>
      <c r="I39" s="490"/>
      <c r="J39" s="490"/>
      <c r="K39" s="490"/>
      <c r="L39" s="490"/>
      <c r="M39" s="490"/>
      <c r="N39" s="490"/>
      <c r="O39" s="490"/>
      <c r="P39" s="490"/>
      <c r="Q39" s="490"/>
      <c r="R39" s="491"/>
      <c r="S39" s="492"/>
      <c r="T39" s="489"/>
      <c r="U39" s="489"/>
      <c r="V39" s="2581">
        <f>Y39+AB39</f>
        <v>0</v>
      </c>
      <c r="W39" s="2582"/>
      <c r="X39" s="489"/>
      <c r="Y39" s="2585"/>
      <c r="Z39" s="2586"/>
      <c r="AA39" s="493"/>
      <c r="AB39" s="2585"/>
      <c r="AC39" s="2586"/>
      <c r="AD39" s="494"/>
      <c r="AE39" s="489"/>
      <c r="AF39" s="388" t="str">
        <f>IF(V39&lt;&gt;Y49,"←男女別生徒数計が現員総数と一致しません。","")</f>
        <v/>
      </c>
    </row>
    <row r="40" spans="1:33" s="43" customFormat="1" ht="17.25" customHeight="1" thickBot="1" x14ac:dyDescent="0.2">
      <c r="A40" s="495" t="s">
        <v>22</v>
      </c>
      <c r="B40" s="478"/>
      <c r="C40" s="496"/>
      <c r="D40" s="496"/>
      <c r="E40" s="478"/>
      <c r="F40" s="485"/>
      <c r="G40" s="2589" t="s">
        <v>3101</v>
      </c>
      <c r="H40" s="2590" t="s">
        <v>21</v>
      </c>
      <c r="I40" s="2590"/>
      <c r="J40" s="2590"/>
      <c r="K40" s="2590"/>
      <c r="L40" s="2590"/>
      <c r="M40" s="2590"/>
      <c r="N40" s="2590"/>
      <c r="O40" s="2590"/>
      <c r="P40" s="2590"/>
      <c r="Q40" s="2590"/>
      <c r="R40" s="491"/>
      <c r="S40" s="492"/>
      <c r="T40" s="489"/>
      <c r="U40" s="489"/>
      <c r="V40" s="2583"/>
      <c r="W40" s="2584"/>
      <c r="X40" s="497" t="s">
        <v>86</v>
      </c>
      <c r="Y40" s="2587"/>
      <c r="Z40" s="2588"/>
      <c r="AA40" s="498" t="s">
        <v>86</v>
      </c>
      <c r="AB40" s="2587"/>
      <c r="AC40" s="2588"/>
      <c r="AD40" s="499" t="s">
        <v>86</v>
      </c>
      <c r="AE40" s="489"/>
      <c r="AF40" s="2591"/>
    </row>
    <row r="41" spans="1:33" s="43" customFormat="1" ht="15" customHeight="1" thickBot="1" x14ac:dyDescent="0.2">
      <c r="A41" s="500"/>
      <c r="B41" s="501" t="s">
        <v>24</v>
      </c>
      <c r="C41" s="502"/>
      <c r="D41" s="502"/>
      <c r="E41" s="503"/>
      <c r="F41" s="504"/>
      <c r="G41" s="2589"/>
      <c r="H41" s="2590"/>
      <c r="I41" s="2590"/>
      <c r="J41" s="2590"/>
      <c r="K41" s="2590"/>
      <c r="L41" s="2590"/>
      <c r="M41" s="2590"/>
      <c r="N41" s="2590"/>
      <c r="O41" s="2590"/>
      <c r="P41" s="2590"/>
      <c r="Q41" s="2590"/>
      <c r="R41" s="491"/>
      <c r="S41" s="492"/>
      <c r="T41" s="489"/>
      <c r="U41" s="489"/>
      <c r="V41" s="489"/>
      <c r="W41" s="489"/>
      <c r="X41" s="489"/>
      <c r="Y41" s="489"/>
      <c r="Z41" s="489"/>
      <c r="AA41" s="489"/>
      <c r="AB41" s="489"/>
      <c r="AC41" s="489"/>
      <c r="AD41" s="489"/>
      <c r="AE41" s="489"/>
      <c r="AF41" s="2591"/>
    </row>
    <row r="42" spans="1:33" s="469" customFormat="1" ht="4.9000000000000004" customHeight="1" x14ac:dyDescent="0.15">
      <c r="A42" s="475"/>
      <c r="B42" s="505"/>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9"/>
      <c r="AG42" s="49"/>
    </row>
    <row r="43" spans="1:33" s="469" customFormat="1" ht="4.9000000000000004" customHeight="1" x14ac:dyDescent="0.15">
      <c r="A43" s="475"/>
      <c r="B43" s="505"/>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9"/>
      <c r="AG43" s="49"/>
    </row>
    <row r="44" spans="1:33" s="469" customFormat="1" ht="4.9000000000000004" customHeight="1" x14ac:dyDescent="0.15">
      <c r="A44" s="475"/>
      <c r="B44" s="50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9"/>
      <c r="AG44" s="49"/>
    </row>
    <row r="45" spans="1:33" s="469" customFormat="1" ht="19.899999999999999" customHeight="1" thickBot="1" x14ac:dyDescent="0.2">
      <c r="A45" s="902" t="s">
        <v>3102</v>
      </c>
      <c r="B45" s="461"/>
      <c r="C45" s="461"/>
      <c r="D45" s="461"/>
      <c r="E45" s="461"/>
      <c r="F45" s="461"/>
      <c r="G45" s="461"/>
      <c r="H45" s="461"/>
      <c r="I45" s="461"/>
      <c r="J45" s="461"/>
      <c r="K45" s="461"/>
      <c r="L45" s="461"/>
      <c r="M45" s="461"/>
      <c r="N45" s="461"/>
      <c r="O45" s="461"/>
      <c r="P45" s="461"/>
      <c r="Q45" s="461"/>
      <c r="R45" s="461"/>
      <c r="S45" s="461"/>
      <c r="T45" s="461"/>
      <c r="U45" s="506"/>
      <c r="V45" s="506"/>
      <c r="W45" s="506"/>
      <c r="X45" s="506"/>
      <c r="Y45" s="506"/>
      <c r="Z45" s="461"/>
      <c r="AA45" s="507" t="s">
        <v>25</v>
      </c>
      <c r="AB45" s="461"/>
      <c r="AC45" s="461"/>
      <c r="AD45" s="461"/>
      <c r="AE45" s="475"/>
      <c r="AF45" s="49" t="str">
        <f>IF(OR(AND(P49=0,C55&gt;0),AND(S49=0,C56&gt;0),AND(V49=0,C57&gt;0)),"←Ⅰ.生徒数とⅡ.学級数の回答が整合しません。（生徒数・学級数のいずれかが「0」でない学年で、「0」が入力されています。）","")</f>
        <v/>
      </c>
      <c r="AG45" s="49"/>
    </row>
    <row r="46" spans="1:33" s="469" customFormat="1" ht="15" customHeight="1" x14ac:dyDescent="0.15">
      <c r="A46" s="2571" t="s">
        <v>3082</v>
      </c>
      <c r="B46" s="2572"/>
      <c r="C46" s="2572"/>
      <c r="D46" s="2572"/>
      <c r="E46" s="2572"/>
      <c r="F46" s="2572"/>
      <c r="G46" s="2572"/>
      <c r="H46" s="2572"/>
      <c r="I46" s="2572"/>
      <c r="J46" s="2572"/>
      <c r="K46" s="2572"/>
      <c r="L46" s="2573"/>
      <c r="M46" s="2574" t="s">
        <v>3103</v>
      </c>
      <c r="N46" s="2575"/>
      <c r="O46" s="2575"/>
      <c r="P46" s="2575"/>
      <c r="Q46" s="2575"/>
      <c r="R46" s="2575"/>
      <c r="S46" s="2575"/>
      <c r="T46" s="2575"/>
      <c r="U46" s="2575"/>
      <c r="V46" s="2575"/>
      <c r="W46" s="2575"/>
      <c r="X46" s="2575"/>
      <c r="Y46" s="2575"/>
      <c r="Z46" s="2575"/>
      <c r="AA46" s="2576"/>
      <c r="AB46" s="508"/>
      <c r="AC46" s="508"/>
      <c r="AD46" s="508"/>
      <c r="AE46" s="508"/>
      <c r="AF46" s="49" t="str">
        <f>IF(A48="","←入学志願者数を記入してください。(募集停止校の場合は「0」を入力してください。)",
IF(D48="","←受験者数を記入してください。(募集停止校の場合は「0」を入力してください。)",
IF(G48="","←合格者数を記入してください。(募集停止校の場合は「0」を入力してください。)",
IF(J48="","←入学者数を記入してください。(募集停止校の場合は「0」を入力してください。)",
""))))</f>
        <v>←入学志願者数を記入してください。(募集停止校の場合は「0」を入力してください。)</v>
      </c>
      <c r="AG46" s="49"/>
    </row>
    <row r="47" spans="1:33" s="469" customFormat="1" ht="30" customHeight="1" x14ac:dyDescent="0.15">
      <c r="A47" s="2577" t="s">
        <v>3104</v>
      </c>
      <c r="B47" s="2578"/>
      <c r="C47" s="2578"/>
      <c r="D47" s="2578" t="s">
        <v>3105</v>
      </c>
      <c r="E47" s="2578"/>
      <c r="F47" s="2578"/>
      <c r="G47" s="2578" t="s">
        <v>3106</v>
      </c>
      <c r="H47" s="2578"/>
      <c r="I47" s="2578"/>
      <c r="J47" s="2578" t="s">
        <v>3107</v>
      </c>
      <c r="K47" s="2578"/>
      <c r="L47" s="2579"/>
      <c r="M47" s="2580" t="s">
        <v>2935</v>
      </c>
      <c r="N47" s="2578"/>
      <c r="O47" s="2578"/>
      <c r="P47" s="2578" t="s">
        <v>2945</v>
      </c>
      <c r="Q47" s="2578"/>
      <c r="R47" s="2578"/>
      <c r="S47" s="2578" t="s">
        <v>2946</v>
      </c>
      <c r="T47" s="2578"/>
      <c r="U47" s="2578"/>
      <c r="V47" s="2578" t="s">
        <v>2947</v>
      </c>
      <c r="W47" s="2578"/>
      <c r="X47" s="2578"/>
      <c r="Y47" s="2557" t="s">
        <v>2809</v>
      </c>
      <c r="Z47" s="2557"/>
      <c r="AA47" s="2558"/>
      <c r="AB47" s="508"/>
      <c r="AC47" s="508"/>
      <c r="AD47" s="508"/>
      <c r="AE47" s="508"/>
      <c r="AF47" s="53" t="str">
        <f>IF(D48&gt;A48,"←入学志願者より受験者が多くなっています。",
IF(D48&lt;G48,"←受験者より合格者が多くなっています。",
IF(A48&lt;G48,"←入学志願者より合格者が多くなっています。（別の学科を第一志望とした者を別科で合格とした場合には、合格した科の志願者数にも数えてください。）",
IF(G48&lt;J48,"←合格者数より入学者数が多くなっています。（合格者には追加合格者数、内部進学者数等も含めてください。正しい場合は構いません。）",
IF(AND(P49&lt;&gt;"",J48&gt;P49),"←入学者数が１年生生徒数を超えています。（4月30日までに退学・除籍となった場合には、現員だけでなく入学志願者数～入学者数からも除外してください。）",
"")))))</f>
        <v/>
      </c>
      <c r="AG47" s="49"/>
    </row>
    <row r="48" spans="1:33" s="469" customFormat="1" ht="19.899999999999999" customHeight="1" thickBot="1" x14ac:dyDescent="0.2">
      <c r="A48" s="2559"/>
      <c r="B48" s="2560"/>
      <c r="C48" s="2560"/>
      <c r="D48" s="2560"/>
      <c r="E48" s="2560"/>
      <c r="F48" s="2560"/>
      <c r="G48" s="2560"/>
      <c r="H48" s="2560"/>
      <c r="I48" s="2560"/>
      <c r="J48" s="2560"/>
      <c r="K48" s="2560"/>
      <c r="L48" s="2563"/>
      <c r="M48" s="2565" t="s">
        <v>2936</v>
      </c>
      <c r="N48" s="2566"/>
      <c r="O48" s="2566"/>
      <c r="P48" s="2567"/>
      <c r="Q48" s="2567"/>
      <c r="R48" s="2567"/>
      <c r="S48" s="2567"/>
      <c r="T48" s="2567"/>
      <c r="U48" s="2567"/>
      <c r="V48" s="2567"/>
      <c r="W48" s="2567"/>
      <c r="X48" s="2568"/>
      <c r="Y48" s="2569">
        <f>SUM(P48:X48)</f>
        <v>0</v>
      </c>
      <c r="Z48" s="2569"/>
      <c r="AA48" s="2570"/>
      <c r="AB48" s="508"/>
      <c r="AC48" s="508"/>
      <c r="AD48" s="508"/>
      <c r="AE48" s="508"/>
      <c r="AF48" s="59" t="str">
        <f>IF(AND(P48="",S48="",V48=""),"←学年別定員を記入してください。(いない場合には「0」を入力してください。)",
IF(P48="","←1年生の定員が未記入です。(募集停止校の場合は「0」を入力してください。)",
IF(S48="","←2年生の定員が未記入です。（募集停止校の場合は「0」を入力してください。)",
IF(V48="","←3年生の定員が未記入です。（募集停止校の場合は「0」を入力してください。)",
IF(SUM(P48:X48)&lt;&gt;Y48,"←定員・生徒数計が学年別内訳計と一致しません。",
"")))))</f>
        <v>←学年別定員を記入してください。(いない場合には「0」を入力してください。)</v>
      </c>
      <c r="AG48" s="49"/>
    </row>
    <row r="49" spans="1:33" s="469" customFormat="1" ht="19.899999999999999" customHeight="1" thickBot="1" x14ac:dyDescent="0.2">
      <c r="A49" s="2561"/>
      <c r="B49" s="2562"/>
      <c r="C49" s="2562"/>
      <c r="D49" s="2562"/>
      <c r="E49" s="2562"/>
      <c r="F49" s="2562"/>
      <c r="G49" s="2562"/>
      <c r="H49" s="2562"/>
      <c r="I49" s="2562"/>
      <c r="J49" s="2562"/>
      <c r="K49" s="2562"/>
      <c r="L49" s="2564"/>
      <c r="M49" s="2549" t="s">
        <v>2937</v>
      </c>
      <c r="N49" s="2550"/>
      <c r="O49" s="2550"/>
      <c r="P49" s="2551"/>
      <c r="Q49" s="2551"/>
      <c r="R49" s="2551"/>
      <c r="S49" s="2551"/>
      <c r="T49" s="2551"/>
      <c r="U49" s="2551"/>
      <c r="V49" s="2551"/>
      <c r="W49" s="2551"/>
      <c r="X49" s="2552"/>
      <c r="Y49" s="2553">
        <f>SUM(P49:X49)</f>
        <v>0</v>
      </c>
      <c r="Z49" s="2554"/>
      <c r="AA49" s="2555"/>
      <c r="AB49" s="508"/>
      <c r="AC49" s="508"/>
      <c r="AD49" s="508"/>
      <c r="AE49" s="508"/>
      <c r="AF49" s="56" t="str">
        <f>IF(AND(P49="",S49="",V49=""),"←学年別現員を記入してください。(いない場合には「0」を入力してください。)",
IF(P49="","←1年生の生徒数（現員）が未記入です。（募集停止校の場合は「0」を入力してください。）",
IF(S49="","←2年生の生徒数（現員）が未記入です。（募集停止校の場合は「0」を入力してください。）",
IF(V49="","←3年生の生徒数（現員）が未記入です。（募集停止校の場合は「0」を入力してください。）",
IF(SUM(P49:X49)&lt;&gt;Y49,"←現員生徒数計が学年別内訳計と一致しません。",
"")))))</f>
        <v>←学年別現員を記入してください。(いない場合には「0」を入力してください。)</v>
      </c>
      <c r="AG49" s="56"/>
    </row>
    <row r="50" spans="1:33" s="469" customFormat="1" ht="4.5" customHeight="1" x14ac:dyDescent="0.15">
      <c r="A50" s="2556"/>
      <c r="B50" s="2556"/>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49"/>
      <c r="AG50" s="49"/>
    </row>
    <row r="51" spans="1:33" s="469" customFormat="1" ht="4.9000000000000004" customHeight="1" x14ac:dyDescent="0.15">
      <c r="A51" s="511"/>
      <c r="B51" s="512"/>
      <c r="C51" s="2530"/>
      <c r="D51" s="2530"/>
      <c r="E51" s="2530"/>
      <c r="F51" s="2530"/>
      <c r="G51" s="2530"/>
      <c r="H51" s="2530"/>
      <c r="I51" s="2530"/>
      <c r="J51" s="2530"/>
      <c r="K51" s="2530"/>
      <c r="L51" s="2530"/>
      <c r="M51" s="2530"/>
      <c r="N51" s="2530"/>
      <c r="O51" s="2530"/>
      <c r="P51" s="2530"/>
      <c r="Q51" s="2530"/>
      <c r="R51" s="2530"/>
      <c r="S51" s="2530"/>
      <c r="T51" s="2530"/>
      <c r="U51" s="2530"/>
      <c r="V51" s="2530"/>
      <c r="W51" s="2530"/>
      <c r="X51" s="2530"/>
      <c r="Y51" s="2530"/>
      <c r="Z51" s="2530"/>
      <c r="AA51" s="2530"/>
      <c r="AB51" s="2530"/>
      <c r="AC51" s="2530"/>
      <c r="AD51" s="2530"/>
      <c r="AE51" s="2530"/>
      <c r="AF51" s="49"/>
      <c r="AG51" s="49"/>
    </row>
    <row r="52" spans="1:33" s="469" customFormat="1" ht="4.9000000000000004" customHeight="1" x14ac:dyDescent="0.15">
      <c r="A52" s="513"/>
      <c r="B52" s="514"/>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49"/>
      <c r="AG52" s="49"/>
    </row>
    <row r="53" spans="1:33" ht="19.899999999999999" customHeight="1" thickBot="1" x14ac:dyDescent="0.2">
      <c r="A53" s="902" t="s">
        <v>3108</v>
      </c>
      <c r="B53" s="461"/>
      <c r="C53" s="461"/>
      <c r="D53" s="461"/>
      <c r="E53" s="461"/>
      <c r="F53" s="461"/>
      <c r="G53" s="461"/>
      <c r="H53" s="461"/>
      <c r="I53" s="461"/>
      <c r="J53" s="507"/>
      <c r="K53" s="461"/>
      <c r="L53" s="461"/>
      <c r="M53" s="461"/>
      <c r="N53" s="507"/>
      <c r="O53" s="464"/>
      <c r="P53" s="464"/>
      <c r="Q53" s="464"/>
      <c r="R53" s="464"/>
      <c r="S53" s="464"/>
      <c r="T53" s="464"/>
      <c r="U53" s="464"/>
      <c r="V53" s="464"/>
      <c r="W53" s="464"/>
      <c r="X53" s="464"/>
      <c r="Y53" s="464"/>
      <c r="Z53" s="464"/>
      <c r="AA53" s="464"/>
      <c r="AB53" s="464"/>
      <c r="AC53" s="464"/>
      <c r="AD53" s="464"/>
      <c r="AE53" s="464"/>
      <c r="AF53" s="49" t="str">
        <f>IF(OR(
AND(P49&gt;0,C55=0),AND(S49&gt;0,C56=0),AND(V49&gt;0,C57=0)),
"←Ⅰ.生徒数とⅡ.学級数の回答が整合しません。(生徒数・学級数のいずれかが「0」でない学年で、「0」が入力されています。)","")</f>
        <v/>
      </c>
    </row>
    <row r="54" spans="1:33" ht="19.899999999999999" customHeight="1" x14ac:dyDescent="0.15">
      <c r="A54" s="2531" t="s">
        <v>27</v>
      </c>
      <c r="B54" s="2532"/>
      <c r="C54" s="2533">
        <f>SUM(C55:D57)</f>
        <v>0</v>
      </c>
      <c r="D54" s="2534"/>
      <c r="E54" s="515" t="s">
        <v>29</v>
      </c>
      <c r="F54" s="475"/>
      <c r="G54" s="475"/>
      <c r="H54" s="475"/>
      <c r="I54" s="475"/>
      <c r="J54" s="475"/>
      <c r="K54" s="475"/>
      <c r="L54" s="475"/>
      <c r="M54" s="475"/>
      <c r="N54" s="475"/>
      <c r="O54" s="516"/>
      <c r="P54" s="516"/>
      <c r="Q54" s="517"/>
      <c r="R54" s="517"/>
      <c r="S54" s="517"/>
      <c r="T54" s="517"/>
      <c r="U54" s="517"/>
      <c r="V54" s="517"/>
      <c r="W54" s="517"/>
      <c r="X54" s="517"/>
      <c r="Y54" s="517"/>
      <c r="Z54" s="517"/>
      <c r="AA54" s="517"/>
      <c r="AB54" s="517"/>
      <c r="AC54" s="517"/>
      <c r="AD54" s="517"/>
      <c r="AE54" s="517"/>
      <c r="AF54" s="49" t="str">
        <f>IF(AND(C55="",C56="",C57=""),"←学年別学級数を記入してください。（設定がない学年は「0」を入力してください。）",
IF(SUM(C55:D57)&lt;&gt;C54,"←学科別学級数（縦）計が学年別内訳計と一致しません。",""))</f>
        <v>←学年別学級数を記入してください。（設定がない学年は「0」を入力してください。）</v>
      </c>
    </row>
    <row r="55" spans="1:33" ht="19.899999999999999" customHeight="1" x14ac:dyDescent="0.15">
      <c r="A55" s="2535" t="s">
        <v>2942</v>
      </c>
      <c r="B55" s="2536"/>
      <c r="C55" s="2537"/>
      <c r="D55" s="2538"/>
      <c r="E55" s="518" t="s">
        <v>29</v>
      </c>
      <c r="F55" s="475"/>
      <c r="G55" s="475"/>
      <c r="H55" s="475"/>
      <c r="I55" s="475"/>
      <c r="J55" s="475"/>
      <c r="K55" s="475"/>
      <c r="L55" s="475"/>
      <c r="M55" s="475"/>
      <c r="N55" s="475"/>
      <c r="O55" s="519"/>
      <c r="P55" s="520"/>
      <c r="Q55" s="517"/>
      <c r="R55" s="517"/>
      <c r="S55" s="517"/>
      <c r="T55" s="517"/>
      <c r="U55" s="517"/>
      <c r="V55" s="517"/>
      <c r="W55" s="517"/>
      <c r="X55" s="517"/>
      <c r="Y55" s="517"/>
      <c r="Z55" s="517"/>
      <c r="AA55" s="517"/>
      <c r="AB55" s="517"/>
      <c r="AC55" s="517"/>
      <c r="AD55" s="517"/>
      <c r="AE55" s="517"/>
      <c r="AF55" s="49" t="str">
        <f>IF(C55="","←１年の学級数を入力してください。（設定がない場合は「0」を入力してください。）","")</f>
        <v>←１年の学級数を入力してください。（設定がない場合は「0」を入力してください。）</v>
      </c>
      <c r="AG55" s="56"/>
    </row>
    <row r="56" spans="1:33" ht="19.899999999999999" customHeight="1" x14ac:dyDescent="0.15">
      <c r="A56" s="2539" t="s">
        <v>2943</v>
      </c>
      <c r="B56" s="2540"/>
      <c r="C56" s="2541"/>
      <c r="D56" s="2542"/>
      <c r="E56" s="521" t="s">
        <v>29</v>
      </c>
      <c r="F56" s="475"/>
      <c r="G56" s="475"/>
      <c r="H56" s="475"/>
      <c r="I56" s="475"/>
      <c r="J56" s="475"/>
      <c r="K56" s="475"/>
      <c r="L56" s="475"/>
      <c r="M56" s="475"/>
      <c r="N56" s="475"/>
      <c r="O56" s="519"/>
      <c r="P56" s="520"/>
      <c r="Q56" s="517"/>
      <c r="R56" s="517"/>
      <c r="S56" s="517"/>
      <c r="T56" s="517"/>
      <c r="U56" s="517"/>
      <c r="V56" s="517"/>
      <c r="W56" s="517"/>
      <c r="X56" s="517"/>
      <c r="Y56" s="517"/>
      <c r="Z56" s="517"/>
      <c r="AA56" s="517"/>
      <c r="AB56" s="517"/>
      <c r="AC56" s="517"/>
      <c r="AD56" s="517"/>
      <c r="AE56" s="517"/>
      <c r="AF56" s="56" t="str">
        <f>IF(C56="","←2年の学級数を入力してください。（設定がない場合は「0」を入力してください。）","")</f>
        <v>←2年の学級数を入力してください。（設定がない場合は「0」を入力してください。）</v>
      </c>
      <c r="AG56" s="56"/>
    </row>
    <row r="57" spans="1:33" ht="19.899999999999999" customHeight="1" thickBot="1" x14ac:dyDescent="0.2">
      <c r="A57" s="2543" t="s">
        <v>2944</v>
      </c>
      <c r="B57" s="2544"/>
      <c r="C57" s="2545"/>
      <c r="D57" s="2546"/>
      <c r="E57" s="522" t="s">
        <v>29</v>
      </c>
      <c r="F57" s="475"/>
      <c r="G57" s="475"/>
      <c r="H57" s="475"/>
      <c r="I57" s="475"/>
      <c r="J57" s="475"/>
      <c r="K57" s="475"/>
      <c r="L57" s="475"/>
      <c r="M57" s="475"/>
      <c r="N57" s="475"/>
      <c r="O57" s="464"/>
      <c r="P57" s="464"/>
      <c r="Q57" s="464"/>
      <c r="R57" s="464"/>
      <c r="S57" s="464"/>
      <c r="T57" s="464"/>
      <c r="U57" s="464"/>
      <c r="V57" s="464"/>
      <c r="W57" s="464"/>
      <c r="X57" s="464"/>
      <c r="Y57" s="464"/>
      <c r="Z57" s="464"/>
      <c r="AA57" s="464"/>
      <c r="AB57" s="464"/>
      <c r="AC57" s="464"/>
      <c r="AD57" s="464"/>
      <c r="AE57" s="464"/>
      <c r="AF57" s="56" t="str">
        <f>IF(C57="","←3年の学級数を入力してください。（設定がない場合は「0」を入力してください。）","")</f>
        <v>←3年の学級数を入力してください。（設定がない場合は「0」を入力してください。）</v>
      </c>
    </row>
    <row r="58" spans="1:33" ht="4.9000000000000004" customHeight="1" x14ac:dyDescent="0.15">
      <c r="A58" s="477"/>
      <c r="B58" s="477"/>
      <c r="C58" s="477"/>
      <c r="D58" s="477"/>
      <c r="E58" s="523"/>
      <c r="F58" s="475"/>
      <c r="G58" s="475"/>
      <c r="H58" s="475"/>
      <c r="I58" s="475"/>
      <c r="J58" s="475"/>
      <c r="K58" s="475"/>
      <c r="L58" s="475"/>
      <c r="M58" s="475"/>
      <c r="N58" s="475"/>
      <c r="O58" s="464"/>
      <c r="P58" s="464"/>
      <c r="Q58" s="464"/>
      <c r="R58" s="464"/>
      <c r="S58" s="464"/>
      <c r="T58" s="464"/>
      <c r="U58" s="464"/>
      <c r="V58" s="464"/>
      <c r="W58" s="464"/>
      <c r="X58" s="464"/>
      <c r="Y58" s="464"/>
      <c r="Z58" s="464"/>
      <c r="AA58" s="464"/>
      <c r="AB58" s="464"/>
      <c r="AC58" s="464"/>
      <c r="AD58" s="464"/>
      <c r="AE58" s="464"/>
      <c r="AF58" s="524"/>
    </row>
    <row r="59" spans="1:33" ht="4.9000000000000004" customHeight="1" x14ac:dyDescent="0.15">
      <c r="A59" s="477"/>
      <c r="B59" s="477"/>
      <c r="C59" s="477"/>
      <c r="D59" s="477"/>
      <c r="E59" s="523"/>
      <c r="F59" s="475"/>
      <c r="G59" s="475"/>
      <c r="H59" s="475"/>
      <c r="I59" s="475"/>
      <c r="J59" s="475"/>
      <c r="K59" s="475"/>
      <c r="L59" s="475"/>
      <c r="M59" s="475"/>
      <c r="N59" s="475"/>
      <c r="O59" s="464"/>
      <c r="P59" s="464"/>
      <c r="Q59" s="464"/>
      <c r="R59" s="464"/>
      <c r="S59" s="464"/>
      <c r="T59" s="464"/>
      <c r="U59" s="464"/>
      <c r="V59" s="464"/>
      <c r="W59" s="464"/>
      <c r="X59" s="464"/>
      <c r="Y59" s="464"/>
      <c r="Z59" s="464"/>
      <c r="AA59" s="464"/>
      <c r="AB59" s="464"/>
      <c r="AC59" s="464"/>
      <c r="AD59" s="464"/>
      <c r="AE59" s="464"/>
      <c r="AF59" s="524"/>
    </row>
    <row r="60" spans="1:33" ht="4.9000000000000004" customHeight="1" x14ac:dyDescent="0.15">
      <c r="A60" s="477"/>
      <c r="B60" s="477"/>
      <c r="C60" s="477"/>
      <c r="D60" s="477"/>
      <c r="E60" s="523"/>
      <c r="F60" s="475"/>
      <c r="G60" s="475"/>
      <c r="H60" s="475"/>
      <c r="I60" s="475"/>
      <c r="J60" s="475"/>
      <c r="K60" s="475"/>
      <c r="L60" s="475"/>
      <c r="M60" s="475"/>
      <c r="N60" s="475"/>
      <c r="O60" s="464"/>
      <c r="P60" s="464"/>
      <c r="Q60" s="464"/>
      <c r="R60" s="464"/>
      <c r="S60" s="464"/>
      <c r="T60" s="464"/>
      <c r="U60" s="464"/>
      <c r="V60" s="464"/>
      <c r="W60" s="464"/>
      <c r="X60" s="464"/>
      <c r="Y60" s="464"/>
      <c r="Z60" s="464"/>
      <c r="AA60" s="464"/>
      <c r="AB60" s="464"/>
      <c r="AC60" s="464"/>
      <c r="AD60" s="464"/>
      <c r="AE60" s="464"/>
      <c r="AF60" s="524"/>
    </row>
    <row r="61" spans="1:33" s="528" customFormat="1" ht="19.899999999999999" customHeight="1" thickBot="1" x14ac:dyDescent="0.2">
      <c r="A61" s="903" t="s">
        <v>4787</v>
      </c>
      <c r="B61" s="461"/>
      <c r="C61" s="461"/>
      <c r="D61" s="461"/>
      <c r="E61" s="461"/>
      <c r="F61" s="461"/>
      <c r="G61" s="461"/>
      <c r="H61" s="461"/>
      <c r="I61" s="461"/>
      <c r="J61" s="461"/>
      <c r="K61" s="526"/>
      <c r="L61" s="461"/>
      <c r="M61" s="527"/>
      <c r="N61" s="527"/>
      <c r="O61" s="526"/>
      <c r="P61" s="526"/>
      <c r="Q61" s="526"/>
      <c r="R61" s="526"/>
      <c r="S61" s="526"/>
      <c r="T61" s="526"/>
      <c r="U61" s="526"/>
      <c r="V61" s="526"/>
      <c r="W61" s="526"/>
      <c r="X61" s="526"/>
      <c r="Y61" s="526"/>
      <c r="Z61" s="526"/>
      <c r="AA61" s="526"/>
      <c r="AB61" s="526"/>
      <c r="AC61" s="526"/>
      <c r="AD61" s="526"/>
      <c r="AE61" s="526"/>
      <c r="AF61" s="49"/>
      <c r="AG61" s="49"/>
    </row>
    <row r="62" spans="1:33" s="528" customFormat="1" ht="19.899999999999999" customHeight="1" x14ac:dyDescent="0.15">
      <c r="A62" s="2531" t="s">
        <v>3109</v>
      </c>
      <c r="B62" s="2532"/>
      <c r="C62" s="2532"/>
      <c r="D62" s="2532"/>
      <c r="E62" s="2532"/>
      <c r="F62" s="2532"/>
      <c r="G62" s="2547"/>
      <c r="H62" s="2548" t="s">
        <v>3110</v>
      </c>
      <c r="I62" s="2515"/>
      <c r="J62" s="2515"/>
      <c r="K62" s="2516"/>
      <c r="L62" s="2515" t="s">
        <v>3111</v>
      </c>
      <c r="M62" s="2515"/>
      <c r="N62" s="2515"/>
      <c r="O62" s="2515"/>
      <c r="P62" s="2515"/>
      <c r="Q62" s="2515"/>
      <c r="R62" s="2515"/>
      <c r="S62" s="2516"/>
      <c r="T62" s="525" t="s">
        <v>3112</v>
      </c>
      <c r="U62" s="526"/>
      <c r="V62" s="526"/>
      <c r="W62" s="526"/>
      <c r="X62" s="526"/>
      <c r="Y62" s="526"/>
      <c r="Z62" s="526"/>
      <c r="AA62" s="526"/>
      <c r="AB62" s="526"/>
      <c r="AC62" s="526"/>
      <c r="AD62" s="526"/>
      <c r="AE62" s="526"/>
      <c r="AF62" s="58" t="str">
        <f>IF(OR(H63="",H64="",H65="",H66="",H67="",H68="",H69="",H71="",H72="",H74="",H75=""),
"←各納付金を入力してください。設定のない項目については「0」を入力してください。","")</f>
        <v>←各納付金を入力してください。設定のない項目については「0」を入力してください。</v>
      </c>
      <c r="AG62" s="49"/>
    </row>
    <row r="63" spans="1:33" ht="19.899999999999999" customHeight="1" x14ac:dyDescent="0.15">
      <c r="A63" s="2517" t="s">
        <v>2945</v>
      </c>
      <c r="B63" s="2518"/>
      <c r="C63" s="2523" t="s">
        <v>2866</v>
      </c>
      <c r="D63" s="2523"/>
      <c r="E63" s="2523"/>
      <c r="F63" s="2523"/>
      <c r="G63" s="2523"/>
      <c r="H63" s="2506"/>
      <c r="I63" s="961"/>
      <c r="J63" s="961"/>
      <c r="K63" s="529" t="s">
        <v>31</v>
      </c>
      <c r="L63" s="2524"/>
      <c r="M63" s="2525"/>
      <c r="N63" s="2525"/>
      <c r="O63" s="2525"/>
      <c r="P63" s="2525"/>
      <c r="Q63" s="2525"/>
      <c r="R63" s="2525"/>
      <c r="S63" s="2526"/>
      <c r="T63" s="530"/>
      <c r="U63" s="531"/>
      <c r="V63" s="531"/>
      <c r="W63" s="531"/>
      <c r="X63" s="531"/>
      <c r="Y63" s="531"/>
      <c r="Z63" s="531"/>
      <c r="AA63" s="531"/>
      <c r="AB63" s="531"/>
      <c r="AC63" s="531"/>
      <c r="AD63" s="531"/>
      <c r="AE63" s="531"/>
      <c r="AF63" s="58" t="str">
        <f>IF(AND(H63&lt;100000,H63&lt;&gt;""),"←授業料が10万円未満となっていますが正しいでしょうか。正しい場合はそのままで結構です。",
IF(H63&gt;2000000,"←授業料が200万円以上となっていますが正しいでしょうか。正しい場合はそのままで結構です。",""))</f>
        <v/>
      </c>
      <c r="AG63" s="50"/>
    </row>
    <row r="64" spans="1:33" ht="19.899999999999999" customHeight="1" x14ac:dyDescent="0.15">
      <c r="A64" s="2519"/>
      <c r="B64" s="2520"/>
      <c r="C64" s="2510" t="s">
        <v>2867</v>
      </c>
      <c r="D64" s="2510"/>
      <c r="E64" s="2510"/>
      <c r="F64" s="2510"/>
      <c r="G64" s="2510"/>
      <c r="H64" s="2511"/>
      <c r="I64" s="1474"/>
      <c r="J64" s="1474"/>
      <c r="K64" s="532" t="s">
        <v>31</v>
      </c>
      <c r="L64" s="2524"/>
      <c r="M64" s="2525"/>
      <c r="N64" s="2525"/>
      <c r="O64" s="2525"/>
      <c r="P64" s="2525"/>
      <c r="Q64" s="2525"/>
      <c r="R64" s="2525"/>
      <c r="S64" s="2526"/>
      <c r="T64" s="531"/>
      <c r="U64" s="531"/>
      <c r="V64" s="531"/>
      <c r="W64" s="531"/>
      <c r="X64" s="531"/>
      <c r="Y64" s="531"/>
      <c r="Z64" s="531"/>
      <c r="AA64" s="531"/>
      <c r="AB64" s="531"/>
      <c r="AC64" s="531"/>
      <c r="AD64" s="531"/>
      <c r="AE64" s="531"/>
      <c r="AF64" s="58" t="str">
        <f>IF(AND(H64&lt;10000,H64&lt;&gt;""),"←入学金が1万円未満となっていますが正しいでしょうか。正しい場合はそのままで結構です。",
IF(H64&gt;499999,"←入学金が50万円以上となっていますが正しいでしょうか。正しい場合はそのままで結構です。",""))</f>
        <v/>
      </c>
      <c r="AG64" s="50"/>
    </row>
    <row r="65" spans="1:33" ht="19.899999999999999" customHeight="1" x14ac:dyDescent="0.15">
      <c r="A65" s="2519"/>
      <c r="B65" s="2520"/>
      <c r="C65" s="2510" t="s">
        <v>2868</v>
      </c>
      <c r="D65" s="2510"/>
      <c r="E65" s="2510"/>
      <c r="F65" s="2510"/>
      <c r="G65" s="2510"/>
      <c r="H65" s="2511"/>
      <c r="I65" s="1474"/>
      <c r="J65" s="1474"/>
      <c r="K65" s="532" t="s">
        <v>31</v>
      </c>
      <c r="L65" s="2524"/>
      <c r="M65" s="2525"/>
      <c r="N65" s="2525"/>
      <c r="O65" s="2525"/>
      <c r="P65" s="2525"/>
      <c r="Q65" s="2525"/>
      <c r="R65" s="2525"/>
      <c r="S65" s="2526"/>
      <c r="T65" s="531"/>
      <c r="U65" s="531"/>
      <c r="V65" s="531"/>
      <c r="W65" s="531"/>
      <c r="X65" s="531"/>
      <c r="Y65" s="531"/>
      <c r="Z65" s="531"/>
      <c r="AA65" s="531"/>
      <c r="AB65" s="531"/>
      <c r="AC65" s="531"/>
      <c r="AD65" s="531"/>
      <c r="AE65" s="531"/>
      <c r="AF65" s="58"/>
      <c r="AG65" s="50"/>
    </row>
    <row r="66" spans="1:33" ht="19.899999999999999" customHeight="1" x14ac:dyDescent="0.15">
      <c r="A66" s="2519"/>
      <c r="B66" s="2520"/>
      <c r="C66" s="2510" t="s">
        <v>2869</v>
      </c>
      <c r="D66" s="2510"/>
      <c r="E66" s="2510"/>
      <c r="F66" s="2510"/>
      <c r="G66" s="2510"/>
      <c r="H66" s="2511"/>
      <c r="I66" s="1474"/>
      <c r="J66" s="1474"/>
      <c r="K66" s="532" t="s">
        <v>31</v>
      </c>
      <c r="L66" s="2524"/>
      <c r="M66" s="2525"/>
      <c r="N66" s="2525"/>
      <c r="O66" s="2525"/>
      <c r="P66" s="2525"/>
      <c r="Q66" s="2525"/>
      <c r="R66" s="2525"/>
      <c r="S66" s="2526"/>
      <c r="T66" s="531"/>
      <c r="U66" s="531"/>
      <c r="V66" s="531"/>
      <c r="W66" s="531"/>
      <c r="X66" s="531"/>
      <c r="Y66" s="531"/>
      <c r="Z66" s="531"/>
      <c r="AA66" s="531"/>
      <c r="AB66" s="531"/>
      <c r="AC66" s="531"/>
      <c r="AD66" s="531"/>
      <c r="AE66" s="531"/>
      <c r="AF66" s="58"/>
      <c r="AG66" s="50"/>
    </row>
    <row r="67" spans="1:33" ht="19.899999999999999" customHeight="1" x14ac:dyDescent="0.15">
      <c r="A67" s="2519"/>
      <c r="B67" s="2520"/>
      <c r="C67" s="2510" t="s">
        <v>2870</v>
      </c>
      <c r="D67" s="2510"/>
      <c r="E67" s="2510"/>
      <c r="F67" s="2510"/>
      <c r="G67" s="2510"/>
      <c r="H67" s="2511"/>
      <c r="I67" s="1474"/>
      <c r="J67" s="1474"/>
      <c r="K67" s="532" t="s">
        <v>31</v>
      </c>
      <c r="L67" s="2524"/>
      <c r="M67" s="2525"/>
      <c r="N67" s="2525"/>
      <c r="O67" s="2525"/>
      <c r="P67" s="2525"/>
      <c r="Q67" s="2525"/>
      <c r="R67" s="2525"/>
      <c r="S67" s="2526"/>
      <c r="T67" s="531"/>
      <c r="U67" s="531"/>
      <c r="V67" s="531"/>
      <c r="W67" s="531"/>
      <c r="X67" s="531"/>
      <c r="Y67" s="531"/>
      <c r="Z67" s="531"/>
      <c r="AA67" s="531"/>
      <c r="AB67" s="531"/>
      <c r="AC67" s="531"/>
      <c r="AD67" s="531"/>
      <c r="AE67" s="531"/>
      <c r="AF67" s="58"/>
      <c r="AG67" s="50"/>
    </row>
    <row r="68" spans="1:33" ht="19.899999999999999" customHeight="1" x14ac:dyDescent="0.15">
      <c r="A68" s="2519"/>
      <c r="B68" s="2520"/>
      <c r="C68" s="2510" t="s">
        <v>2871</v>
      </c>
      <c r="D68" s="2510"/>
      <c r="E68" s="2510"/>
      <c r="F68" s="2510"/>
      <c r="G68" s="2510"/>
      <c r="H68" s="2511"/>
      <c r="I68" s="1474"/>
      <c r="J68" s="1474"/>
      <c r="K68" s="532" t="s">
        <v>31</v>
      </c>
      <c r="L68" s="2524"/>
      <c r="M68" s="2525"/>
      <c r="N68" s="2525"/>
      <c r="O68" s="2525"/>
      <c r="P68" s="2525"/>
      <c r="Q68" s="2525"/>
      <c r="R68" s="2525"/>
      <c r="S68" s="2526"/>
      <c r="T68" s="531"/>
      <c r="U68" s="531"/>
      <c r="V68" s="531"/>
      <c r="W68" s="531"/>
      <c r="X68" s="531"/>
      <c r="Y68" s="531"/>
      <c r="Z68" s="531"/>
      <c r="AA68" s="531"/>
      <c r="AB68" s="531"/>
      <c r="AC68" s="531"/>
      <c r="AD68" s="531"/>
      <c r="AE68" s="531"/>
      <c r="AG68" s="50"/>
    </row>
    <row r="69" spans="1:33" ht="19.899999999999999" customHeight="1" thickBot="1" x14ac:dyDescent="0.2">
      <c r="A69" s="2519"/>
      <c r="B69" s="2520"/>
      <c r="C69" s="2512" t="s">
        <v>2872</v>
      </c>
      <c r="D69" s="2512"/>
      <c r="E69" s="2512"/>
      <c r="F69" s="2512"/>
      <c r="G69" s="2512"/>
      <c r="H69" s="2507"/>
      <c r="I69" s="963"/>
      <c r="J69" s="963"/>
      <c r="K69" s="529" t="s">
        <v>31</v>
      </c>
      <c r="L69" s="2524"/>
      <c r="M69" s="2525"/>
      <c r="N69" s="2525"/>
      <c r="O69" s="2525"/>
      <c r="P69" s="2525"/>
      <c r="Q69" s="2525"/>
      <c r="R69" s="2525"/>
      <c r="S69" s="2526"/>
      <c r="T69" s="531"/>
      <c r="U69" s="531"/>
      <c r="V69" s="531"/>
      <c r="W69" s="531"/>
      <c r="X69" s="531"/>
      <c r="Y69" s="531"/>
      <c r="Z69" s="531"/>
      <c r="AA69" s="531"/>
      <c r="AB69" s="531"/>
      <c r="AC69" s="531"/>
      <c r="AD69" s="531"/>
      <c r="AE69" s="531"/>
    </row>
    <row r="70" spans="1:33" ht="19.899999999999999" customHeight="1" thickBot="1" x14ac:dyDescent="0.2">
      <c r="A70" s="2521"/>
      <c r="B70" s="2522"/>
      <c r="C70" s="2513" t="s">
        <v>27</v>
      </c>
      <c r="D70" s="2514"/>
      <c r="E70" s="2514"/>
      <c r="F70" s="2514"/>
      <c r="G70" s="2514"/>
      <c r="H70" s="2508">
        <f>SUM(H63:J69)</f>
        <v>0</v>
      </c>
      <c r="I70" s="2509"/>
      <c r="J70" s="2509"/>
      <c r="K70" s="533" t="s">
        <v>31</v>
      </c>
      <c r="L70" s="2524"/>
      <c r="M70" s="2525"/>
      <c r="N70" s="2525"/>
      <c r="O70" s="2525"/>
      <c r="P70" s="2525"/>
      <c r="Q70" s="2525"/>
      <c r="R70" s="2525"/>
      <c r="S70" s="2526"/>
      <c r="T70" s="531"/>
      <c r="U70" s="531"/>
      <c r="V70" s="531"/>
      <c r="W70" s="531"/>
      <c r="X70" s="531"/>
      <c r="Y70" s="531"/>
      <c r="Z70" s="531"/>
      <c r="AA70" s="531"/>
      <c r="AB70" s="531"/>
      <c r="AC70" s="531"/>
      <c r="AD70" s="531"/>
      <c r="AE70" s="531"/>
      <c r="AF70" s="58" t="str">
        <f>IF(SUM(H63:J69)&lt;&gt;H70,"←1年次納付金(縦)計が、明細の合計と一致しません。","")</f>
        <v/>
      </c>
      <c r="AG70" s="50"/>
    </row>
    <row r="71" spans="1:33" ht="19.899999999999999" customHeight="1" x14ac:dyDescent="0.15">
      <c r="A71" s="2073" t="s">
        <v>2946</v>
      </c>
      <c r="B71" s="2074"/>
      <c r="C71" s="2082" t="s">
        <v>2866</v>
      </c>
      <c r="D71" s="2082"/>
      <c r="E71" s="2082"/>
      <c r="F71" s="2082"/>
      <c r="G71" s="2082"/>
      <c r="H71" s="2506"/>
      <c r="I71" s="961"/>
      <c r="J71" s="961"/>
      <c r="K71" s="529" t="s">
        <v>31</v>
      </c>
      <c r="L71" s="2524"/>
      <c r="M71" s="2525"/>
      <c r="N71" s="2525"/>
      <c r="O71" s="2525"/>
      <c r="P71" s="2525"/>
      <c r="Q71" s="2525"/>
      <c r="R71" s="2525"/>
      <c r="S71" s="2526"/>
      <c r="T71" s="531"/>
      <c r="U71" s="531"/>
      <c r="V71" s="531"/>
      <c r="W71" s="531"/>
      <c r="X71" s="531"/>
      <c r="Y71" s="531"/>
      <c r="Z71" s="531"/>
      <c r="AA71" s="531"/>
      <c r="AB71" s="531"/>
      <c r="AC71" s="531"/>
      <c r="AD71" s="531"/>
      <c r="AE71" s="531"/>
      <c r="AF71" s="58" t="str">
        <f>IF(AND(H71&lt;100000,H71&lt;&gt;""),"←授業料が10万円未満となっていますが正しいでしょうか。正しい場合はそのままで結構です。",
IF(H71&gt;2000000,"←授業料が200万円以上となっていますが正しいでしょうか。正しい場合はそのままで結構です。",""))</f>
        <v/>
      </c>
      <c r="AG71" s="50"/>
    </row>
    <row r="72" spans="1:33" ht="19.899999999999999" customHeight="1" thickBot="1" x14ac:dyDescent="0.2">
      <c r="A72" s="2075"/>
      <c r="B72" s="2076"/>
      <c r="C72" s="2089" t="s">
        <v>223</v>
      </c>
      <c r="D72" s="2089"/>
      <c r="E72" s="2089"/>
      <c r="F72" s="2089"/>
      <c r="G72" s="2089"/>
      <c r="H72" s="2507"/>
      <c r="I72" s="963"/>
      <c r="J72" s="963"/>
      <c r="K72" s="534" t="s">
        <v>31</v>
      </c>
      <c r="L72" s="2524"/>
      <c r="M72" s="2525"/>
      <c r="N72" s="2525"/>
      <c r="O72" s="2525"/>
      <c r="P72" s="2525"/>
      <c r="Q72" s="2525"/>
      <c r="R72" s="2525"/>
      <c r="S72" s="2526"/>
      <c r="T72" s="531"/>
      <c r="U72" s="531"/>
      <c r="V72" s="531"/>
      <c r="W72" s="531"/>
      <c r="X72" s="531"/>
      <c r="Y72" s="531"/>
      <c r="Z72" s="531"/>
      <c r="AA72" s="531"/>
      <c r="AB72" s="531"/>
      <c r="AC72" s="531"/>
      <c r="AD72" s="531"/>
      <c r="AE72" s="531"/>
      <c r="AF72" s="58"/>
      <c r="AG72" s="50"/>
    </row>
    <row r="73" spans="1:33" ht="19.899999999999999" customHeight="1" thickBot="1" x14ac:dyDescent="0.2">
      <c r="A73" s="2077"/>
      <c r="B73" s="2078"/>
      <c r="C73" s="1542" t="s">
        <v>2809</v>
      </c>
      <c r="D73" s="1543"/>
      <c r="E73" s="1543"/>
      <c r="F73" s="1543"/>
      <c r="G73" s="1543"/>
      <c r="H73" s="2508">
        <f>SUM(H71:J72)</f>
        <v>0</v>
      </c>
      <c r="I73" s="2509"/>
      <c r="J73" s="2509"/>
      <c r="K73" s="533" t="s">
        <v>31</v>
      </c>
      <c r="L73" s="2524"/>
      <c r="M73" s="2525"/>
      <c r="N73" s="2525"/>
      <c r="O73" s="2525"/>
      <c r="P73" s="2525"/>
      <c r="Q73" s="2525"/>
      <c r="R73" s="2525"/>
      <c r="S73" s="2526"/>
      <c r="T73" s="531"/>
      <c r="U73" s="531"/>
      <c r="V73" s="531"/>
      <c r="W73" s="531"/>
      <c r="X73" s="531"/>
      <c r="Y73" s="531"/>
      <c r="Z73" s="531"/>
      <c r="AA73" s="531"/>
      <c r="AB73" s="531"/>
      <c r="AC73" s="531"/>
      <c r="AD73" s="531"/>
      <c r="AE73" s="531"/>
      <c r="AF73" s="58" t="str">
        <f>IF(SUM(H71:J72)&lt;&gt;H73,"←2年次納付金(縦)計が、明細の合計と一致しません。","")</f>
        <v/>
      </c>
      <c r="AG73" s="50"/>
    </row>
    <row r="74" spans="1:33" ht="19.899999999999999" customHeight="1" x14ac:dyDescent="0.15">
      <c r="A74" s="1494" t="s">
        <v>2947</v>
      </c>
      <c r="B74" s="1495"/>
      <c r="C74" s="1578" t="s">
        <v>2866</v>
      </c>
      <c r="D74" s="1578"/>
      <c r="E74" s="1578"/>
      <c r="F74" s="1578"/>
      <c r="G74" s="1578"/>
      <c r="H74" s="2506"/>
      <c r="I74" s="961"/>
      <c r="J74" s="961"/>
      <c r="K74" s="535" t="s">
        <v>31</v>
      </c>
      <c r="L74" s="2524"/>
      <c r="M74" s="2525"/>
      <c r="N74" s="2525"/>
      <c r="O74" s="2525"/>
      <c r="P74" s="2525"/>
      <c r="Q74" s="2525"/>
      <c r="R74" s="2525"/>
      <c r="S74" s="2526"/>
      <c r="T74" s="531"/>
      <c r="U74" s="531"/>
      <c r="V74" s="531"/>
      <c r="W74" s="531"/>
      <c r="X74" s="531"/>
      <c r="Y74" s="531"/>
      <c r="Z74" s="531"/>
      <c r="AA74" s="531"/>
      <c r="AB74" s="531"/>
      <c r="AC74" s="531"/>
      <c r="AD74" s="531"/>
      <c r="AE74" s="531"/>
      <c r="AF74" s="58" t="str">
        <f>IF(AND(H74&lt;100000,H74&lt;&gt;""),"←授業料が10万円未満となっていますが正しいでしょうか。正しい場合はそのままで結構です。",
IF(H74&gt;2000000,"←授業料が200万円以上となっていますが正しいでしょうか。正しい場合はそのままで結構です。",""))</f>
        <v/>
      </c>
      <c r="AG74" s="50"/>
    </row>
    <row r="75" spans="1:33" ht="19.899999999999999" customHeight="1" thickBot="1" x14ac:dyDescent="0.2">
      <c r="A75" s="1496"/>
      <c r="B75" s="1497"/>
      <c r="C75" s="1580" t="s">
        <v>223</v>
      </c>
      <c r="D75" s="1580"/>
      <c r="E75" s="1580"/>
      <c r="F75" s="1580"/>
      <c r="G75" s="1580"/>
      <c r="H75" s="2507"/>
      <c r="I75" s="963"/>
      <c r="J75" s="963"/>
      <c r="K75" s="529" t="s">
        <v>31</v>
      </c>
      <c r="L75" s="2524"/>
      <c r="M75" s="2525"/>
      <c r="N75" s="2525"/>
      <c r="O75" s="2525"/>
      <c r="P75" s="2525"/>
      <c r="Q75" s="2525"/>
      <c r="R75" s="2525"/>
      <c r="S75" s="2526"/>
      <c r="T75" s="531"/>
      <c r="U75" s="531"/>
      <c r="V75" s="531"/>
      <c r="W75" s="531"/>
      <c r="X75" s="531"/>
      <c r="Y75" s="531"/>
      <c r="Z75" s="531"/>
      <c r="AA75" s="531"/>
      <c r="AB75" s="531"/>
      <c r="AC75" s="531"/>
      <c r="AD75" s="531"/>
      <c r="AE75" s="531"/>
    </row>
    <row r="76" spans="1:33" ht="19.899999999999999" customHeight="1" thickBot="1" x14ac:dyDescent="0.2">
      <c r="A76" s="1498"/>
      <c r="B76" s="1499"/>
      <c r="C76" s="966" t="s">
        <v>27</v>
      </c>
      <c r="D76" s="967"/>
      <c r="E76" s="967"/>
      <c r="F76" s="967"/>
      <c r="G76" s="967"/>
      <c r="H76" s="2508">
        <f>SUM(H74:J75)</f>
        <v>0</v>
      </c>
      <c r="I76" s="2509"/>
      <c r="J76" s="2509"/>
      <c r="K76" s="533" t="s">
        <v>31</v>
      </c>
      <c r="L76" s="2527"/>
      <c r="M76" s="2528"/>
      <c r="N76" s="2528"/>
      <c r="O76" s="2528"/>
      <c r="P76" s="2528"/>
      <c r="Q76" s="2528"/>
      <c r="R76" s="2528"/>
      <c r="S76" s="2529"/>
      <c r="T76" s="531"/>
      <c r="U76" s="531"/>
      <c r="V76" s="531"/>
      <c r="W76" s="531"/>
      <c r="X76" s="531"/>
      <c r="Y76" s="531"/>
      <c r="Z76" s="531"/>
      <c r="AA76" s="531"/>
      <c r="AB76" s="531"/>
      <c r="AC76" s="531"/>
      <c r="AD76" s="531"/>
      <c r="AE76" s="531"/>
      <c r="AF76" s="49" t="str">
        <f>IF(SUM(H74:J75)&lt;&gt;H76,"←3年次納付金(縦)計が、明細の合計と一致しません。","")</f>
        <v/>
      </c>
    </row>
    <row r="77" spans="1:33" ht="4.9000000000000004" customHeight="1" x14ac:dyDescent="0.15">
      <c r="A77" s="536"/>
      <c r="B77" s="531"/>
      <c r="C77" s="531"/>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1"/>
      <c r="AD77" s="531"/>
      <c r="AE77" s="531"/>
    </row>
    <row r="78" spans="1:33" ht="4.9000000000000004" customHeight="1" x14ac:dyDescent="0.15">
      <c r="A78" s="531"/>
      <c r="B78" s="531"/>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row>
    <row r="79" spans="1:33" ht="4.9000000000000004" customHeight="1" x14ac:dyDescent="0.15">
      <c r="A79" s="464"/>
      <c r="B79" s="464"/>
      <c r="C79" s="537"/>
      <c r="D79" s="461"/>
      <c r="E79" s="461"/>
      <c r="F79" s="461"/>
      <c r="G79" s="461"/>
      <c r="H79" s="461"/>
      <c r="I79" s="461"/>
      <c r="J79" s="461"/>
      <c r="K79" s="461"/>
      <c r="L79" s="461"/>
      <c r="M79" s="461"/>
      <c r="N79" s="461"/>
      <c r="O79" s="461"/>
      <c r="P79" s="461"/>
      <c r="Q79" s="461"/>
      <c r="R79" s="464"/>
      <c r="S79" s="464"/>
      <c r="T79" s="464"/>
      <c r="U79" s="464"/>
      <c r="V79" s="464"/>
      <c r="W79" s="464"/>
      <c r="X79" s="464"/>
      <c r="Y79" s="464"/>
      <c r="Z79" s="464"/>
      <c r="AA79" s="464"/>
      <c r="AB79" s="464"/>
      <c r="AC79" s="464"/>
      <c r="AD79" s="464"/>
      <c r="AE79" s="464"/>
      <c r="AF79" s="53"/>
      <c r="AG79" s="53"/>
    </row>
    <row r="80" spans="1:33" s="35" customFormat="1" ht="19.899999999999999" customHeight="1" x14ac:dyDescent="0.15">
      <c r="A80" s="2492" t="s">
        <v>3113</v>
      </c>
      <c r="B80" s="2492"/>
      <c r="C80" s="2492"/>
      <c r="D80" s="2492"/>
      <c r="E80" s="2492"/>
      <c r="F80" s="2492"/>
      <c r="G80" s="2492"/>
      <c r="H80" s="2492"/>
      <c r="I80" s="2492"/>
      <c r="J80" s="2492"/>
      <c r="K80" s="2492"/>
      <c r="L80" s="2492"/>
      <c r="M80" s="2492"/>
      <c r="N80" s="2492"/>
      <c r="O80" s="2492"/>
      <c r="P80" s="2492"/>
      <c r="Q80" s="2492"/>
      <c r="R80" s="2492"/>
      <c r="S80" s="2492"/>
      <c r="T80" s="2492"/>
      <c r="U80" s="2492"/>
      <c r="V80" s="2492"/>
      <c r="W80" s="2492"/>
      <c r="X80" s="2492"/>
      <c r="Y80" s="2492"/>
      <c r="Z80" s="2492"/>
      <c r="AA80" s="538"/>
      <c r="AB80" s="538"/>
      <c r="AC80" s="538"/>
      <c r="AD80" s="538"/>
      <c r="AE80" s="539"/>
      <c r="AF80" s="54"/>
      <c r="AG80" s="82"/>
    </row>
    <row r="81" spans="1:63" s="35" customFormat="1" ht="19.899999999999999" customHeight="1" x14ac:dyDescent="0.15">
      <c r="A81" s="2496" t="s">
        <v>32</v>
      </c>
      <c r="B81" s="2497"/>
      <c r="C81" s="2497"/>
      <c r="D81" s="2497"/>
      <c r="E81" s="2497"/>
      <c r="F81" s="2497"/>
      <c r="G81" s="2497"/>
      <c r="H81" s="2498"/>
      <c r="I81" s="2496" t="s">
        <v>33</v>
      </c>
      <c r="J81" s="2497"/>
      <c r="K81" s="2497"/>
      <c r="L81" s="2497"/>
      <c r="M81" s="2499"/>
      <c r="N81" s="2499"/>
      <c r="O81" s="2499"/>
      <c r="P81" s="2500"/>
      <c r="Q81" s="540"/>
      <c r="R81" s="540"/>
      <c r="S81" s="540"/>
      <c r="T81" s="540"/>
      <c r="U81" s="540"/>
      <c r="V81" s="540"/>
      <c r="W81" s="540"/>
      <c r="X81" s="540"/>
      <c r="Y81" s="540"/>
      <c r="Z81" s="540"/>
      <c r="AA81" s="540"/>
      <c r="AB81" s="540"/>
      <c r="AC81" s="540"/>
      <c r="AD81" s="540"/>
      <c r="AE81" s="540"/>
      <c r="AF81" s="54"/>
      <c r="AG81" s="82"/>
    </row>
    <row r="82" spans="1:63" s="35" customFormat="1" ht="25.15" customHeight="1" thickBot="1" x14ac:dyDescent="0.2">
      <c r="A82" s="2501" t="s">
        <v>2873</v>
      </c>
      <c r="B82" s="2502"/>
      <c r="C82" s="2502"/>
      <c r="D82" s="2503"/>
      <c r="E82" s="2501" t="s">
        <v>2874</v>
      </c>
      <c r="F82" s="2504"/>
      <c r="G82" s="2504"/>
      <c r="H82" s="2505"/>
      <c r="I82" s="2501" t="s">
        <v>2875</v>
      </c>
      <c r="J82" s="2502"/>
      <c r="K82" s="2502"/>
      <c r="L82" s="2502"/>
      <c r="M82" s="2501" t="s">
        <v>2876</v>
      </c>
      <c r="N82" s="2504"/>
      <c r="O82" s="2504"/>
      <c r="P82" s="2505"/>
      <c r="Q82" s="540"/>
      <c r="R82" s="540"/>
      <c r="S82" s="540"/>
      <c r="T82" s="540"/>
      <c r="U82" s="540"/>
      <c r="V82" s="540"/>
      <c r="W82" s="540"/>
      <c r="X82" s="540"/>
      <c r="Y82" s="540"/>
      <c r="Z82" s="540"/>
      <c r="AA82" s="540"/>
      <c r="AB82" s="540"/>
      <c r="AC82" s="540"/>
      <c r="AD82" s="540"/>
      <c r="AE82" s="540"/>
      <c r="AF82" s="541"/>
      <c r="AG82" s="82"/>
    </row>
    <row r="83" spans="1:63" s="54" customFormat="1" ht="25.15" customHeight="1" thickBot="1" x14ac:dyDescent="0.2">
      <c r="A83" s="1545"/>
      <c r="B83" s="1546"/>
      <c r="C83" s="1546"/>
      <c r="D83" s="542" t="s">
        <v>34</v>
      </c>
      <c r="E83" s="1547"/>
      <c r="F83" s="1546"/>
      <c r="G83" s="1546"/>
      <c r="H83" s="542" t="s">
        <v>34</v>
      </c>
      <c r="I83" s="1545"/>
      <c r="J83" s="1546"/>
      <c r="K83" s="1546"/>
      <c r="L83" s="542" t="s">
        <v>34</v>
      </c>
      <c r="M83" s="1547"/>
      <c r="N83" s="1546"/>
      <c r="O83" s="1546"/>
      <c r="P83" s="543" t="s">
        <v>34</v>
      </c>
      <c r="Q83" s="540"/>
      <c r="R83" s="540"/>
      <c r="S83" s="540"/>
      <c r="T83" s="540"/>
      <c r="U83" s="540"/>
      <c r="V83" s="540"/>
      <c r="W83" s="540"/>
      <c r="X83" s="540"/>
      <c r="Y83" s="540"/>
      <c r="Z83" s="540"/>
      <c r="AA83" s="540"/>
      <c r="AB83" s="540"/>
      <c r="AC83" s="540"/>
      <c r="AD83" s="540"/>
      <c r="AE83" s="540"/>
      <c r="AF83" s="49" t="str">
        <f>IF(AND(A83="",E83="",I83="",M83=""),"←各教職員数を記入してください。",
IF(A83="","←本務教員数を記入してください。",
IF(E83="","←非常勤教員数を記入してください。",
IF(I83="","←本務職員数を記入してください。",
IF(M83="","非常勤職員数を記入してください。",
"")))))</f>
        <v>←各教職員数を記入してください。</v>
      </c>
      <c r="AG83" s="82"/>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row>
    <row r="84" spans="1:63" s="54" customFormat="1" ht="4.9000000000000004" customHeight="1" x14ac:dyDescent="0.15">
      <c r="A84" s="540"/>
      <c r="B84" s="540"/>
      <c r="C84" s="540"/>
      <c r="D84" s="540"/>
      <c r="E84" s="540"/>
      <c r="F84" s="540"/>
      <c r="G84" s="540"/>
      <c r="H84" s="540"/>
      <c r="I84" s="540"/>
      <c r="J84" s="540"/>
      <c r="K84" s="540"/>
      <c r="L84" s="540"/>
      <c r="M84" s="540"/>
      <c r="N84" s="540"/>
      <c r="O84" s="540"/>
      <c r="P84" s="540"/>
      <c r="Q84" s="540"/>
      <c r="R84" s="540"/>
      <c r="S84" s="540"/>
      <c r="T84" s="540"/>
      <c r="U84" s="540"/>
      <c r="V84" s="540"/>
      <c r="W84" s="540"/>
      <c r="X84" s="540"/>
      <c r="Y84" s="540"/>
      <c r="Z84" s="540"/>
      <c r="AA84" s="540"/>
      <c r="AB84" s="540"/>
      <c r="AC84" s="540"/>
      <c r="AD84" s="540"/>
      <c r="AE84" s="540"/>
      <c r="AG84" s="82"/>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row>
    <row r="85" spans="1:63" s="54" customFormat="1" ht="4.9000000000000004" customHeight="1" x14ac:dyDescent="0.15">
      <c r="A85" s="540"/>
      <c r="B85" s="540"/>
      <c r="C85" s="540"/>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G85" s="82"/>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row>
    <row r="86" spans="1:63" s="54" customFormat="1" ht="4.9000000000000004" customHeight="1" x14ac:dyDescent="0.15">
      <c r="A86" s="544"/>
      <c r="B86" s="545"/>
      <c r="C86" s="546"/>
      <c r="D86" s="546"/>
      <c r="E86" s="546"/>
      <c r="F86" s="546"/>
      <c r="G86" s="546"/>
      <c r="H86" s="546"/>
      <c r="I86" s="546"/>
      <c r="J86" s="546"/>
      <c r="K86" s="546"/>
      <c r="L86" s="546"/>
      <c r="M86" s="547"/>
      <c r="N86" s="547"/>
      <c r="O86" s="547"/>
      <c r="P86" s="547"/>
      <c r="Q86" s="547"/>
      <c r="R86" s="547"/>
      <c r="S86" s="547"/>
      <c r="T86" s="547"/>
      <c r="U86" s="547"/>
      <c r="V86" s="547"/>
      <c r="W86" s="547"/>
      <c r="X86" s="547"/>
      <c r="Y86" s="547"/>
      <c r="Z86" s="547"/>
      <c r="AA86" s="547"/>
      <c r="AB86" s="547"/>
      <c r="AC86" s="547"/>
      <c r="AD86" s="547"/>
      <c r="AE86" s="547"/>
      <c r="AG86" s="82"/>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row>
    <row r="87" spans="1:63" s="54" customFormat="1" ht="19.899999999999999" customHeight="1" x14ac:dyDescent="0.15">
      <c r="A87" s="2492" t="s">
        <v>3114</v>
      </c>
      <c r="B87" s="2492"/>
      <c r="C87" s="2492"/>
      <c r="D87" s="2492"/>
      <c r="E87" s="2492"/>
      <c r="F87" s="2492"/>
      <c r="G87" s="2492"/>
      <c r="H87" s="2492"/>
      <c r="I87" s="2492"/>
      <c r="J87" s="2492"/>
      <c r="K87" s="2492"/>
      <c r="L87" s="2492"/>
      <c r="M87" s="2492"/>
      <c r="N87" s="2492"/>
      <c r="O87" s="2492"/>
      <c r="P87" s="2492"/>
      <c r="Q87" s="2492"/>
      <c r="R87" s="2492"/>
      <c r="S87" s="2492"/>
      <c r="T87" s="2492"/>
      <c r="U87" s="2492"/>
      <c r="V87" s="2492"/>
      <c r="W87" s="2492"/>
      <c r="X87" s="2492"/>
      <c r="Y87" s="2492"/>
      <c r="Z87" s="2492"/>
      <c r="AA87" s="2492"/>
      <c r="AB87" s="506"/>
      <c r="AC87" s="506"/>
      <c r="AD87" s="506"/>
      <c r="AE87" s="506"/>
      <c r="AG87" s="82"/>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row>
    <row r="88" spans="1:63" s="54" customFormat="1" ht="10.15" customHeight="1" x14ac:dyDescent="0.15">
      <c r="A88" s="2493" t="s">
        <v>35</v>
      </c>
      <c r="B88" s="2493"/>
      <c r="C88" s="2493"/>
      <c r="D88" s="2493"/>
      <c r="E88" s="2493"/>
      <c r="F88" s="2493"/>
      <c r="G88" s="2493" t="s">
        <v>2879</v>
      </c>
      <c r="H88" s="2493"/>
      <c r="I88" s="2493"/>
      <c r="J88" s="2493"/>
      <c r="K88" s="2493"/>
      <c r="L88" s="2493"/>
      <c r="M88" s="2493"/>
      <c r="N88" s="2493"/>
      <c r="O88" s="2493" t="s">
        <v>2878</v>
      </c>
      <c r="P88" s="2493"/>
      <c r="Q88" s="2493"/>
      <c r="R88" s="2493"/>
      <c r="S88" s="2493"/>
      <c r="T88" s="2493"/>
      <c r="U88" s="2493"/>
      <c r="V88" s="2493"/>
      <c r="W88" s="2495" t="s">
        <v>3112</v>
      </c>
      <c r="X88" s="2495"/>
      <c r="Y88" s="2495"/>
      <c r="Z88" s="2495"/>
      <c r="AA88" s="478"/>
      <c r="AB88" s="478"/>
      <c r="AC88" s="478"/>
      <c r="AD88" s="478"/>
      <c r="AE88" s="478"/>
      <c r="AF88" s="2484" t="str">
        <f>IF(OR(G91="",G92="",G93="",G94="",G95=""),"←本務教員人件費支出に未入力セルがあります。該当値がない場合には「0」を入力してください。",
IF(OR(O91="",O92="",O93="",O94="",O95=""),"←本務職員人件費支出に未入力セルがあります。該当値がない場合には「0」を入力してください。",
""))</f>
        <v>←本務教員人件費支出に未入力セルがあります。該当値がない場合には「0」を入力してください。</v>
      </c>
      <c r="AG88" s="82"/>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row>
    <row r="89" spans="1:63" s="54" customFormat="1" ht="10.15" customHeight="1" x14ac:dyDescent="0.15">
      <c r="A89" s="2493"/>
      <c r="B89" s="2493"/>
      <c r="C89" s="2493"/>
      <c r="D89" s="2493"/>
      <c r="E89" s="2493"/>
      <c r="F89" s="2493"/>
      <c r="G89" s="2493"/>
      <c r="H89" s="2493"/>
      <c r="I89" s="2493"/>
      <c r="J89" s="2493"/>
      <c r="K89" s="2493"/>
      <c r="L89" s="2493"/>
      <c r="M89" s="2493"/>
      <c r="N89" s="2493"/>
      <c r="O89" s="2493"/>
      <c r="P89" s="2493"/>
      <c r="Q89" s="2493"/>
      <c r="R89" s="2493"/>
      <c r="S89" s="2493"/>
      <c r="T89" s="2493"/>
      <c r="U89" s="2493"/>
      <c r="V89" s="2493"/>
      <c r="W89" s="2495"/>
      <c r="X89" s="2495"/>
      <c r="Y89" s="2495"/>
      <c r="Z89" s="2495"/>
      <c r="AA89" s="478"/>
      <c r="AB89" s="478"/>
      <c r="AC89" s="478"/>
      <c r="AD89" s="478"/>
      <c r="AE89" s="478"/>
      <c r="AF89" s="2484"/>
      <c r="AG89" s="82"/>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row>
    <row r="90" spans="1:63" s="54" customFormat="1" ht="10.15" customHeight="1" thickBot="1" x14ac:dyDescent="0.2">
      <c r="A90" s="2494"/>
      <c r="B90" s="2494"/>
      <c r="C90" s="2494"/>
      <c r="D90" s="2494"/>
      <c r="E90" s="2494"/>
      <c r="F90" s="2494"/>
      <c r="G90" s="2494"/>
      <c r="H90" s="2494"/>
      <c r="I90" s="2494"/>
      <c r="J90" s="2494"/>
      <c r="K90" s="2494"/>
      <c r="L90" s="2494"/>
      <c r="M90" s="2494"/>
      <c r="N90" s="2494"/>
      <c r="O90" s="2494"/>
      <c r="P90" s="2494"/>
      <c r="Q90" s="2494"/>
      <c r="R90" s="2494"/>
      <c r="S90" s="2494"/>
      <c r="T90" s="2494"/>
      <c r="U90" s="2494"/>
      <c r="V90" s="2494"/>
      <c r="W90" s="2495"/>
      <c r="X90" s="2495"/>
      <c r="Y90" s="2495"/>
      <c r="Z90" s="2495"/>
      <c r="AA90" s="478"/>
      <c r="AB90" s="478"/>
      <c r="AC90" s="478"/>
      <c r="AD90" s="478"/>
      <c r="AE90" s="478"/>
      <c r="AF90" s="2484"/>
      <c r="AG90" s="82"/>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row>
    <row r="91" spans="1:63" s="54" customFormat="1" ht="25.15" customHeight="1" x14ac:dyDescent="0.15">
      <c r="A91" s="2485" t="s">
        <v>2881</v>
      </c>
      <c r="B91" s="2486"/>
      <c r="C91" s="2486"/>
      <c r="D91" s="2486"/>
      <c r="E91" s="2486"/>
      <c r="F91" s="2486"/>
      <c r="G91" s="2487"/>
      <c r="H91" s="2487"/>
      <c r="I91" s="2487"/>
      <c r="J91" s="2487"/>
      <c r="K91" s="2487"/>
      <c r="L91" s="2488"/>
      <c r="M91" s="2489" t="s">
        <v>2810</v>
      </c>
      <c r="N91" s="2490"/>
      <c r="O91" s="2487"/>
      <c r="P91" s="2487"/>
      <c r="Q91" s="2487"/>
      <c r="R91" s="2487"/>
      <c r="S91" s="2487"/>
      <c r="T91" s="2488"/>
      <c r="U91" s="2489" t="s">
        <v>2810</v>
      </c>
      <c r="V91" s="2491"/>
      <c r="W91" s="478"/>
      <c r="X91" s="478"/>
      <c r="Y91" s="478"/>
      <c r="Z91" s="478"/>
      <c r="AA91" s="478"/>
      <c r="AB91" s="478"/>
      <c r="AC91" s="478"/>
      <c r="AD91" s="478"/>
      <c r="AE91" s="478"/>
      <c r="AG91" s="82"/>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row>
    <row r="92" spans="1:63" s="54" customFormat="1" ht="25.15" customHeight="1" x14ac:dyDescent="0.15">
      <c r="A92" s="2469" t="s">
        <v>2882</v>
      </c>
      <c r="B92" s="2470"/>
      <c r="C92" s="2470"/>
      <c r="D92" s="2470"/>
      <c r="E92" s="2470"/>
      <c r="F92" s="2470"/>
      <c r="G92" s="2472"/>
      <c r="H92" s="2483"/>
      <c r="I92" s="2483"/>
      <c r="J92" s="2483"/>
      <c r="K92" s="2483"/>
      <c r="L92" s="2483"/>
      <c r="M92" s="2473" t="s">
        <v>2810</v>
      </c>
      <c r="N92" s="2474"/>
      <c r="O92" s="2471"/>
      <c r="P92" s="2471"/>
      <c r="Q92" s="2471"/>
      <c r="R92" s="2471"/>
      <c r="S92" s="2471"/>
      <c r="T92" s="2472"/>
      <c r="U92" s="2473" t="s">
        <v>2810</v>
      </c>
      <c r="V92" s="2475"/>
      <c r="W92" s="478"/>
      <c r="X92" s="478"/>
      <c r="Y92" s="478"/>
      <c r="Z92" s="478"/>
      <c r="AA92" s="478"/>
      <c r="AB92" s="478"/>
      <c r="AC92" s="478"/>
      <c r="AD92" s="478"/>
      <c r="AE92" s="478"/>
      <c r="AG92" s="82"/>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row>
    <row r="93" spans="1:63" s="54" customFormat="1" ht="25.15" customHeight="1" x14ac:dyDescent="0.15">
      <c r="A93" s="2469" t="s">
        <v>2883</v>
      </c>
      <c r="B93" s="2470"/>
      <c r="C93" s="2470"/>
      <c r="D93" s="2470"/>
      <c r="E93" s="2470"/>
      <c r="F93" s="2470"/>
      <c r="G93" s="2471"/>
      <c r="H93" s="2471"/>
      <c r="I93" s="2471"/>
      <c r="J93" s="2471"/>
      <c r="K93" s="2471"/>
      <c r="L93" s="2472"/>
      <c r="M93" s="2473" t="s">
        <v>2810</v>
      </c>
      <c r="N93" s="2474"/>
      <c r="O93" s="2471"/>
      <c r="P93" s="2471"/>
      <c r="Q93" s="2471"/>
      <c r="R93" s="2471"/>
      <c r="S93" s="2471"/>
      <c r="T93" s="2472"/>
      <c r="U93" s="2473" t="s">
        <v>2810</v>
      </c>
      <c r="V93" s="2475"/>
      <c r="W93" s="478"/>
      <c r="X93" s="478"/>
      <c r="Y93" s="478"/>
      <c r="Z93" s="478"/>
      <c r="AA93" s="478"/>
      <c r="AB93" s="478"/>
      <c r="AC93" s="478"/>
      <c r="AD93" s="478"/>
      <c r="AE93" s="478"/>
      <c r="AG93" s="82"/>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row>
    <row r="94" spans="1:63" s="35" customFormat="1" ht="25.15" customHeight="1" x14ac:dyDescent="0.15">
      <c r="A94" s="2469" t="s">
        <v>2884</v>
      </c>
      <c r="B94" s="2470"/>
      <c r="C94" s="2470"/>
      <c r="D94" s="2470"/>
      <c r="E94" s="2470"/>
      <c r="F94" s="2470"/>
      <c r="G94" s="2471"/>
      <c r="H94" s="2471"/>
      <c r="I94" s="2471"/>
      <c r="J94" s="2471"/>
      <c r="K94" s="2471"/>
      <c r="L94" s="2472"/>
      <c r="M94" s="2473" t="s">
        <v>2810</v>
      </c>
      <c r="N94" s="2474"/>
      <c r="O94" s="2471"/>
      <c r="P94" s="2471"/>
      <c r="Q94" s="2471"/>
      <c r="R94" s="2471"/>
      <c r="S94" s="2471"/>
      <c r="T94" s="2472"/>
      <c r="U94" s="2473" t="s">
        <v>2810</v>
      </c>
      <c r="V94" s="2475"/>
      <c r="W94" s="478"/>
      <c r="X94" s="478"/>
      <c r="Y94" s="478"/>
      <c r="Z94" s="478"/>
      <c r="AA94" s="478"/>
      <c r="AB94" s="478"/>
      <c r="AC94" s="478"/>
      <c r="AD94" s="478"/>
      <c r="AE94" s="478"/>
      <c r="AF94" s="49"/>
      <c r="AG94" s="84"/>
    </row>
    <row r="95" spans="1:63" s="35" customFormat="1" ht="30" customHeight="1" thickBot="1" x14ac:dyDescent="0.2">
      <c r="A95" s="2476" t="s">
        <v>2880</v>
      </c>
      <c r="B95" s="2477"/>
      <c r="C95" s="2477"/>
      <c r="D95" s="2477"/>
      <c r="E95" s="2477"/>
      <c r="F95" s="2477"/>
      <c r="G95" s="2478"/>
      <c r="H95" s="2478"/>
      <c r="I95" s="2478"/>
      <c r="J95" s="2478"/>
      <c r="K95" s="2478"/>
      <c r="L95" s="2479"/>
      <c r="M95" s="2480" t="s">
        <v>2810</v>
      </c>
      <c r="N95" s="2481"/>
      <c r="O95" s="2478"/>
      <c r="P95" s="2478"/>
      <c r="Q95" s="2478"/>
      <c r="R95" s="2478"/>
      <c r="S95" s="2478"/>
      <c r="T95" s="2479"/>
      <c r="U95" s="2480" t="s">
        <v>2810</v>
      </c>
      <c r="V95" s="2482"/>
      <c r="W95" s="478"/>
      <c r="X95" s="478"/>
      <c r="Y95" s="478"/>
      <c r="Z95" s="478"/>
      <c r="AA95" s="478"/>
      <c r="AB95" s="478"/>
      <c r="AC95" s="478"/>
      <c r="AD95" s="478"/>
      <c r="AE95" s="478"/>
      <c r="AF95" s="49"/>
      <c r="AG95" s="84"/>
    </row>
    <row r="96" spans="1:63" s="35" customFormat="1" ht="24.75" customHeight="1" x14ac:dyDescent="0.15">
      <c r="A96" s="2448" t="s">
        <v>2809</v>
      </c>
      <c r="B96" s="2448"/>
      <c r="C96" s="2448"/>
      <c r="D96" s="2448"/>
      <c r="E96" s="2448"/>
      <c r="F96" s="2448"/>
      <c r="G96" s="2449">
        <f>SUM(G91:L95)</f>
        <v>0</v>
      </c>
      <c r="H96" s="2449"/>
      <c r="I96" s="2449"/>
      <c r="J96" s="2449"/>
      <c r="K96" s="2449"/>
      <c r="L96" s="2450"/>
      <c r="M96" s="2451" t="s">
        <v>2810</v>
      </c>
      <c r="N96" s="2452"/>
      <c r="O96" s="2449">
        <f>SUM(O91:T95)</f>
        <v>0</v>
      </c>
      <c r="P96" s="2449"/>
      <c r="Q96" s="2449"/>
      <c r="R96" s="2449"/>
      <c r="S96" s="2449"/>
      <c r="T96" s="2450"/>
      <c r="U96" s="2451" t="s">
        <v>2810</v>
      </c>
      <c r="V96" s="2452"/>
      <c r="W96" s="478"/>
      <c r="X96" s="478"/>
      <c r="Y96" s="478"/>
      <c r="Z96" s="478"/>
      <c r="AA96" s="478"/>
      <c r="AB96" s="478"/>
      <c r="AC96" s="478"/>
      <c r="AD96" s="478"/>
      <c r="AE96" s="478"/>
      <c r="AF96" s="54" t="str">
        <f>IF(SUM(G91:G95)&lt;&gt;G96,"←本務教員人件費支出計が、明細の合計と一致しません。",
IF(SUM(O91:O95)&lt;&gt;O96,"←本務職員人件費支出計が、明細の合計と一致しません。",""))</f>
        <v/>
      </c>
      <c r="AG96" s="82"/>
    </row>
    <row r="97" spans="1:54" s="36" customFormat="1" ht="4.9000000000000004" customHeight="1" x14ac:dyDescent="0.15">
      <c r="A97" s="478"/>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54"/>
      <c r="AG97" s="82"/>
    </row>
    <row r="98" spans="1:54" s="36" customFormat="1" ht="4.9000000000000004" customHeight="1" x14ac:dyDescent="0.15">
      <c r="A98" s="478"/>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54"/>
      <c r="AG98" s="82"/>
    </row>
    <row r="99" spans="1:54" s="36" customFormat="1" ht="4.9000000000000004" customHeight="1" x14ac:dyDescent="0.15">
      <c r="A99" s="478"/>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54"/>
      <c r="AG99" s="82"/>
    </row>
    <row r="100" spans="1:54" s="35" customFormat="1" ht="19.899999999999999" customHeight="1" thickBot="1" x14ac:dyDescent="0.2">
      <c r="A100" s="548" t="s">
        <v>3115</v>
      </c>
      <c r="B100" s="548"/>
      <c r="C100" s="548"/>
      <c r="D100" s="548"/>
      <c r="E100" s="548"/>
      <c r="F100" s="548"/>
      <c r="G100" s="548"/>
      <c r="H100" s="548"/>
      <c r="I100" s="548"/>
      <c r="J100" s="548"/>
      <c r="K100" s="548"/>
      <c r="L100" s="548"/>
      <c r="M100" s="548"/>
      <c r="N100" s="548"/>
      <c r="O100" s="548"/>
      <c r="P100" s="548"/>
      <c r="Q100" s="548"/>
      <c r="R100" s="548"/>
      <c r="S100" s="548"/>
      <c r="T100" s="548"/>
      <c r="U100" s="548"/>
      <c r="V100" s="548"/>
      <c r="W100" s="548"/>
      <c r="X100" s="548"/>
      <c r="Y100" s="548"/>
      <c r="Z100" s="506"/>
      <c r="AA100" s="484"/>
      <c r="AB100" s="484"/>
      <c r="AC100" s="539" t="s">
        <v>2877</v>
      </c>
      <c r="AD100" s="484"/>
      <c r="AE100" s="538"/>
      <c r="AF100" s="54"/>
      <c r="AG100" s="82"/>
    </row>
    <row r="101" spans="1:54" s="35" customFormat="1" ht="16.5" customHeight="1" x14ac:dyDescent="0.15">
      <c r="A101" s="2453" t="s">
        <v>36</v>
      </c>
      <c r="B101" s="2454"/>
      <c r="C101" s="936" t="s">
        <v>3116</v>
      </c>
      <c r="D101" s="937"/>
      <c r="E101" s="2457" t="s">
        <v>37</v>
      </c>
      <c r="F101" s="2458"/>
      <c r="G101" s="2458"/>
      <c r="H101" s="2458"/>
      <c r="I101" s="2458"/>
      <c r="J101" s="2458"/>
      <c r="K101" s="2458"/>
      <c r="L101" s="2458"/>
      <c r="M101" s="2458"/>
      <c r="N101" s="2458"/>
      <c r="O101" s="2458"/>
      <c r="P101" s="2458"/>
      <c r="Q101" s="2459"/>
      <c r="R101" s="2460"/>
      <c r="S101" s="2461"/>
      <c r="T101" s="2461"/>
      <c r="U101" s="2461"/>
      <c r="V101" s="2461"/>
      <c r="W101" s="2461"/>
      <c r="X101" s="2461"/>
      <c r="Y101" s="2461"/>
      <c r="Z101" s="2461"/>
      <c r="AA101" s="2461"/>
      <c r="AB101" s="549" t="s">
        <v>2886</v>
      </c>
      <c r="AC101" s="550"/>
      <c r="AD101" s="551"/>
      <c r="AE101" s="538"/>
      <c r="AF101" s="49" t="str">
        <f>IF(R101="","←未記入です。(0円の場合は「0」と記入してください。)",IF(R101&lt;4000000,"←400万円未満のため桁数を確認してください。(正しい場合は構いません。)",""))</f>
        <v>←未記入です。(0円の場合は「0」と記入してください。)</v>
      </c>
      <c r="AG101" s="84"/>
    </row>
    <row r="102" spans="1:54" s="35" customFormat="1" ht="16.5" customHeight="1" x14ac:dyDescent="0.15">
      <c r="A102" s="2455"/>
      <c r="B102" s="2456"/>
      <c r="C102" s="938"/>
      <c r="D102" s="939"/>
      <c r="E102" s="2440" t="s">
        <v>38</v>
      </c>
      <c r="F102" s="2441"/>
      <c r="G102" s="2441"/>
      <c r="H102" s="2441"/>
      <c r="I102" s="2441"/>
      <c r="J102" s="2441"/>
      <c r="K102" s="2441"/>
      <c r="L102" s="2441"/>
      <c r="M102" s="2441"/>
      <c r="N102" s="2441"/>
      <c r="O102" s="2441"/>
      <c r="P102" s="2441"/>
      <c r="Q102" s="2442"/>
      <c r="R102" s="2446"/>
      <c r="S102" s="2447"/>
      <c r="T102" s="2447"/>
      <c r="U102" s="2447"/>
      <c r="V102" s="2447"/>
      <c r="W102" s="2447"/>
      <c r="X102" s="2447"/>
      <c r="Y102" s="2447"/>
      <c r="Z102" s="2447"/>
      <c r="AA102" s="2447"/>
      <c r="AB102" s="552" t="s">
        <v>2886</v>
      </c>
      <c r="AC102" s="553"/>
      <c r="AD102" s="554"/>
      <c r="AE102" s="538"/>
      <c r="AF102" s="49" t="str">
        <f>IF(R102="","←未記入です。(0円の場合は「0」と記入してください。)","")</f>
        <v>←未記入です。(0円の場合は「0」と記入してください。)</v>
      </c>
      <c r="AG102" s="84"/>
    </row>
    <row r="103" spans="1:54" s="35" customFormat="1" ht="16.5" customHeight="1" x14ac:dyDescent="0.15">
      <c r="A103" s="2455"/>
      <c r="B103" s="2456"/>
      <c r="C103" s="938"/>
      <c r="D103" s="939"/>
      <c r="E103" s="2440" t="s">
        <v>39</v>
      </c>
      <c r="F103" s="2441"/>
      <c r="G103" s="2441"/>
      <c r="H103" s="2441"/>
      <c r="I103" s="2441"/>
      <c r="J103" s="2441"/>
      <c r="K103" s="2441"/>
      <c r="L103" s="2441"/>
      <c r="M103" s="2441"/>
      <c r="N103" s="2441"/>
      <c r="O103" s="2441"/>
      <c r="P103" s="2441"/>
      <c r="Q103" s="2442"/>
      <c r="R103" s="2446"/>
      <c r="S103" s="2447"/>
      <c r="T103" s="2447"/>
      <c r="U103" s="2447"/>
      <c r="V103" s="2447"/>
      <c r="W103" s="2447"/>
      <c r="X103" s="2447"/>
      <c r="Y103" s="2447"/>
      <c r="Z103" s="2447"/>
      <c r="AA103" s="2447"/>
      <c r="AB103" s="552" t="s">
        <v>2886</v>
      </c>
      <c r="AC103" s="553"/>
      <c r="AD103" s="551"/>
      <c r="AE103" s="538"/>
      <c r="AF103" s="49" t="str">
        <f>IF(R103="","←未記入です。(0円の場合は「0」と記入してください。)","")</f>
        <v>←未記入です。(0円の場合は「0」と記入してください。)</v>
      </c>
      <c r="AG103" s="84"/>
    </row>
    <row r="104" spans="1:54" s="35" customFormat="1" ht="16.5" customHeight="1" x14ac:dyDescent="0.15">
      <c r="A104" s="2455"/>
      <c r="B104" s="2456"/>
      <c r="C104" s="938"/>
      <c r="D104" s="939"/>
      <c r="E104" s="2440" t="s">
        <v>40</v>
      </c>
      <c r="F104" s="2441"/>
      <c r="G104" s="2441"/>
      <c r="H104" s="2441"/>
      <c r="I104" s="2441"/>
      <c r="J104" s="2441"/>
      <c r="K104" s="2441"/>
      <c r="L104" s="2441"/>
      <c r="M104" s="2441"/>
      <c r="N104" s="2441"/>
      <c r="O104" s="2441"/>
      <c r="P104" s="2441"/>
      <c r="Q104" s="2442"/>
      <c r="R104" s="2446"/>
      <c r="S104" s="2447"/>
      <c r="T104" s="2447"/>
      <c r="U104" s="2447"/>
      <c r="V104" s="2447"/>
      <c r="W104" s="2447"/>
      <c r="X104" s="2447"/>
      <c r="Y104" s="2447"/>
      <c r="Z104" s="2447"/>
      <c r="AA104" s="2447"/>
      <c r="AB104" s="552" t="s">
        <v>2886</v>
      </c>
      <c r="AC104" s="553"/>
      <c r="AD104" s="554"/>
      <c r="AE104" s="538"/>
      <c r="AF104" s="49" t="str">
        <f>IF(R104="","←未記入です。(0円の場合は「0」と記入してください。)","")</f>
        <v>←未記入です。(0円の場合は「0」と記入してください。)</v>
      </c>
      <c r="AG104" s="84"/>
    </row>
    <row r="105" spans="1:54" s="35" customFormat="1" ht="16.5" customHeight="1" x14ac:dyDescent="0.15">
      <c r="A105" s="2455"/>
      <c r="B105" s="2456"/>
      <c r="C105" s="938"/>
      <c r="D105" s="939"/>
      <c r="E105" s="2440" t="s">
        <v>41</v>
      </c>
      <c r="F105" s="2441"/>
      <c r="G105" s="2441"/>
      <c r="H105" s="2441"/>
      <c r="I105" s="2441"/>
      <c r="J105" s="2441"/>
      <c r="K105" s="2441"/>
      <c r="L105" s="2441"/>
      <c r="M105" s="2441"/>
      <c r="N105" s="2441"/>
      <c r="O105" s="2441"/>
      <c r="P105" s="2441"/>
      <c r="Q105" s="2442"/>
      <c r="R105" s="2446"/>
      <c r="S105" s="2447"/>
      <c r="T105" s="2447"/>
      <c r="U105" s="2447"/>
      <c r="V105" s="2447"/>
      <c r="W105" s="2447"/>
      <c r="X105" s="2447"/>
      <c r="Y105" s="2447"/>
      <c r="Z105" s="2447"/>
      <c r="AA105" s="2447"/>
      <c r="AB105" s="552" t="s">
        <v>2886</v>
      </c>
      <c r="AC105" s="553"/>
      <c r="AD105" s="551"/>
      <c r="AE105" s="538"/>
      <c r="AF105" s="49" t="str">
        <f>IF(R105="","←未記入です。(0円の場合は「0」と記入してください。)","")</f>
        <v>←未記入です。(0円の場合は「0」と記入してください。)</v>
      </c>
      <c r="AG105" s="84"/>
    </row>
    <row r="106" spans="1:54" s="35" customFormat="1" ht="16.5" customHeight="1" x14ac:dyDescent="0.15">
      <c r="A106" s="2455"/>
      <c r="B106" s="2456"/>
      <c r="C106" s="938"/>
      <c r="D106" s="939"/>
      <c r="E106" s="2443" t="s">
        <v>42</v>
      </c>
      <c r="F106" s="2444"/>
      <c r="G106" s="2444"/>
      <c r="H106" s="2444"/>
      <c r="I106" s="2444"/>
      <c r="J106" s="2444"/>
      <c r="K106" s="2444"/>
      <c r="L106" s="2444"/>
      <c r="M106" s="2444"/>
      <c r="N106" s="2444"/>
      <c r="O106" s="2444"/>
      <c r="P106" s="2444"/>
      <c r="Q106" s="2445"/>
      <c r="R106" s="2432"/>
      <c r="S106" s="2433"/>
      <c r="T106" s="2433"/>
      <c r="U106" s="2433"/>
      <c r="V106" s="2433"/>
      <c r="W106" s="2433"/>
      <c r="X106" s="2433"/>
      <c r="Y106" s="2433"/>
      <c r="Z106" s="2433"/>
      <c r="AA106" s="2433"/>
      <c r="AB106" s="555" t="s">
        <v>2886</v>
      </c>
      <c r="AC106" s="556"/>
      <c r="AD106" s="551"/>
      <c r="AE106" s="538"/>
      <c r="AF106" s="49" t="str">
        <f>IF(R106="","←未記入です。(0円の場合は「0」と記入してください。)","")</f>
        <v>←未記入です。(0円の場合は「0」と記入してください。)</v>
      </c>
      <c r="AG106" s="84"/>
    </row>
    <row r="107" spans="1:54" s="35" customFormat="1" ht="16.5" customHeight="1" x14ac:dyDescent="0.15">
      <c r="A107" s="2455"/>
      <c r="B107" s="2456"/>
      <c r="C107" s="940"/>
      <c r="D107" s="941"/>
      <c r="E107" s="1041" t="s">
        <v>43</v>
      </c>
      <c r="F107" s="1041"/>
      <c r="G107" s="1041"/>
      <c r="H107" s="1041"/>
      <c r="I107" s="1041"/>
      <c r="J107" s="1041"/>
      <c r="K107" s="1041"/>
      <c r="L107" s="1041"/>
      <c r="M107" s="1041"/>
      <c r="N107" s="1041"/>
      <c r="O107" s="1041"/>
      <c r="P107" s="1041"/>
      <c r="Q107" s="1042"/>
      <c r="R107" s="2462">
        <f>R101+R102+R103+R104+R105+R106</f>
        <v>0</v>
      </c>
      <c r="S107" s="2463"/>
      <c r="T107" s="2463"/>
      <c r="U107" s="2463"/>
      <c r="V107" s="2463"/>
      <c r="W107" s="2463"/>
      <c r="X107" s="2463"/>
      <c r="Y107" s="2463"/>
      <c r="Z107" s="2463"/>
      <c r="AA107" s="2463"/>
      <c r="AB107" s="557" t="s">
        <v>2886</v>
      </c>
      <c r="AC107" s="558"/>
      <c r="AD107" s="554"/>
      <c r="AE107" s="538"/>
      <c r="AF107" s="49" t="str">
        <f>IF(SUM(R101:AA106)&lt;&gt;R107,"←教育活動収入計が明細計と一致しません。","")</f>
        <v/>
      </c>
      <c r="AG107" s="84"/>
    </row>
    <row r="108" spans="1:54" s="35" customFormat="1" ht="16.5" customHeight="1" x14ac:dyDescent="0.15">
      <c r="A108" s="2455"/>
      <c r="B108" s="2456"/>
      <c r="C108" s="1045" t="s">
        <v>44</v>
      </c>
      <c r="D108" s="1046"/>
      <c r="E108" s="2464" t="s">
        <v>45</v>
      </c>
      <c r="F108" s="2465"/>
      <c r="G108" s="2465"/>
      <c r="H108" s="2465"/>
      <c r="I108" s="2465"/>
      <c r="J108" s="2465"/>
      <c r="K108" s="2465"/>
      <c r="L108" s="2465"/>
      <c r="M108" s="2465"/>
      <c r="N108" s="2465"/>
      <c r="O108" s="2465"/>
      <c r="P108" s="2465"/>
      <c r="Q108" s="2466"/>
      <c r="R108" s="2467"/>
      <c r="S108" s="2468"/>
      <c r="T108" s="2468"/>
      <c r="U108" s="2468"/>
      <c r="V108" s="2468"/>
      <c r="W108" s="2468"/>
      <c r="X108" s="2468"/>
      <c r="Y108" s="2468"/>
      <c r="Z108" s="2468"/>
      <c r="AA108" s="2468"/>
      <c r="AB108" s="559" t="s">
        <v>2886</v>
      </c>
      <c r="AC108" s="560"/>
      <c r="AD108" s="551"/>
      <c r="AE108" s="538"/>
      <c r="AF108" s="49" t="str">
        <f>IF(R108="","←未記入です。(0円の場合は「0」と記入してください。)","")</f>
        <v>←未記入です。(0円の場合は「0」と記入してください。)</v>
      </c>
      <c r="AG108" s="84"/>
    </row>
    <row r="109" spans="1:54" s="35" customFormat="1" ht="16.5" customHeight="1" x14ac:dyDescent="0.15">
      <c r="A109" s="2455"/>
      <c r="B109" s="2456"/>
      <c r="C109" s="1047"/>
      <c r="D109" s="1048"/>
      <c r="E109" s="2436" t="s">
        <v>207</v>
      </c>
      <c r="F109" s="2437"/>
      <c r="G109" s="2437"/>
      <c r="H109" s="2437"/>
      <c r="I109" s="2437"/>
      <c r="J109" s="2437"/>
      <c r="K109" s="2437"/>
      <c r="L109" s="2437"/>
      <c r="M109" s="2437"/>
      <c r="N109" s="2437"/>
      <c r="O109" s="2437"/>
      <c r="P109" s="2437"/>
      <c r="Q109" s="2438"/>
      <c r="R109" s="561" t="s">
        <v>3117</v>
      </c>
      <c r="S109" s="2439"/>
      <c r="T109" s="2439"/>
      <c r="U109" s="2439"/>
      <c r="V109" s="2439"/>
      <c r="W109" s="2439"/>
      <c r="X109" s="2439"/>
      <c r="Y109" s="2439"/>
      <c r="Z109" s="2439"/>
      <c r="AA109" s="2439"/>
      <c r="AB109" s="562" t="s">
        <v>3118</v>
      </c>
      <c r="AC109" s="563"/>
      <c r="AD109" s="551"/>
      <c r="AE109" s="538"/>
      <c r="AF109" s="49" t="str">
        <f>IF(A32="✔","",IF(S109="","←未記入です。（0円の場合は「0」を入力してください。",
IF(S109&gt;R108,"←「うち退職給与引当金繰入額」が「人件費」を上回っています。","")))</f>
        <v>←未記入です。（0円の場合は「0」を入力してください。</v>
      </c>
      <c r="AG109" s="84"/>
    </row>
    <row r="110" spans="1:54" s="35" customFormat="1" ht="16.5" customHeight="1" x14ac:dyDescent="0.15">
      <c r="A110" s="2455"/>
      <c r="B110" s="2456"/>
      <c r="C110" s="1047"/>
      <c r="D110" s="1048"/>
      <c r="E110" s="2440" t="s">
        <v>46</v>
      </c>
      <c r="F110" s="2441"/>
      <c r="G110" s="2441"/>
      <c r="H110" s="2441"/>
      <c r="I110" s="2441"/>
      <c r="J110" s="2441"/>
      <c r="K110" s="2441"/>
      <c r="L110" s="2441"/>
      <c r="M110" s="2441"/>
      <c r="N110" s="2441"/>
      <c r="O110" s="2441"/>
      <c r="P110" s="2441"/>
      <c r="Q110" s="2442"/>
      <c r="R110" s="2446"/>
      <c r="S110" s="2447"/>
      <c r="T110" s="2447"/>
      <c r="U110" s="2447"/>
      <c r="V110" s="2447"/>
      <c r="W110" s="2447"/>
      <c r="X110" s="2447"/>
      <c r="Y110" s="2447"/>
      <c r="Z110" s="2447"/>
      <c r="AA110" s="2447"/>
      <c r="AB110" s="552" t="s">
        <v>2886</v>
      </c>
      <c r="AC110" s="553"/>
      <c r="AD110" s="551"/>
      <c r="AE110" s="538"/>
      <c r="AF110" s="49" t="str">
        <f>IF(R110="","←未記入です。(0円の場合は「0」と記入してください。)","")</f>
        <v>←未記入です。(0円の場合は「0」と記入してください。)</v>
      </c>
      <c r="AG110" s="84"/>
    </row>
    <row r="111" spans="1:54" s="35" customFormat="1" ht="16.5" customHeight="1" x14ac:dyDescent="0.15">
      <c r="A111" s="2455"/>
      <c r="B111" s="2456"/>
      <c r="C111" s="1047"/>
      <c r="D111" s="1048"/>
      <c r="E111" s="2436" t="s">
        <v>208</v>
      </c>
      <c r="F111" s="2437"/>
      <c r="G111" s="2437"/>
      <c r="H111" s="2437"/>
      <c r="I111" s="2437"/>
      <c r="J111" s="2437"/>
      <c r="K111" s="2437"/>
      <c r="L111" s="2437"/>
      <c r="M111" s="2437"/>
      <c r="N111" s="2437"/>
      <c r="O111" s="2437"/>
      <c r="P111" s="2437"/>
      <c r="Q111" s="2438"/>
      <c r="R111" s="564" t="s">
        <v>3117</v>
      </c>
      <c r="S111" s="2439"/>
      <c r="T111" s="2439"/>
      <c r="U111" s="2439"/>
      <c r="V111" s="2439"/>
      <c r="W111" s="2439"/>
      <c r="X111" s="2439"/>
      <c r="Y111" s="2439"/>
      <c r="Z111" s="2439"/>
      <c r="AA111" s="2439"/>
      <c r="AB111" s="552" t="s">
        <v>3118</v>
      </c>
      <c r="AC111" s="553"/>
      <c r="AD111" s="551"/>
      <c r="AE111" s="538"/>
      <c r="AF111" s="49" t="str">
        <f>IF(S111="","←未記入です。(0円の場合は「0」と記入してください。)",
IF(S111&gt;R110,"←「うち減価償却費」が「教育研究経費」を上回っています。",""))</f>
        <v>←未記入です。(0円の場合は「0」と記入してください。)</v>
      </c>
      <c r="AG111" s="84"/>
    </row>
    <row r="112" spans="1:54" s="77" customFormat="1" ht="16.5" customHeight="1" x14ac:dyDescent="0.15">
      <c r="A112" s="2455"/>
      <c r="B112" s="2456"/>
      <c r="C112" s="1047"/>
      <c r="D112" s="1048"/>
      <c r="E112" s="2440" t="s">
        <v>47</v>
      </c>
      <c r="F112" s="2441"/>
      <c r="G112" s="2441"/>
      <c r="H112" s="2441"/>
      <c r="I112" s="2441"/>
      <c r="J112" s="2441"/>
      <c r="K112" s="2441"/>
      <c r="L112" s="2441"/>
      <c r="M112" s="2441"/>
      <c r="N112" s="2441"/>
      <c r="O112" s="2441"/>
      <c r="P112" s="2441"/>
      <c r="Q112" s="2442"/>
      <c r="R112" s="2446"/>
      <c r="S112" s="2447"/>
      <c r="T112" s="2447"/>
      <c r="U112" s="2447"/>
      <c r="V112" s="2447"/>
      <c r="W112" s="2447"/>
      <c r="X112" s="2447"/>
      <c r="Y112" s="2447"/>
      <c r="Z112" s="2447"/>
      <c r="AA112" s="2447"/>
      <c r="AB112" s="552" t="s">
        <v>2886</v>
      </c>
      <c r="AC112" s="553"/>
      <c r="AD112" s="538"/>
      <c r="AE112" s="538"/>
      <c r="AF112" s="49" t="str">
        <f>IF(R112="","←未記入です。(0円の場合は「0」と記入してください。)","")</f>
        <v>←未記入です。(0円の場合は「0」と記入してください。)</v>
      </c>
      <c r="AG112" s="84"/>
      <c r="AH112" s="35"/>
      <c r="AI112" s="35"/>
      <c r="AJ112" s="35"/>
      <c r="AK112" s="35"/>
      <c r="AL112" s="35"/>
      <c r="AM112" s="35"/>
      <c r="AN112" s="35"/>
      <c r="AO112" s="35"/>
      <c r="AP112" s="35"/>
      <c r="AQ112" s="35"/>
      <c r="AR112" s="35"/>
      <c r="AS112" s="35"/>
      <c r="AT112" s="35"/>
      <c r="AU112" s="35"/>
      <c r="AV112" s="35"/>
      <c r="AW112" s="35"/>
      <c r="AX112" s="35"/>
      <c r="AY112" s="35"/>
      <c r="AZ112" s="35"/>
      <c r="BA112" s="35"/>
      <c r="BB112" s="35"/>
    </row>
    <row r="113" spans="1:54" s="77" customFormat="1" ht="16.5" customHeight="1" x14ac:dyDescent="0.15">
      <c r="A113" s="2455"/>
      <c r="B113" s="2456"/>
      <c r="C113" s="1047"/>
      <c r="D113" s="1048"/>
      <c r="E113" s="2436" t="s">
        <v>208</v>
      </c>
      <c r="F113" s="2437"/>
      <c r="G113" s="2437"/>
      <c r="H113" s="2437"/>
      <c r="I113" s="2437"/>
      <c r="J113" s="2437"/>
      <c r="K113" s="2437"/>
      <c r="L113" s="2437"/>
      <c r="M113" s="2437"/>
      <c r="N113" s="2437"/>
      <c r="O113" s="2437"/>
      <c r="P113" s="2437"/>
      <c r="Q113" s="2438"/>
      <c r="R113" s="561" t="s">
        <v>3117</v>
      </c>
      <c r="S113" s="2439"/>
      <c r="T113" s="2439"/>
      <c r="U113" s="2439"/>
      <c r="V113" s="2439"/>
      <c r="W113" s="2439"/>
      <c r="X113" s="2439"/>
      <c r="Y113" s="2439"/>
      <c r="Z113" s="2439"/>
      <c r="AA113" s="2439"/>
      <c r="AB113" s="552" t="s">
        <v>3118</v>
      </c>
      <c r="AC113" s="553"/>
      <c r="AD113" s="538"/>
      <c r="AE113" s="538"/>
      <c r="AF113" s="49" t="str">
        <f>IF(S113="","←未記入です。(0円の場合は「0」と記入してください。)",
IF(S113&gt;R112,"←「うち減価償却費」が「管理経費」を上回っています。",""))</f>
        <v>←未記入です。(0円の場合は「0」と記入してください。)</v>
      </c>
      <c r="AG113" s="84"/>
      <c r="AH113" s="35"/>
      <c r="AI113" s="35"/>
      <c r="AJ113" s="35"/>
      <c r="AK113" s="35"/>
      <c r="AL113" s="35"/>
      <c r="AM113" s="35"/>
      <c r="AN113" s="35"/>
      <c r="AO113" s="35"/>
      <c r="AP113" s="35"/>
      <c r="AQ113" s="35"/>
      <c r="AR113" s="35"/>
      <c r="AS113" s="35"/>
      <c r="AT113" s="35"/>
      <c r="AU113" s="35"/>
      <c r="AV113" s="35"/>
      <c r="AW113" s="35"/>
      <c r="AX113" s="35"/>
      <c r="AY113" s="35"/>
      <c r="AZ113" s="35"/>
      <c r="BA113" s="35"/>
      <c r="BB113" s="35"/>
    </row>
    <row r="114" spans="1:54" s="77" customFormat="1" ht="16.5" customHeight="1" x14ac:dyDescent="0.15">
      <c r="A114" s="2455"/>
      <c r="B114" s="2456"/>
      <c r="C114" s="1047"/>
      <c r="D114" s="1048"/>
      <c r="E114" s="2443" t="s">
        <v>48</v>
      </c>
      <c r="F114" s="2444"/>
      <c r="G114" s="2444"/>
      <c r="H114" s="2444"/>
      <c r="I114" s="2444"/>
      <c r="J114" s="2444"/>
      <c r="K114" s="2444"/>
      <c r="L114" s="2444"/>
      <c r="M114" s="2444"/>
      <c r="N114" s="2444"/>
      <c r="O114" s="2444"/>
      <c r="P114" s="2444"/>
      <c r="Q114" s="2445"/>
      <c r="R114" s="2432"/>
      <c r="S114" s="2433"/>
      <c r="T114" s="2433"/>
      <c r="U114" s="2433"/>
      <c r="V114" s="2433"/>
      <c r="W114" s="2433"/>
      <c r="X114" s="2433"/>
      <c r="Y114" s="2433"/>
      <c r="Z114" s="2433"/>
      <c r="AA114" s="2433"/>
      <c r="AB114" s="552" t="s">
        <v>2886</v>
      </c>
      <c r="AC114" s="553"/>
      <c r="AD114" s="551"/>
      <c r="AE114" s="538"/>
      <c r="AF114" s="49" t="str">
        <f>IF(R114="","←未記入です。(0円の場合は「0」と記入してください。)","")</f>
        <v>←未記入です。(0円の場合は「0」と記入してください。)</v>
      </c>
      <c r="AG114" s="84"/>
      <c r="AH114" s="35"/>
      <c r="AI114" s="35"/>
      <c r="AJ114" s="35"/>
      <c r="AK114" s="35"/>
      <c r="AL114" s="35"/>
      <c r="AM114" s="35"/>
      <c r="AN114" s="35"/>
      <c r="AO114" s="35"/>
      <c r="AP114" s="35"/>
      <c r="AQ114" s="35"/>
      <c r="AR114" s="35"/>
      <c r="AS114" s="35"/>
      <c r="AT114" s="35"/>
      <c r="AU114" s="35"/>
      <c r="AV114" s="35"/>
      <c r="AW114" s="35"/>
      <c r="AX114" s="35"/>
      <c r="AY114" s="35"/>
      <c r="AZ114" s="35"/>
      <c r="BA114" s="35"/>
      <c r="BB114" s="35"/>
    </row>
    <row r="115" spans="1:54" s="77" customFormat="1" ht="16.5" customHeight="1" x14ac:dyDescent="0.15">
      <c r="A115" s="2455"/>
      <c r="B115" s="2456"/>
      <c r="C115" s="1049"/>
      <c r="D115" s="1050"/>
      <c r="E115" s="1532" t="s">
        <v>49</v>
      </c>
      <c r="F115" s="1532"/>
      <c r="G115" s="1532"/>
      <c r="H115" s="1532"/>
      <c r="I115" s="1532"/>
      <c r="J115" s="1532"/>
      <c r="K115" s="1532"/>
      <c r="L115" s="1532"/>
      <c r="M115" s="1532"/>
      <c r="N115" s="1532"/>
      <c r="O115" s="1532"/>
      <c r="P115" s="1532"/>
      <c r="Q115" s="1533"/>
      <c r="R115" s="2434">
        <f>R108+R110+R112+R114</f>
        <v>0</v>
      </c>
      <c r="S115" s="2435"/>
      <c r="T115" s="2435"/>
      <c r="U115" s="2435"/>
      <c r="V115" s="2435"/>
      <c r="W115" s="2435"/>
      <c r="X115" s="2435"/>
      <c r="Y115" s="2435"/>
      <c r="Z115" s="2435"/>
      <c r="AA115" s="2435"/>
      <c r="AB115" s="557" t="s">
        <v>2886</v>
      </c>
      <c r="AC115" s="558"/>
      <c r="AD115" s="551"/>
      <c r="AE115" s="538"/>
      <c r="AF115" s="49" t="str">
        <f>IF(SUM(R108,R110,R112,R114)&lt;&gt;R115,"←教育活動支出計が明細計と一致しません。","")</f>
        <v/>
      </c>
      <c r="AG115" s="84"/>
      <c r="AH115" s="35"/>
      <c r="AI115" s="35"/>
      <c r="AJ115" s="35"/>
      <c r="AK115" s="35"/>
      <c r="AL115" s="35"/>
      <c r="AM115" s="35"/>
      <c r="AN115" s="35"/>
      <c r="AO115" s="35"/>
      <c r="AP115" s="35"/>
      <c r="AQ115" s="35"/>
      <c r="AR115" s="35"/>
      <c r="AS115" s="35"/>
      <c r="AT115" s="35"/>
      <c r="AU115" s="35"/>
      <c r="AV115" s="35"/>
      <c r="AW115" s="35"/>
      <c r="AX115" s="35"/>
      <c r="AY115" s="35"/>
      <c r="AZ115" s="35"/>
      <c r="BA115" s="35"/>
      <c r="BB115" s="35"/>
    </row>
    <row r="116" spans="1:54" s="77" customFormat="1" ht="16.5" customHeight="1" x14ac:dyDescent="0.15">
      <c r="A116" s="565"/>
      <c r="B116" s="566"/>
      <c r="C116" s="2420" t="s">
        <v>50</v>
      </c>
      <c r="D116" s="2420"/>
      <c r="E116" s="2420"/>
      <c r="F116" s="2420"/>
      <c r="G116" s="2420"/>
      <c r="H116" s="2420"/>
      <c r="I116" s="2420"/>
      <c r="J116" s="2420"/>
      <c r="K116" s="2420"/>
      <c r="L116" s="2420"/>
      <c r="M116" s="2420"/>
      <c r="N116" s="2420"/>
      <c r="O116" s="2420"/>
      <c r="P116" s="2420"/>
      <c r="Q116" s="2421"/>
      <c r="R116" s="2434">
        <f>R107-R115</f>
        <v>0</v>
      </c>
      <c r="S116" s="2435"/>
      <c r="T116" s="2435"/>
      <c r="U116" s="2435"/>
      <c r="V116" s="2435"/>
      <c r="W116" s="2435"/>
      <c r="X116" s="2435"/>
      <c r="Y116" s="2435"/>
      <c r="Z116" s="2435"/>
      <c r="AA116" s="2435"/>
      <c r="AB116" s="557" t="s">
        <v>2886</v>
      </c>
      <c r="AC116" s="558"/>
      <c r="AD116" s="478"/>
      <c r="AE116" s="538"/>
      <c r="AF116" s="49"/>
      <c r="AG116" s="84"/>
      <c r="AH116" s="35"/>
      <c r="AI116" s="35"/>
      <c r="AJ116" s="35"/>
      <c r="AK116" s="35"/>
      <c r="AL116" s="35"/>
      <c r="AM116" s="35"/>
      <c r="AN116" s="35"/>
      <c r="AO116" s="35"/>
      <c r="AP116" s="35"/>
      <c r="AQ116" s="35"/>
      <c r="AR116" s="35"/>
      <c r="AS116" s="35"/>
      <c r="AT116" s="35"/>
      <c r="AU116" s="35"/>
      <c r="AV116" s="35"/>
      <c r="AW116" s="35"/>
      <c r="AX116" s="35"/>
      <c r="AY116" s="35"/>
      <c r="AZ116" s="35"/>
      <c r="BA116" s="35"/>
      <c r="BB116" s="35"/>
    </row>
    <row r="117" spans="1:54" s="77" customFormat="1" ht="16.5" customHeight="1" x14ac:dyDescent="0.15">
      <c r="A117" s="2427" t="s">
        <v>51</v>
      </c>
      <c r="B117" s="2428"/>
      <c r="C117" s="164"/>
      <c r="D117" s="162"/>
      <c r="E117" s="1041" t="s">
        <v>52</v>
      </c>
      <c r="F117" s="1041"/>
      <c r="G117" s="1041"/>
      <c r="H117" s="1041"/>
      <c r="I117" s="1041"/>
      <c r="J117" s="1041"/>
      <c r="K117" s="1041"/>
      <c r="L117" s="1041"/>
      <c r="M117" s="1041"/>
      <c r="N117" s="1041"/>
      <c r="O117" s="1041"/>
      <c r="P117" s="1041"/>
      <c r="Q117" s="1042"/>
      <c r="R117" s="2418"/>
      <c r="S117" s="2419"/>
      <c r="T117" s="2419"/>
      <c r="U117" s="2419"/>
      <c r="V117" s="2419"/>
      <c r="W117" s="2419"/>
      <c r="X117" s="2419"/>
      <c r="Y117" s="2419"/>
      <c r="Z117" s="2419"/>
      <c r="AA117" s="2419"/>
      <c r="AB117" s="557" t="s">
        <v>2886</v>
      </c>
      <c r="AC117" s="558"/>
      <c r="AD117" s="478"/>
      <c r="AE117" s="538"/>
      <c r="AF117" s="49" t="str">
        <f>IF(R117="","←未記入です。(0円の場合は「0」と記入してください。)","")</f>
        <v>←未記入です。(0円の場合は「0」と記入してください。)</v>
      </c>
      <c r="AG117" s="84"/>
      <c r="AH117" s="35"/>
      <c r="AI117" s="35"/>
      <c r="AJ117" s="35"/>
      <c r="AK117" s="35"/>
      <c r="AL117" s="35"/>
      <c r="AM117" s="35"/>
      <c r="AN117" s="35"/>
      <c r="AO117" s="35"/>
      <c r="AP117" s="35"/>
      <c r="AQ117" s="35"/>
      <c r="AR117" s="35"/>
      <c r="AS117" s="35"/>
      <c r="AT117" s="35"/>
      <c r="AU117" s="35"/>
      <c r="AV117" s="35"/>
      <c r="AW117" s="35"/>
      <c r="AX117" s="35"/>
      <c r="AY117" s="35"/>
      <c r="AZ117" s="35"/>
      <c r="BA117" s="35"/>
      <c r="BB117" s="35"/>
    </row>
    <row r="118" spans="1:54" s="77" customFormat="1" ht="16.5" customHeight="1" x14ac:dyDescent="0.15">
      <c r="A118" s="2429"/>
      <c r="B118" s="2428"/>
      <c r="C118" s="165"/>
      <c r="D118" s="163"/>
      <c r="E118" s="1532" t="s">
        <v>53</v>
      </c>
      <c r="F118" s="1532"/>
      <c r="G118" s="1532"/>
      <c r="H118" s="1532"/>
      <c r="I118" s="1532"/>
      <c r="J118" s="1532"/>
      <c r="K118" s="1532"/>
      <c r="L118" s="1532"/>
      <c r="M118" s="1532"/>
      <c r="N118" s="1532"/>
      <c r="O118" s="1532"/>
      <c r="P118" s="1532"/>
      <c r="Q118" s="1533"/>
      <c r="R118" s="2432"/>
      <c r="S118" s="2433"/>
      <c r="T118" s="2433"/>
      <c r="U118" s="2433"/>
      <c r="V118" s="2433"/>
      <c r="W118" s="2433"/>
      <c r="X118" s="2433"/>
      <c r="Y118" s="2433"/>
      <c r="Z118" s="2433"/>
      <c r="AA118" s="2433"/>
      <c r="AB118" s="567" t="s">
        <v>2886</v>
      </c>
      <c r="AC118" s="568"/>
      <c r="AD118" s="478"/>
      <c r="AE118" s="538"/>
      <c r="AF118" s="49" t="str">
        <f>IF(R118="","←未記入です。(0円の場合は「0」と記入してください。)","")</f>
        <v>←未記入です。(0円の場合は「0」と記入してください。)</v>
      </c>
      <c r="AG118" s="84"/>
      <c r="AH118" s="35"/>
      <c r="AI118" s="35"/>
      <c r="AJ118" s="35"/>
      <c r="AK118" s="35"/>
      <c r="AL118" s="35"/>
      <c r="AM118" s="35"/>
      <c r="AN118" s="35"/>
      <c r="AO118" s="35"/>
      <c r="AP118" s="35"/>
      <c r="AQ118" s="35"/>
      <c r="AR118" s="35"/>
      <c r="AS118" s="35"/>
      <c r="AT118" s="35"/>
      <c r="AU118" s="35"/>
      <c r="AV118" s="35"/>
      <c r="AW118" s="35"/>
      <c r="AX118" s="35"/>
      <c r="AY118" s="35"/>
      <c r="AZ118" s="35"/>
      <c r="BA118" s="35"/>
      <c r="BB118" s="35"/>
    </row>
    <row r="119" spans="1:54" s="77" customFormat="1" ht="16.5" customHeight="1" x14ac:dyDescent="0.15">
      <c r="A119" s="2430"/>
      <c r="B119" s="2431"/>
      <c r="C119" s="2420" t="s">
        <v>54</v>
      </c>
      <c r="D119" s="2420"/>
      <c r="E119" s="2420"/>
      <c r="F119" s="2420"/>
      <c r="G119" s="2420"/>
      <c r="H119" s="2420"/>
      <c r="I119" s="2420"/>
      <c r="J119" s="2420"/>
      <c r="K119" s="2420"/>
      <c r="L119" s="2420"/>
      <c r="M119" s="2420"/>
      <c r="N119" s="2420">
        <f>N117-N118</f>
        <v>0</v>
      </c>
      <c r="O119" s="2420"/>
      <c r="P119" s="2420"/>
      <c r="Q119" s="2421"/>
      <c r="R119" s="2434">
        <f>R117-R118</f>
        <v>0</v>
      </c>
      <c r="S119" s="2435"/>
      <c r="T119" s="2435"/>
      <c r="U119" s="2435"/>
      <c r="V119" s="2435"/>
      <c r="W119" s="2435"/>
      <c r="X119" s="2435"/>
      <c r="Y119" s="2435"/>
      <c r="Z119" s="2435"/>
      <c r="AA119" s="2435"/>
      <c r="AB119" s="559" t="s">
        <v>2886</v>
      </c>
      <c r="AC119" s="560"/>
      <c r="AD119" s="478"/>
      <c r="AE119" s="538"/>
      <c r="AF119" s="49" t="str">
        <f>IF(SUM(R117-R118)&lt;&gt;R119,"←教育活動収支差額が「教育活動収入計-教育活動支出計」と一致しません。","")</f>
        <v/>
      </c>
      <c r="AG119" s="84"/>
      <c r="AH119" s="35"/>
      <c r="AI119" s="35"/>
      <c r="AJ119" s="35"/>
      <c r="AK119" s="35"/>
      <c r="AL119" s="35"/>
      <c r="AM119" s="35"/>
      <c r="AN119" s="35"/>
      <c r="AO119" s="35"/>
      <c r="AP119" s="35"/>
      <c r="AQ119" s="35"/>
      <c r="AR119" s="35"/>
      <c r="AS119" s="35"/>
      <c r="AT119" s="35"/>
      <c r="AU119" s="35"/>
      <c r="AV119" s="35"/>
      <c r="AW119" s="35"/>
      <c r="AX119" s="35"/>
      <c r="AY119" s="35"/>
      <c r="AZ119" s="35"/>
      <c r="BA119" s="35"/>
      <c r="BB119" s="35"/>
    </row>
    <row r="120" spans="1:54" s="35" customFormat="1" ht="16.5" customHeight="1" x14ac:dyDescent="0.15">
      <c r="A120" s="2403" t="s">
        <v>55</v>
      </c>
      <c r="B120" s="2404"/>
      <c r="C120" s="100"/>
      <c r="D120" s="101"/>
      <c r="E120" s="1534" t="s">
        <v>56</v>
      </c>
      <c r="F120" s="1534"/>
      <c r="G120" s="1534"/>
      <c r="H120" s="1534"/>
      <c r="I120" s="1534"/>
      <c r="J120" s="1534"/>
      <c r="K120" s="1534"/>
      <c r="L120" s="1534"/>
      <c r="M120" s="1534"/>
      <c r="N120" s="1534"/>
      <c r="O120" s="1534"/>
      <c r="P120" s="1534"/>
      <c r="Q120" s="1535"/>
      <c r="R120" s="2409"/>
      <c r="S120" s="2410"/>
      <c r="T120" s="2410"/>
      <c r="U120" s="2410"/>
      <c r="V120" s="2410"/>
      <c r="W120" s="2410"/>
      <c r="X120" s="2410"/>
      <c r="Y120" s="2410"/>
      <c r="Z120" s="2410"/>
      <c r="AA120" s="2410"/>
      <c r="AB120" s="557" t="s">
        <v>2886</v>
      </c>
      <c r="AC120" s="558"/>
      <c r="AD120" s="478"/>
      <c r="AE120" s="538"/>
      <c r="AF120" s="49" t="str">
        <f>IF(R120="","←未記入です。(0円の場合は「0」と記入してください。)","")</f>
        <v>←未記入です。(0円の場合は「0」と記入してください。)</v>
      </c>
      <c r="AG120" s="84"/>
    </row>
    <row r="121" spans="1:54" s="35" customFormat="1" ht="16.5" customHeight="1" x14ac:dyDescent="0.15">
      <c r="A121" s="2405"/>
      <c r="B121" s="2406"/>
      <c r="C121" s="102"/>
      <c r="D121" s="103"/>
      <c r="E121" s="2411" t="s">
        <v>57</v>
      </c>
      <c r="F121" s="2412"/>
      <c r="G121" s="2412"/>
      <c r="H121" s="2412"/>
      <c r="I121" s="2412"/>
      <c r="J121" s="2412"/>
      <c r="K121" s="2412"/>
      <c r="L121" s="2412"/>
      <c r="M121" s="2412"/>
      <c r="N121" s="2412"/>
      <c r="O121" s="2412"/>
      <c r="P121" s="2412"/>
      <c r="Q121" s="2413"/>
      <c r="R121" s="569" t="s">
        <v>58</v>
      </c>
      <c r="S121" s="2414"/>
      <c r="T121" s="2414"/>
      <c r="U121" s="2414"/>
      <c r="V121" s="2414"/>
      <c r="W121" s="2414"/>
      <c r="X121" s="2414"/>
      <c r="Y121" s="2414"/>
      <c r="Z121" s="2414"/>
      <c r="AA121" s="2414"/>
      <c r="AB121" s="567" t="s">
        <v>2887</v>
      </c>
      <c r="AC121" s="568"/>
      <c r="AD121" s="2416" t="s">
        <v>59</v>
      </c>
      <c r="AE121" s="2417"/>
      <c r="AF121" s="49" t="str">
        <f>IF(S121="","←未記入です。(0円の場合は「0」と記入してください。)",
IF(S121&gt;R120,"←「うち施設設備補助金」が「特別収入計」を上回っています。",""))</f>
        <v>←未記入です。(0円の場合は「0」と記入してください。)</v>
      </c>
      <c r="AG121" s="31"/>
    </row>
    <row r="122" spans="1:54" s="35" customFormat="1" ht="16.5" customHeight="1" x14ac:dyDescent="0.15">
      <c r="A122" s="2405"/>
      <c r="B122" s="2406"/>
      <c r="C122" s="104"/>
      <c r="D122" s="105"/>
      <c r="E122" s="1098" t="s">
        <v>3091</v>
      </c>
      <c r="F122" s="1098"/>
      <c r="G122" s="1098"/>
      <c r="H122" s="1098"/>
      <c r="I122" s="1098"/>
      <c r="J122" s="1098"/>
      <c r="K122" s="1098"/>
      <c r="L122" s="1098"/>
      <c r="M122" s="1098"/>
      <c r="N122" s="1098"/>
      <c r="O122" s="1098"/>
      <c r="P122" s="1098"/>
      <c r="Q122" s="1099"/>
      <c r="R122" s="2418"/>
      <c r="S122" s="2419"/>
      <c r="T122" s="2419"/>
      <c r="U122" s="2419"/>
      <c r="V122" s="2419"/>
      <c r="W122" s="2419"/>
      <c r="X122" s="2419"/>
      <c r="Y122" s="2419"/>
      <c r="Z122" s="2419"/>
      <c r="AA122" s="2419"/>
      <c r="AB122" s="567" t="s">
        <v>2886</v>
      </c>
      <c r="AC122" s="568"/>
      <c r="AD122" s="2416"/>
      <c r="AE122" s="2417"/>
      <c r="AF122" s="49" t="str">
        <f>IF(R122="","←未記入です。(0円の場合は「0」と記入してください。)","")</f>
        <v>←未記入です。(0円の場合は「0」と記入してください。)</v>
      </c>
      <c r="AG122" s="84"/>
    </row>
    <row r="123" spans="1:54" s="35" customFormat="1" ht="16.5" customHeight="1" x14ac:dyDescent="0.15">
      <c r="A123" s="2407"/>
      <c r="B123" s="2408"/>
      <c r="C123" s="2420" t="s">
        <v>60</v>
      </c>
      <c r="D123" s="2420"/>
      <c r="E123" s="2420"/>
      <c r="F123" s="2420"/>
      <c r="G123" s="2420"/>
      <c r="H123" s="2420"/>
      <c r="I123" s="2420"/>
      <c r="J123" s="2420"/>
      <c r="K123" s="2420"/>
      <c r="L123" s="2420"/>
      <c r="M123" s="2420"/>
      <c r="N123" s="2420"/>
      <c r="O123" s="2420"/>
      <c r="P123" s="2420"/>
      <c r="Q123" s="2421"/>
      <c r="R123" s="2422">
        <f>R120-R122</f>
        <v>0</v>
      </c>
      <c r="S123" s="2423"/>
      <c r="T123" s="2423"/>
      <c r="U123" s="2423"/>
      <c r="V123" s="2423"/>
      <c r="W123" s="2423"/>
      <c r="X123" s="2423"/>
      <c r="Y123" s="2423"/>
      <c r="Z123" s="2423"/>
      <c r="AA123" s="2423"/>
      <c r="AB123" s="557" t="s">
        <v>2886</v>
      </c>
      <c r="AC123" s="558"/>
      <c r="AD123" s="2416"/>
      <c r="AE123" s="2417"/>
      <c r="AF123" s="49"/>
      <c r="AG123" s="84"/>
    </row>
    <row r="124" spans="1:54" s="35" customFormat="1" ht="16.5" customHeight="1" x14ac:dyDescent="0.15">
      <c r="A124" s="2424" t="s">
        <v>61</v>
      </c>
      <c r="B124" s="2425"/>
      <c r="C124" s="2425"/>
      <c r="D124" s="2425"/>
      <c r="E124" s="2425"/>
      <c r="F124" s="2425"/>
      <c r="G124" s="2425"/>
      <c r="H124" s="2425"/>
      <c r="I124" s="2425"/>
      <c r="J124" s="2425"/>
      <c r="K124" s="2425"/>
      <c r="L124" s="2425"/>
      <c r="M124" s="2425"/>
      <c r="N124" s="2425"/>
      <c r="O124" s="2425"/>
      <c r="P124" s="2425"/>
      <c r="Q124" s="2426"/>
      <c r="R124" s="2434">
        <f>R128-R129</f>
        <v>0</v>
      </c>
      <c r="S124" s="2435"/>
      <c r="T124" s="2435"/>
      <c r="U124" s="2435"/>
      <c r="V124" s="2435"/>
      <c r="W124" s="2435"/>
      <c r="X124" s="2435"/>
      <c r="Y124" s="2435"/>
      <c r="Z124" s="2435"/>
      <c r="AA124" s="2435"/>
      <c r="AB124" s="557" t="s">
        <v>2886</v>
      </c>
      <c r="AC124" s="558"/>
      <c r="AD124" s="2416"/>
      <c r="AE124" s="2417"/>
      <c r="AF124" s="49"/>
      <c r="AG124" s="84"/>
    </row>
    <row r="125" spans="1:54" s="35" customFormat="1" ht="16.5" customHeight="1" x14ac:dyDescent="0.15">
      <c r="A125" s="2424" t="s">
        <v>62</v>
      </c>
      <c r="B125" s="2425"/>
      <c r="C125" s="2425"/>
      <c r="D125" s="2425"/>
      <c r="E125" s="2425"/>
      <c r="F125" s="2425"/>
      <c r="G125" s="2425"/>
      <c r="H125" s="2425"/>
      <c r="I125" s="2425"/>
      <c r="J125" s="2425"/>
      <c r="K125" s="2425"/>
      <c r="L125" s="2425"/>
      <c r="M125" s="2425"/>
      <c r="N125" s="2425"/>
      <c r="O125" s="2425"/>
      <c r="P125" s="2425"/>
      <c r="Q125" s="2426"/>
      <c r="R125" s="2418"/>
      <c r="S125" s="2419"/>
      <c r="T125" s="2419"/>
      <c r="U125" s="2419"/>
      <c r="V125" s="2419"/>
      <c r="W125" s="2419"/>
      <c r="X125" s="2419"/>
      <c r="Y125" s="2419"/>
      <c r="Z125" s="2419"/>
      <c r="AA125" s="2419"/>
      <c r="AB125" s="557" t="s">
        <v>2886</v>
      </c>
      <c r="AC125" s="558"/>
      <c r="AD125" s="2416"/>
      <c r="AE125" s="2417"/>
      <c r="AF125" s="49" t="str">
        <f>IF(R125="","←基本金繰入額合計が未記入です。(0円の場合は「0」と記入してください。)",IF(R125&gt;0,"←基本金組入額合計がプラスになっています。(プラスで良い場合は無視してください。)",""))</f>
        <v>←基本金繰入額合計が未記入です。(0円の場合は「0」と記入してください。)</v>
      </c>
      <c r="AG125" s="84"/>
    </row>
    <row r="126" spans="1:54" s="35" customFormat="1" ht="16.5" customHeight="1" thickBot="1" x14ac:dyDescent="0.2">
      <c r="A126" s="2398" t="s">
        <v>63</v>
      </c>
      <c r="B126" s="2399"/>
      <c r="C126" s="2399"/>
      <c r="D126" s="2399"/>
      <c r="E126" s="2399"/>
      <c r="F126" s="2399"/>
      <c r="G126" s="2399"/>
      <c r="H126" s="2399"/>
      <c r="I126" s="2399"/>
      <c r="J126" s="2399"/>
      <c r="K126" s="2399"/>
      <c r="L126" s="2399"/>
      <c r="M126" s="2399"/>
      <c r="N126" s="2399"/>
      <c r="O126" s="2399"/>
      <c r="P126" s="2399"/>
      <c r="Q126" s="2400"/>
      <c r="R126" s="2401">
        <f>R124+R125</f>
        <v>0</v>
      </c>
      <c r="S126" s="2402"/>
      <c r="T126" s="2402"/>
      <c r="U126" s="2402"/>
      <c r="V126" s="2402"/>
      <c r="W126" s="2402"/>
      <c r="X126" s="2402"/>
      <c r="Y126" s="2402"/>
      <c r="Z126" s="2402"/>
      <c r="AA126" s="2402"/>
      <c r="AB126" s="570" t="s">
        <v>2886</v>
      </c>
      <c r="AC126" s="571"/>
      <c r="AD126" s="572"/>
      <c r="AE126" s="572"/>
      <c r="AF126" s="49"/>
      <c r="AG126" s="84"/>
    </row>
    <row r="127" spans="1:54" s="36" customFormat="1" ht="15" customHeight="1" thickBot="1" x14ac:dyDescent="0.2">
      <c r="A127" s="573" t="s">
        <v>64</v>
      </c>
      <c r="B127" s="574"/>
      <c r="C127" s="573"/>
      <c r="D127" s="575"/>
      <c r="E127" s="575"/>
      <c r="F127" s="575"/>
      <c r="G127" s="575"/>
      <c r="H127" s="575"/>
      <c r="I127" s="575"/>
      <c r="J127" s="575"/>
      <c r="K127" s="575"/>
      <c r="L127" s="575"/>
      <c r="M127" s="576"/>
      <c r="N127" s="577"/>
      <c r="O127" s="577"/>
      <c r="P127" s="577"/>
      <c r="Q127" s="577"/>
      <c r="R127" s="577"/>
      <c r="S127" s="577"/>
      <c r="T127" s="577"/>
      <c r="U127" s="577"/>
      <c r="V127" s="578"/>
      <c r="W127" s="578"/>
      <c r="X127" s="579"/>
      <c r="Y127" s="579"/>
      <c r="Z127" s="580"/>
      <c r="AA127" s="580"/>
      <c r="AB127" s="580"/>
      <c r="AC127" s="580"/>
      <c r="AD127" s="572"/>
      <c r="AE127" s="572"/>
      <c r="AF127" s="49"/>
      <c r="AG127" s="84"/>
    </row>
    <row r="128" spans="1:54" s="36" customFormat="1" ht="15" customHeight="1" x14ac:dyDescent="0.15">
      <c r="A128" s="2122" t="s">
        <v>65</v>
      </c>
      <c r="B128" s="2123"/>
      <c r="C128" s="2123"/>
      <c r="D128" s="2123"/>
      <c r="E128" s="2123"/>
      <c r="F128" s="2123"/>
      <c r="G128" s="2123"/>
      <c r="H128" s="2123"/>
      <c r="I128" s="2123"/>
      <c r="J128" s="2123"/>
      <c r="K128" s="2123"/>
      <c r="L128" s="2123"/>
      <c r="M128" s="2123"/>
      <c r="N128" s="2123"/>
      <c r="O128" s="2123"/>
      <c r="P128" s="2123"/>
      <c r="Q128" s="2124"/>
      <c r="R128" s="2392">
        <f>R107+R117+R120</f>
        <v>0</v>
      </c>
      <c r="S128" s="2392"/>
      <c r="T128" s="2392"/>
      <c r="U128" s="2392"/>
      <c r="V128" s="2392"/>
      <c r="W128" s="2392"/>
      <c r="X128" s="2392"/>
      <c r="Y128" s="2392"/>
      <c r="Z128" s="2392"/>
      <c r="AA128" s="2392"/>
      <c r="AB128" s="2393" t="s">
        <v>2886</v>
      </c>
      <c r="AC128" s="2394"/>
      <c r="AD128" s="581"/>
      <c r="AE128" s="582"/>
      <c r="AF128" s="394"/>
      <c r="AG128" s="395"/>
      <c r="AH128" s="79"/>
      <c r="AI128" s="79"/>
    </row>
    <row r="129" spans="1:35" s="36" customFormat="1" ht="15" customHeight="1" thickBot="1" x14ac:dyDescent="0.2">
      <c r="A129" s="1113" t="s">
        <v>66</v>
      </c>
      <c r="B129" s="1114"/>
      <c r="C129" s="1114"/>
      <c r="D129" s="1114"/>
      <c r="E129" s="1114"/>
      <c r="F129" s="1114"/>
      <c r="G129" s="1114"/>
      <c r="H129" s="1114"/>
      <c r="I129" s="1114"/>
      <c r="J129" s="1114"/>
      <c r="K129" s="1114"/>
      <c r="L129" s="1114"/>
      <c r="M129" s="1114"/>
      <c r="N129" s="1114"/>
      <c r="O129" s="1114"/>
      <c r="P129" s="1114"/>
      <c r="Q129" s="1115"/>
      <c r="R129" s="2395">
        <f>R115+R118+R122</f>
        <v>0</v>
      </c>
      <c r="S129" s="2395"/>
      <c r="T129" s="2395"/>
      <c r="U129" s="2395"/>
      <c r="V129" s="2395"/>
      <c r="W129" s="2395"/>
      <c r="X129" s="2395"/>
      <c r="Y129" s="2395"/>
      <c r="Z129" s="2395"/>
      <c r="AA129" s="2395"/>
      <c r="AB129" s="2396" t="s">
        <v>2886</v>
      </c>
      <c r="AC129" s="2397"/>
      <c r="AD129" s="581"/>
      <c r="AE129" s="581"/>
      <c r="AF129" s="396"/>
      <c r="AG129" s="396"/>
      <c r="AH129" s="79"/>
      <c r="AI129" s="79"/>
    </row>
    <row r="130" spans="1:35" s="35" customFormat="1" ht="4.9000000000000004" customHeight="1" x14ac:dyDescent="0.15">
      <c r="A130" s="2415"/>
      <c r="B130" s="2415"/>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492"/>
      <c r="Y130" s="492"/>
      <c r="Z130" s="492"/>
      <c r="AA130" s="492"/>
      <c r="AB130" s="492"/>
      <c r="AC130" s="492"/>
      <c r="AD130" s="492"/>
      <c r="AE130" s="492"/>
      <c r="AF130" s="49"/>
      <c r="AG130" s="84"/>
    </row>
    <row r="131" spans="1:35" s="35" customFormat="1" ht="4.9000000000000004" customHeight="1" x14ac:dyDescent="0.15">
      <c r="A131" s="509"/>
      <c r="B131" s="512"/>
      <c r="C131" s="492"/>
      <c r="D131" s="492"/>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
      <c r="AG131" s="84"/>
    </row>
    <row r="132" spans="1:35" s="35" customFormat="1" ht="4.9000000000000004" customHeight="1" x14ac:dyDescent="0.15">
      <c r="A132" s="509"/>
      <c r="B132" s="512"/>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49"/>
      <c r="AG132" s="84"/>
    </row>
    <row r="133" spans="1:35" ht="26.25" customHeight="1" x14ac:dyDescent="0.15">
      <c r="A133" s="30"/>
      <c r="B133" s="30"/>
      <c r="C133" s="30"/>
      <c r="D133" s="30"/>
      <c r="E133" s="30"/>
      <c r="F133" s="30"/>
      <c r="G133" s="30"/>
      <c r="H133" s="30"/>
      <c r="I133" s="1084" t="s">
        <v>3119</v>
      </c>
      <c r="J133" s="1084"/>
      <c r="K133" s="1084"/>
      <c r="L133" s="1084"/>
      <c r="M133" s="1084"/>
      <c r="N133" s="1084"/>
      <c r="O133" s="1084"/>
      <c r="P133" s="1084"/>
      <c r="Q133" s="1084"/>
      <c r="R133" s="1084"/>
      <c r="S133" s="1084"/>
      <c r="T133" s="1084"/>
      <c r="U133" s="1084"/>
      <c r="V133" s="1084"/>
      <c r="W133" s="1084"/>
      <c r="X133" s="30"/>
      <c r="Y133" s="30"/>
      <c r="Z133" s="30"/>
      <c r="AA133" s="2112"/>
      <c r="AB133" s="2112"/>
      <c r="AC133" s="2112"/>
      <c r="AD133" s="2112"/>
      <c r="AE133" s="2112"/>
      <c r="AF133" s="54"/>
      <c r="AG133" s="82"/>
    </row>
    <row r="134" spans="1:35" s="35" customFormat="1" ht="4.9000000000000004" customHeight="1" x14ac:dyDescent="0.1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54"/>
      <c r="AG134" s="82"/>
    </row>
    <row r="135" spans="1:35" s="35" customFormat="1" ht="15" customHeight="1" x14ac:dyDescent="0.15">
      <c r="A135" s="67" t="s">
        <v>2821</v>
      </c>
      <c r="B135" s="375"/>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256"/>
      <c r="AE135" s="256"/>
      <c r="AF135" s="54"/>
      <c r="AG135" s="82"/>
    </row>
    <row r="136" spans="1:35" s="35" customFormat="1" ht="4.9000000000000004" customHeight="1" x14ac:dyDescent="0.15">
      <c r="A136" s="67"/>
      <c r="B136" s="375"/>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256"/>
      <c r="AE136" s="256"/>
      <c r="AF136" s="54"/>
      <c r="AG136" s="82"/>
    </row>
    <row r="137" spans="1:35" s="35" customFormat="1" ht="4.9000000000000004" customHeight="1" x14ac:dyDescent="0.15">
      <c r="A137" s="67"/>
      <c r="B137" s="375"/>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256"/>
      <c r="AE137" s="256"/>
      <c r="AF137" s="54"/>
      <c r="AG137" s="82"/>
    </row>
    <row r="138" spans="1:35" s="35" customFormat="1" ht="15" customHeight="1" x14ac:dyDescent="0.15">
      <c r="A138" s="67" t="s">
        <v>2829</v>
      </c>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54"/>
      <c r="AG138" s="82"/>
    </row>
    <row r="139" spans="1:35" s="35" customFormat="1" ht="4.9000000000000004" customHeight="1" thickBot="1" x14ac:dyDescent="0.2">
      <c r="A139" s="6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54"/>
      <c r="AG139" s="82"/>
    </row>
    <row r="140" spans="1:35" s="35" customFormat="1" ht="19.899999999999999" customHeight="1" x14ac:dyDescent="0.15">
      <c r="A140" s="2390"/>
      <c r="B140" s="2391"/>
      <c r="C140" s="928" t="s">
        <v>2823</v>
      </c>
      <c r="D140" s="929"/>
      <c r="E140" s="929"/>
      <c r="F140" s="929"/>
      <c r="G140" s="929"/>
      <c r="H140" s="929"/>
      <c r="I140" s="929"/>
      <c r="J140" s="929"/>
      <c r="K140" s="929"/>
      <c r="L140" s="929"/>
      <c r="M140" s="929"/>
      <c r="N140" s="257"/>
      <c r="O140" s="257"/>
      <c r="P140" s="257"/>
      <c r="Q140" s="257"/>
      <c r="R140" s="257"/>
      <c r="S140" s="257"/>
      <c r="T140" s="257"/>
      <c r="U140" s="257"/>
      <c r="V140" s="257"/>
      <c r="W140" s="257"/>
      <c r="X140" s="257"/>
      <c r="Y140" s="257"/>
      <c r="Z140" s="257"/>
      <c r="AA140" s="257"/>
      <c r="AB140" s="257"/>
      <c r="AC140" s="257"/>
      <c r="AD140" s="257"/>
      <c r="AE140" s="257"/>
      <c r="AF140" s="54" t="str" cm="1">
        <f t="array" ref="AF140">IF(OR(AND(A145="○",COUNTIF(A140:B144,"○")&gt;0),AND(OR(A140:B143="○"),144="○")),"←回答が矛盾しています",
IF(COUNTIF(A140:B145,"○")&lt;1,"←入学者選抜における外部検定試験の活用状況を回答してください",
IF(OR(A144="○",A145="○"),"←（２）及び（３）は回答不要です",
"")))</f>
        <v>←入学者選抜における外部検定試験の活用状況を回答してください</v>
      </c>
      <c r="AG140" s="82"/>
    </row>
    <row r="141" spans="1:35" s="35" customFormat="1" ht="19.899999999999999" customHeight="1" x14ac:dyDescent="0.15">
      <c r="A141" s="2385"/>
      <c r="B141" s="2386"/>
      <c r="C141" s="928" t="s">
        <v>2824</v>
      </c>
      <c r="D141" s="929"/>
      <c r="E141" s="929"/>
      <c r="F141" s="929"/>
      <c r="G141" s="929"/>
      <c r="H141" s="929"/>
      <c r="I141" s="929"/>
      <c r="J141" s="929"/>
      <c r="K141" s="929"/>
      <c r="L141" s="929"/>
      <c r="M141" s="929"/>
      <c r="N141" s="257"/>
      <c r="O141" s="257"/>
      <c r="P141" s="257"/>
      <c r="Q141" s="257"/>
      <c r="R141" s="257"/>
      <c r="S141" s="257"/>
      <c r="T141" s="257"/>
      <c r="U141" s="257"/>
      <c r="V141" s="257"/>
      <c r="W141" s="257"/>
      <c r="X141" s="257"/>
      <c r="Y141" s="257"/>
      <c r="Z141" s="257"/>
      <c r="AA141" s="257"/>
      <c r="AB141" s="257"/>
      <c r="AC141" s="257"/>
      <c r="AD141" s="257"/>
      <c r="AE141" s="257"/>
      <c r="AF141" s="54"/>
      <c r="AG141" s="82"/>
    </row>
    <row r="142" spans="1:35" s="35" customFormat="1" ht="19.899999999999999" customHeight="1" x14ac:dyDescent="0.15">
      <c r="A142" s="2385"/>
      <c r="B142" s="2386"/>
      <c r="C142" s="928" t="s">
        <v>2825</v>
      </c>
      <c r="D142" s="929"/>
      <c r="E142" s="929"/>
      <c r="F142" s="929"/>
      <c r="G142" s="929"/>
      <c r="H142" s="929"/>
      <c r="I142" s="929"/>
      <c r="J142" s="929"/>
      <c r="K142" s="929"/>
      <c r="L142" s="929"/>
      <c r="M142" s="929"/>
      <c r="N142" s="257"/>
      <c r="O142" s="257"/>
      <c r="P142" s="257"/>
      <c r="Q142" s="257"/>
      <c r="R142" s="257"/>
      <c r="S142" s="257"/>
      <c r="T142" s="257"/>
      <c r="U142" s="257"/>
      <c r="V142" s="257"/>
      <c r="W142" s="257"/>
      <c r="X142" s="257"/>
      <c r="Y142" s="257"/>
      <c r="Z142" s="257"/>
      <c r="AA142" s="257"/>
      <c r="AB142" s="257"/>
      <c r="AC142" s="257"/>
      <c r="AD142" s="257"/>
      <c r="AE142" s="257"/>
      <c r="AF142" s="54"/>
      <c r="AG142" s="82"/>
    </row>
    <row r="143" spans="1:35" s="35" customFormat="1" ht="19.899999999999999" customHeight="1" x14ac:dyDescent="0.15">
      <c r="A143" s="2385"/>
      <c r="B143" s="2386"/>
      <c r="C143" s="928" t="s">
        <v>3120</v>
      </c>
      <c r="D143" s="929"/>
      <c r="E143" s="929"/>
      <c r="F143" s="929"/>
      <c r="G143" s="929"/>
      <c r="H143" s="929"/>
      <c r="I143" s="929"/>
      <c r="J143" s="929"/>
      <c r="K143" s="929"/>
      <c r="L143" s="929"/>
      <c r="M143" s="929"/>
      <c r="N143" s="257"/>
      <c r="O143" s="257"/>
      <c r="P143" s="257"/>
      <c r="Q143" s="257"/>
      <c r="R143" s="257"/>
      <c r="S143" s="257"/>
      <c r="T143" s="257"/>
      <c r="U143" s="257"/>
      <c r="V143" s="257"/>
      <c r="W143" s="257"/>
      <c r="X143" s="257"/>
      <c r="Y143" s="257"/>
      <c r="Z143" s="257"/>
      <c r="AA143" s="257"/>
      <c r="AB143" s="257"/>
      <c r="AC143" s="257"/>
      <c r="AD143" s="257"/>
      <c r="AE143" s="257"/>
      <c r="AF143" s="54"/>
      <c r="AG143" s="82"/>
    </row>
    <row r="144" spans="1:35" s="35" customFormat="1" ht="19.899999999999999" customHeight="1" x14ac:dyDescent="0.15">
      <c r="A144" s="2385"/>
      <c r="B144" s="2386"/>
      <c r="C144" s="928" t="s">
        <v>2826</v>
      </c>
      <c r="D144" s="929"/>
      <c r="E144" s="929"/>
      <c r="F144" s="929"/>
      <c r="G144" s="929"/>
      <c r="H144" s="929"/>
      <c r="I144" s="929"/>
      <c r="J144" s="929"/>
      <c r="K144" s="929"/>
      <c r="L144" s="929"/>
      <c r="M144" s="929"/>
      <c r="N144" s="2389" t="s">
        <v>3030</v>
      </c>
      <c r="O144" s="2039"/>
      <c r="P144" s="2039"/>
      <c r="Q144" s="2039"/>
      <c r="R144" s="2039"/>
      <c r="S144" s="2039"/>
      <c r="T144" s="2039"/>
      <c r="U144" s="2039"/>
      <c r="V144" s="2039"/>
      <c r="W144" s="2039"/>
      <c r="X144" s="2039"/>
      <c r="Y144" s="2039"/>
      <c r="Z144" s="2039"/>
      <c r="AA144" s="2039"/>
      <c r="AB144" s="2039"/>
      <c r="AC144" s="2039"/>
      <c r="AD144" s="2039"/>
      <c r="AE144" s="2039"/>
      <c r="AF144" s="54"/>
      <c r="AG144" s="82"/>
    </row>
    <row r="145" spans="1:33" s="35" customFormat="1" ht="20.100000000000001" customHeight="1" thickBot="1" x14ac:dyDescent="0.2">
      <c r="A145" s="2387"/>
      <c r="B145" s="2388"/>
      <c r="C145" s="1614" t="s">
        <v>4783</v>
      </c>
      <c r="D145" s="1615"/>
      <c r="E145" s="1615"/>
      <c r="F145" s="1615"/>
      <c r="G145" s="1615"/>
      <c r="H145" s="1615"/>
      <c r="I145" s="1615"/>
      <c r="J145" s="1615"/>
      <c r="K145" s="1615"/>
      <c r="L145" s="1615"/>
      <c r="M145" s="1615"/>
      <c r="N145" s="2389"/>
      <c r="O145" s="2039"/>
      <c r="P145" s="2039"/>
      <c r="Q145" s="2039"/>
      <c r="R145" s="2039"/>
      <c r="S145" s="2039"/>
      <c r="T145" s="2039"/>
      <c r="U145" s="2039"/>
      <c r="V145" s="2039"/>
      <c r="W145" s="2039"/>
      <c r="X145" s="2039"/>
      <c r="Y145" s="2039"/>
      <c r="Z145" s="2039"/>
      <c r="AA145" s="2039"/>
      <c r="AB145" s="2039"/>
      <c r="AC145" s="2039"/>
      <c r="AD145" s="2039"/>
      <c r="AE145" s="2039"/>
      <c r="AF145" s="54"/>
      <c r="AG145" s="82"/>
    </row>
    <row r="146" spans="1:33" s="35" customFormat="1" ht="4.9000000000000004" customHeight="1" x14ac:dyDescent="0.15">
      <c r="A146" s="255"/>
      <c r="B146" s="255"/>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54"/>
      <c r="AG146" s="82"/>
    </row>
    <row r="147" spans="1:33" s="35" customFormat="1" ht="4.9000000000000004" customHeight="1" x14ac:dyDescent="0.15">
      <c r="A147" s="255"/>
      <c r="B147" s="255"/>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54"/>
      <c r="AG147" s="82"/>
    </row>
    <row r="148" spans="1:33" s="35" customFormat="1" ht="15" customHeight="1" x14ac:dyDescent="0.15">
      <c r="A148" s="377" t="s">
        <v>2815</v>
      </c>
      <c r="B148" s="375"/>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256"/>
      <c r="AF148" s="54"/>
      <c r="AG148" s="82"/>
    </row>
    <row r="149" spans="1:33" s="35" customFormat="1" ht="4.9000000000000004" customHeight="1" thickBot="1" x14ac:dyDescent="0.2">
      <c r="A149" s="377"/>
      <c r="B149" s="375"/>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256"/>
      <c r="AF149" s="54"/>
      <c r="AG149" s="82"/>
    </row>
    <row r="150" spans="1:33" s="35" customFormat="1" ht="30" customHeight="1" thickBot="1" x14ac:dyDescent="0.2">
      <c r="A150" s="1082" t="s">
        <v>2835</v>
      </c>
      <c r="B150" s="1082"/>
      <c r="C150" s="1082"/>
      <c r="D150" s="2377"/>
      <c r="E150" s="2378"/>
      <c r="F150" s="1614" t="s">
        <v>3121</v>
      </c>
      <c r="G150" s="1615"/>
      <c r="H150" s="1615"/>
      <c r="I150" s="1615"/>
      <c r="J150" s="1615"/>
      <c r="K150" s="1615"/>
      <c r="L150" s="1615"/>
      <c r="M150" s="1615"/>
      <c r="N150" s="1615"/>
      <c r="O150" s="379"/>
      <c r="P150" s="2383"/>
      <c r="Q150" s="2384"/>
      <c r="R150" s="1108" t="s">
        <v>3122</v>
      </c>
      <c r="S150" s="1109"/>
      <c r="T150" s="1109"/>
      <c r="U150" s="1109"/>
      <c r="V150" s="1109"/>
      <c r="W150" s="1109"/>
      <c r="X150" s="1109"/>
      <c r="Y150" s="1109"/>
      <c r="Z150" s="1109"/>
      <c r="AA150" s="1109"/>
      <c r="AB150" s="1109"/>
      <c r="AC150" s="1109"/>
      <c r="AD150" s="1109"/>
      <c r="AE150" s="267"/>
      <c r="AF150" s="54" t="str">
        <f>IF(AND(COUNTIF(D150:E153:P150,"○")&lt;1, A144&lt;&gt;"○", A145&lt;&gt;"○"), "←活用している外部検定試験の種類を回答してください", "")</f>
        <v>←活用している外部検定試験の種類を回答してください</v>
      </c>
      <c r="AG150" s="82"/>
    </row>
    <row r="151" spans="1:33" s="35" customFormat="1" ht="30" customHeight="1" x14ac:dyDescent="0.15">
      <c r="A151" s="1082" t="s">
        <v>3123</v>
      </c>
      <c r="B151" s="1082"/>
      <c r="C151" s="1082"/>
      <c r="D151" s="2371"/>
      <c r="E151" s="2372"/>
      <c r="F151" s="1614" t="s">
        <v>3124</v>
      </c>
      <c r="G151" s="1615"/>
      <c r="H151" s="1615"/>
      <c r="I151" s="1615"/>
      <c r="J151" s="1615"/>
      <c r="K151" s="1615"/>
      <c r="L151" s="1615"/>
      <c r="M151" s="1615"/>
      <c r="N151" s="1615"/>
      <c r="O151" s="1"/>
      <c r="P151" s="1"/>
      <c r="Q151" s="1"/>
      <c r="R151" s="1"/>
      <c r="S151" s="1"/>
      <c r="T151" s="1"/>
      <c r="U151" s="1"/>
      <c r="V151" s="1"/>
      <c r="W151" s="1"/>
      <c r="X151" s="1"/>
      <c r="Y151" s="1"/>
      <c r="Z151" s="1"/>
      <c r="AA151" s="1"/>
      <c r="AB151" s="1"/>
      <c r="AC151" s="1"/>
      <c r="AD151" s="1"/>
      <c r="AE151" s="268"/>
      <c r="AF151" s="54"/>
      <c r="AG151" s="82"/>
    </row>
    <row r="152" spans="1:33" s="35" customFormat="1" ht="30" customHeight="1" x14ac:dyDescent="0.15">
      <c r="A152" s="1082" t="s">
        <v>2837</v>
      </c>
      <c r="B152" s="1082"/>
      <c r="C152" s="1082"/>
      <c r="D152" s="2371"/>
      <c r="E152" s="2372"/>
      <c r="F152" s="1989" t="s">
        <v>3125</v>
      </c>
      <c r="G152" s="1990"/>
      <c r="H152" s="1990"/>
      <c r="I152" s="1990"/>
      <c r="J152" s="1990"/>
      <c r="K152" s="1990"/>
      <c r="L152" s="1990"/>
      <c r="M152" s="1990"/>
      <c r="N152" s="1990"/>
      <c r="O152" s="380"/>
      <c r="P152" s="381"/>
      <c r="Q152" s="381"/>
      <c r="R152" s="382"/>
      <c r="S152" s="382"/>
      <c r="T152" s="382"/>
      <c r="U152" s="382"/>
      <c r="V152" s="382"/>
      <c r="W152" s="382"/>
      <c r="X152" s="382"/>
      <c r="Y152" s="382"/>
      <c r="Z152" s="382"/>
      <c r="AA152" s="382"/>
      <c r="AB152" s="382"/>
      <c r="AC152" s="382"/>
      <c r="AD152" s="382"/>
      <c r="AE152" s="268"/>
      <c r="AF152" s="54"/>
      <c r="AG152" s="82"/>
    </row>
    <row r="153" spans="1:33" s="35" customFormat="1" ht="30" customHeight="1" thickBot="1" x14ac:dyDescent="0.2">
      <c r="A153" s="1082" t="s">
        <v>223</v>
      </c>
      <c r="B153" s="1082"/>
      <c r="C153" s="1082"/>
      <c r="D153" s="2373"/>
      <c r="E153" s="2374"/>
      <c r="F153" s="2379" t="s">
        <v>2932</v>
      </c>
      <c r="G153" s="2380"/>
      <c r="H153" s="2380"/>
      <c r="I153" s="2380"/>
      <c r="J153" s="585" t="s">
        <v>2933</v>
      </c>
      <c r="K153" s="2381"/>
      <c r="L153" s="2381"/>
      <c r="M153" s="2381"/>
      <c r="N153" s="2381"/>
      <c r="O153" s="2381"/>
      <c r="P153" s="2381"/>
      <c r="Q153" s="2381"/>
      <c r="R153" s="2381"/>
      <c r="S153" s="2381"/>
      <c r="T153" s="2381"/>
      <c r="U153" s="2381"/>
      <c r="V153" s="2381"/>
      <c r="W153" s="2381"/>
      <c r="X153" s="2381"/>
      <c r="Y153" s="2381"/>
      <c r="Z153" s="2381"/>
      <c r="AA153" s="2381"/>
      <c r="AB153" s="2381"/>
      <c r="AC153" s="2381"/>
      <c r="AD153" s="2382"/>
      <c r="AE153" s="256"/>
      <c r="AF153" s="54" t="str">
        <f>IF(AND(D153="○",K153=""),"←「その他の試験名及びその科目名」を回答してください","")</f>
        <v/>
      </c>
      <c r="AG153" s="82"/>
    </row>
    <row r="154" spans="1:33" s="35" customFormat="1" ht="12" customHeight="1" x14ac:dyDescent="0.15">
      <c r="A154" s="378"/>
      <c r="B154" s="2038" t="s">
        <v>2827</v>
      </c>
      <c r="C154" s="2038"/>
      <c r="D154" s="1103" t="s">
        <v>2838</v>
      </c>
      <c r="E154" s="1103"/>
      <c r="F154" s="1103"/>
      <c r="G154" s="1103"/>
      <c r="H154" s="1103"/>
      <c r="I154" s="1103"/>
      <c r="J154" s="1103"/>
      <c r="K154" s="1103"/>
      <c r="L154" s="1103"/>
      <c r="M154" s="1103"/>
      <c r="N154" s="1103"/>
      <c r="O154" s="1103"/>
      <c r="P154" s="1103"/>
      <c r="Q154" s="1103"/>
      <c r="R154" s="1103"/>
      <c r="S154" s="1103"/>
      <c r="T154" s="1103"/>
      <c r="U154" s="1103"/>
      <c r="V154" s="1103"/>
      <c r="W154" s="1103"/>
      <c r="X154" s="1103"/>
      <c r="Y154" s="1103"/>
      <c r="Z154" s="1103"/>
      <c r="AA154" s="1103"/>
      <c r="AB154" s="1103"/>
      <c r="AC154" s="1103"/>
      <c r="AD154" s="1103"/>
      <c r="AE154" s="256"/>
      <c r="AF154" s="54"/>
      <c r="AG154" s="82"/>
    </row>
    <row r="155" spans="1:33" s="35" customFormat="1" ht="12" customHeight="1" x14ac:dyDescent="0.15">
      <c r="A155" s="378"/>
      <c r="B155" s="2376" t="s">
        <v>212</v>
      </c>
      <c r="C155" s="2376"/>
      <c r="D155" s="1103" t="s">
        <v>2951</v>
      </c>
      <c r="E155" s="1103"/>
      <c r="F155" s="1103"/>
      <c r="G155" s="1103"/>
      <c r="H155" s="1103"/>
      <c r="I155" s="1103"/>
      <c r="J155" s="1103"/>
      <c r="K155" s="1103"/>
      <c r="L155" s="1103"/>
      <c r="M155" s="1103"/>
      <c r="N155" s="1103"/>
      <c r="O155" s="1103"/>
      <c r="P155" s="1103"/>
      <c r="Q155" s="1103"/>
      <c r="R155" s="1103"/>
      <c r="S155" s="1103"/>
      <c r="T155" s="1103"/>
      <c r="U155" s="1103"/>
      <c r="V155" s="1103"/>
      <c r="W155" s="1103"/>
      <c r="X155" s="1103"/>
      <c r="Y155" s="1103"/>
      <c r="Z155" s="1103"/>
      <c r="AA155" s="1103"/>
      <c r="AB155" s="1103"/>
      <c r="AC155" s="1103"/>
      <c r="AD155" s="1103"/>
      <c r="AE155" s="256"/>
      <c r="AF155" s="54"/>
      <c r="AG155" s="82"/>
    </row>
    <row r="156" spans="1:33" s="35" customFormat="1" ht="12" customHeight="1" x14ac:dyDescent="0.15">
      <c r="A156" s="378"/>
      <c r="B156" s="2376" t="s">
        <v>2950</v>
      </c>
      <c r="C156" s="2376"/>
      <c r="D156" s="1103" t="s">
        <v>2959</v>
      </c>
      <c r="E156" s="1103"/>
      <c r="F156" s="1103"/>
      <c r="G156" s="1103"/>
      <c r="H156" s="1103"/>
      <c r="I156" s="1103"/>
      <c r="J156" s="1103"/>
      <c r="K156" s="1103"/>
      <c r="L156" s="1103"/>
      <c r="M156" s="1103"/>
      <c r="N156" s="1103"/>
      <c r="O156" s="1103"/>
      <c r="P156" s="1103"/>
      <c r="Q156" s="1103"/>
      <c r="R156" s="1103"/>
      <c r="S156" s="1103"/>
      <c r="T156" s="1103"/>
      <c r="U156" s="1103"/>
      <c r="V156" s="1103"/>
      <c r="W156" s="1103"/>
      <c r="X156" s="1103"/>
      <c r="Y156" s="1103"/>
      <c r="Z156" s="1103"/>
      <c r="AA156" s="1103"/>
      <c r="AB156" s="1103"/>
      <c r="AC156" s="1103"/>
      <c r="AD156" s="1103"/>
      <c r="AE156" s="256"/>
      <c r="AF156" s="54"/>
      <c r="AG156" s="82"/>
    </row>
    <row r="157" spans="1:33" s="35" customFormat="1" ht="4.9000000000000004" customHeight="1" x14ac:dyDescent="0.15">
      <c r="A157" s="255"/>
      <c r="B157" s="255"/>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54"/>
      <c r="AG157" s="82"/>
    </row>
    <row r="158" spans="1:33" s="35" customFormat="1" ht="4.9000000000000004" customHeight="1" x14ac:dyDescent="0.15">
      <c r="A158" s="255"/>
      <c r="B158" s="255"/>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54"/>
      <c r="AG158" s="82"/>
    </row>
    <row r="159" spans="1:33" s="35" customFormat="1" ht="4.9000000000000004" customHeight="1" x14ac:dyDescent="0.15">
      <c r="A159" s="255"/>
      <c r="B159" s="255"/>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54"/>
      <c r="AG159" s="82"/>
    </row>
    <row r="160" spans="1:33" s="35" customFormat="1" ht="15" customHeight="1" x14ac:dyDescent="0.15">
      <c r="A160" s="383" t="s">
        <v>2822</v>
      </c>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54" t="str">
        <f>IF(AND(COUNTIF(A162:B167,"○")&lt;1, A144&lt;&gt;"○", A145&lt;&gt;"○"), "←外部検定試験の活用方法を回答してください", "")</f>
        <v>←外部検定試験の活用方法を回答してください</v>
      </c>
      <c r="AG160" s="82"/>
    </row>
    <row r="161" spans="1:33" s="35" customFormat="1" ht="4.9000000000000004" customHeight="1" thickBot="1" x14ac:dyDescent="0.2">
      <c r="A161" s="383"/>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54"/>
      <c r="AG161" s="82"/>
    </row>
    <row r="162" spans="1:33" s="35" customFormat="1" ht="19.899999999999999" customHeight="1" x14ac:dyDescent="0.15">
      <c r="A162" s="2377"/>
      <c r="B162" s="2378"/>
      <c r="C162" s="928" t="s">
        <v>3126</v>
      </c>
      <c r="D162" s="929"/>
      <c r="E162" s="929"/>
      <c r="F162" s="929"/>
      <c r="G162" s="929"/>
      <c r="H162" s="929"/>
      <c r="I162" s="929"/>
      <c r="J162" s="929"/>
      <c r="K162" s="929"/>
      <c r="L162" s="929"/>
      <c r="M162" s="929"/>
      <c r="N162" s="929"/>
      <c r="O162" s="929"/>
      <c r="P162" s="929"/>
      <c r="Q162" s="929"/>
      <c r="R162" s="929"/>
      <c r="S162" s="929"/>
      <c r="T162" s="929"/>
      <c r="U162" s="929"/>
      <c r="V162" s="929"/>
      <c r="W162" s="929"/>
      <c r="X162" s="257"/>
      <c r="Y162" s="257"/>
      <c r="Z162" s="257"/>
      <c r="AA162" s="257"/>
      <c r="AB162" s="257"/>
      <c r="AC162" s="257"/>
      <c r="AD162" s="257"/>
      <c r="AE162" s="257"/>
      <c r="AF162" s="54"/>
      <c r="AG162" s="82"/>
    </row>
    <row r="163" spans="1:33" s="35" customFormat="1" ht="19.899999999999999" customHeight="1" x14ac:dyDescent="0.15">
      <c r="A163" s="2371"/>
      <c r="B163" s="2372"/>
      <c r="C163" s="928" t="s">
        <v>3127</v>
      </c>
      <c r="D163" s="929"/>
      <c r="E163" s="929"/>
      <c r="F163" s="929"/>
      <c r="G163" s="929"/>
      <c r="H163" s="929"/>
      <c r="I163" s="929"/>
      <c r="J163" s="929"/>
      <c r="K163" s="929"/>
      <c r="L163" s="929"/>
      <c r="M163" s="929"/>
      <c r="N163" s="929"/>
      <c r="O163" s="929"/>
      <c r="P163" s="929"/>
      <c r="Q163" s="929"/>
      <c r="R163" s="929"/>
      <c r="S163" s="929"/>
      <c r="T163" s="929"/>
      <c r="U163" s="929"/>
      <c r="V163" s="929"/>
      <c r="W163" s="929"/>
      <c r="X163" s="225"/>
      <c r="Y163" s="225"/>
      <c r="Z163" s="225"/>
      <c r="AA163" s="225"/>
      <c r="AB163" s="257"/>
      <c r="AC163" s="257"/>
      <c r="AD163" s="257"/>
      <c r="AE163" s="257"/>
      <c r="AF163" s="54"/>
      <c r="AG163" s="82"/>
    </row>
    <row r="164" spans="1:33" s="35" customFormat="1" ht="19.899999999999999" customHeight="1" x14ac:dyDescent="0.15">
      <c r="A164" s="2371"/>
      <c r="B164" s="2372"/>
      <c r="C164" s="928" t="s">
        <v>3128</v>
      </c>
      <c r="D164" s="929"/>
      <c r="E164" s="929"/>
      <c r="F164" s="929"/>
      <c r="G164" s="929"/>
      <c r="H164" s="929"/>
      <c r="I164" s="929"/>
      <c r="J164" s="929"/>
      <c r="K164" s="929"/>
      <c r="L164" s="929"/>
      <c r="M164" s="929"/>
      <c r="N164" s="929"/>
      <c r="O164" s="929"/>
      <c r="P164" s="929"/>
      <c r="Q164" s="929"/>
      <c r="R164" s="929"/>
      <c r="S164" s="929"/>
      <c r="T164" s="929"/>
      <c r="U164" s="929"/>
      <c r="V164" s="929"/>
      <c r="W164" s="929"/>
      <c r="X164" s="273"/>
      <c r="Y164" s="257"/>
      <c r="Z164" s="257"/>
      <c r="AA164" s="257"/>
      <c r="AB164" s="257"/>
      <c r="AC164" s="257"/>
      <c r="AD164" s="257"/>
      <c r="AE164" s="257"/>
      <c r="AF164" s="54"/>
      <c r="AG164" s="82"/>
    </row>
    <row r="165" spans="1:33" s="35" customFormat="1" ht="19.899999999999999" customHeight="1" x14ac:dyDescent="0.15">
      <c r="A165" s="2371"/>
      <c r="B165" s="2372"/>
      <c r="C165" s="928" t="s">
        <v>3129</v>
      </c>
      <c r="D165" s="929"/>
      <c r="E165" s="929"/>
      <c r="F165" s="929"/>
      <c r="G165" s="929"/>
      <c r="H165" s="929"/>
      <c r="I165" s="929"/>
      <c r="J165" s="929"/>
      <c r="K165" s="929"/>
      <c r="L165" s="929"/>
      <c r="M165" s="929"/>
      <c r="N165" s="929"/>
      <c r="O165" s="929"/>
      <c r="P165" s="929"/>
      <c r="Q165" s="929"/>
      <c r="R165" s="929"/>
      <c r="S165" s="929"/>
      <c r="T165" s="929"/>
      <c r="U165" s="929"/>
      <c r="V165" s="929"/>
      <c r="W165" s="929"/>
      <c r="X165" s="257"/>
      <c r="Y165" s="257"/>
      <c r="Z165" s="257"/>
      <c r="AA165" s="257"/>
      <c r="AB165" s="257"/>
      <c r="AC165" s="257"/>
      <c r="AD165" s="257"/>
      <c r="AE165" s="257"/>
      <c r="AF165" s="54"/>
      <c r="AG165" s="82"/>
    </row>
    <row r="166" spans="1:33" s="35" customFormat="1" ht="19.899999999999999" customHeight="1" x14ac:dyDescent="0.15">
      <c r="A166" s="2371"/>
      <c r="B166" s="2372"/>
      <c r="C166" s="928" t="s">
        <v>3130</v>
      </c>
      <c r="D166" s="929"/>
      <c r="E166" s="929"/>
      <c r="F166" s="929"/>
      <c r="G166" s="929"/>
      <c r="H166" s="929"/>
      <c r="I166" s="929"/>
      <c r="J166" s="929"/>
      <c r="K166" s="929"/>
      <c r="L166" s="929"/>
      <c r="M166" s="929"/>
      <c r="N166" s="929"/>
      <c r="O166" s="929"/>
      <c r="P166" s="929"/>
      <c r="Q166" s="929"/>
      <c r="R166" s="929"/>
      <c r="S166" s="929"/>
      <c r="T166" s="929"/>
      <c r="U166" s="929"/>
      <c r="V166" s="929"/>
      <c r="W166" s="929"/>
      <c r="X166" s="257"/>
      <c r="Y166" s="257"/>
      <c r="Z166" s="257"/>
      <c r="AA166" s="257"/>
      <c r="AB166" s="257"/>
      <c r="AC166" s="257"/>
      <c r="AD166" s="257"/>
      <c r="AE166" s="257"/>
      <c r="AF166" s="54"/>
      <c r="AG166" s="82"/>
    </row>
    <row r="167" spans="1:33" s="35" customFormat="1" ht="19.899999999999999" customHeight="1" thickBot="1" x14ac:dyDescent="0.2">
      <c r="A167" s="2373"/>
      <c r="B167" s="2374"/>
      <c r="C167" s="1104" t="s">
        <v>3131</v>
      </c>
      <c r="D167" s="1105"/>
      <c r="E167" s="1105"/>
      <c r="F167" s="1105"/>
      <c r="G167" s="1105"/>
      <c r="H167" s="1105"/>
      <c r="I167" s="1105"/>
      <c r="J167" s="2375"/>
      <c r="K167" s="1105"/>
      <c r="L167" s="1105"/>
      <c r="M167" s="1105"/>
      <c r="N167" s="1105"/>
      <c r="O167" s="1105"/>
      <c r="P167" s="1105"/>
      <c r="Q167" s="1105"/>
      <c r="R167" s="1105"/>
      <c r="S167" s="1105"/>
      <c r="T167" s="1105"/>
      <c r="U167" s="1105"/>
      <c r="V167" s="1105"/>
      <c r="W167" s="928"/>
      <c r="X167" s="67"/>
      <c r="Y167" s="257"/>
      <c r="Z167" s="257"/>
      <c r="AA167" s="257"/>
      <c r="AB167" s="257"/>
      <c r="AC167" s="257"/>
      <c r="AD167" s="257"/>
      <c r="AE167" s="257"/>
      <c r="AF167" s="54" t="str">
        <f>IF(AND(A167="○",J167=""),"←その他の活用方法を回答してください。","")</f>
        <v/>
      </c>
      <c r="AG167" s="82"/>
    </row>
    <row r="168" spans="1:33" s="35" customFormat="1" ht="4.9000000000000004" customHeight="1" x14ac:dyDescent="0.1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54"/>
      <c r="AG168" s="82"/>
    </row>
    <row r="169" spans="1:33" s="35" customFormat="1" ht="4.9000000000000004" customHeight="1" x14ac:dyDescent="0.1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54"/>
      <c r="AG169" s="82"/>
    </row>
    <row r="170" spans="1:33" s="35" customFormat="1" ht="4.9000000000000004" customHeight="1" x14ac:dyDescent="0.1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54"/>
      <c r="AG170" s="82"/>
    </row>
    <row r="171" spans="1:33" s="35" customFormat="1" ht="15" customHeight="1" x14ac:dyDescent="0.15">
      <c r="A171" s="67" t="s">
        <v>2894</v>
      </c>
      <c r="B171" s="314"/>
      <c r="C171" s="315"/>
      <c r="D171" s="1"/>
      <c r="E171" s="316"/>
      <c r="F171" s="316"/>
      <c r="G171" s="316"/>
      <c r="H171" s="316"/>
      <c r="I171" s="316"/>
      <c r="J171" s="316"/>
      <c r="K171" s="317"/>
      <c r="L171" s="317"/>
      <c r="M171" s="317"/>
      <c r="N171" s="30"/>
      <c r="O171" s="30"/>
      <c r="P171" s="30"/>
      <c r="Q171" s="30"/>
      <c r="R171" s="30"/>
      <c r="S171" s="30"/>
      <c r="T171" s="30"/>
      <c r="U171" s="30"/>
      <c r="V171" s="30"/>
      <c r="W171" s="30"/>
      <c r="X171" s="30"/>
      <c r="Y171" s="30"/>
      <c r="Z171" s="30"/>
      <c r="AA171" s="30"/>
      <c r="AB171" s="30"/>
      <c r="AC171" s="30"/>
      <c r="AD171" s="30"/>
      <c r="AE171" s="30"/>
      <c r="AF171" s="54"/>
      <c r="AG171" s="82"/>
    </row>
    <row r="172" spans="1:33" s="35" customFormat="1" ht="4.9000000000000004" customHeight="1" x14ac:dyDescent="0.15">
      <c r="A172" s="67"/>
      <c r="B172" s="314"/>
      <c r="C172" s="315"/>
      <c r="D172" s="1"/>
      <c r="E172" s="316"/>
      <c r="F172" s="316"/>
      <c r="G172" s="316"/>
      <c r="H172" s="316"/>
      <c r="I172" s="316"/>
      <c r="J172" s="316"/>
      <c r="K172" s="317"/>
      <c r="L172" s="317"/>
      <c r="M172" s="317"/>
      <c r="N172" s="30"/>
      <c r="O172" s="30"/>
      <c r="P172" s="30"/>
      <c r="Q172" s="30"/>
      <c r="R172" s="30"/>
      <c r="S172" s="30"/>
      <c r="T172" s="30"/>
      <c r="U172" s="30"/>
      <c r="V172" s="30"/>
      <c r="W172" s="30"/>
      <c r="X172" s="30"/>
      <c r="Y172" s="30"/>
      <c r="Z172" s="30"/>
      <c r="AA172" s="30"/>
      <c r="AB172" s="30"/>
      <c r="AC172" s="30"/>
      <c r="AD172" s="30"/>
      <c r="AE172" s="30"/>
      <c r="AF172" s="54"/>
      <c r="AG172" s="82"/>
    </row>
    <row r="173" spans="1:33" s="35" customFormat="1" ht="4.9000000000000004" customHeight="1" x14ac:dyDescent="0.15">
      <c r="A173" s="67"/>
      <c r="B173" s="314"/>
      <c r="C173" s="315"/>
      <c r="D173" s="1"/>
      <c r="E173" s="316"/>
      <c r="F173" s="316"/>
      <c r="G173" s="316"/>
      <c r="H173" s="316"/>
      <c r="I173" s="316"/>
      <c r="J173" s="316"/>
      <c r="K173" s="317"/>
      <c r="L173" s="317"/>
      <c r="M173" s="317"/>
      <c r="N173" s="30"/>
      <c r="O173" s="30"/>
      <c r="P173" s="30"/>
      <c r="Q173" s="30"/>
      <c r="R173" s="30"/>
      <c r="S173" s="30"/>
      <c r="T173" s="30"/>
      <c r="U173" s="30"/>
      <c r="V173" s="30"/>
      <c r="W173" s="30"/>
      <c r="X173" s="30"/>
      <c r="Y173" s="30"/>
      <c r="Z173" s="30"/>
      <c r="AA173" s="30"/>
      <c r="AB173" s="30"/>
      <c r="AC173" s="30"/>
      <c r="AD173" s="30"/>
      <c r="AE173" s="30"/>
      <c r="AF173" s="54"/>
      <c r="AG173" s="82"/>
    </row>
    <row r="174" spans="1:33" s="35" customFormat="1" ht="15" customHeight="1" x14ac:dyDescent="0.15">
      <c r="A174" s="318" t="s">
        <v>2917</v>
      </c>
      <c r="B174" s="314"/>
      <c r="C174" s="315"/>
      <c r="D174" s="1"/>
      <c r="E174" s="316"/>
      <c r="F174" s="316"/>
      <c r="G174" s="316"/>
      <c r="H174" s="316"/>
      <c r="I174" s="316"/>
      <c r="J174" s="316"/>
      <c r="K174" s="317"/>
      <c r="L174" s="317"/>
      <c r="M174" s="317"/>
      <c r="N174" s="30"/>
      <c r="O174" s="30"/>
      <c r="P174" s="30"/>
      <c r="Q174" s="30"/>
      <c r="R174" s="30"/>
      <c r="S174" s="30"/>
      <c r="T174" s="30"/>
      <c r="U174" s="30"/>
      <c r="V174" s="30"/>
      <c r="W174" s="30"/>
      <c r="X174" s="30"/>
      <c r="Y174" s="30"/>
      <c r="Z174" s="30"/>
      <c r="AA174" s="30"/>
      <c r="AB174" s="30"/>
      <c r="AC174" s="30"/>
      <c r="AD174" s="30"/>
      <c r="AE174" s="30"/>
      <c r="AF174" s="54"/>
      <c r="AG174" s="82"/>
    </row>
    <row r="175" spans="1:33" s="35" customFormat="1" ht="4.9000000000000004" customHeight="1" x14ac:dyDescent="0.15">
      <c r="A175" s="318"/>
      <c r="B175" s="314"/>
      <c r="C175" s="315"/>
      <c r="D175" s="1"/>
      <c r="E175" s="316"/>
      <c r="F175" s="316"/>
      <c r="G175" s="316"/>
      <c r="H175" s="316"/>
      <c r="I175" s="316"/>
      <c r="J175" s="316"/>
      <c r="K175" s="317"/>
      <c r="L175" s="317"/>
      <c r="M175" s="317"/>
      <c r="N175" s="30"/>
      <c r="O175" s="30"/>
      <c r="P175" s="30"/>
      <c r="Q175" s="30"/>
      <c r="R175" s="30"/>
      <c r="S175" s="30"/>
      <c r="T175" s="30"/>
      <c r="U175" s="30"/>
      <c r="V175" s="30"/>
      <c r="W175" s="30"/>
      <c r="X175" s="30"/>
      <c r="Y175" s="30"/>
      <c r="Z175" s="30"/>
      <c r="AA175" s="30"/>
      <c r="AB175" s="30"/>
      <c r="AC175" s="30"/>
      <c r="AD175" s="30"/>
      <c r="AE175" s="30"/>
      <c r="AF175" s="54"/>
      <c r="AG175" s="82"/>
    </row>
    <row r="176" spans="1:33" s="35" customFormat="1" ht="12" customHeight="1" x14ac:dyDescent="0.15">
      <c r="A176" s="1016" t="s">
        <v>2918</v>
      </c>
      <c r="B176" s="1017"/>
      <c r="C176" s="1017"/>
      <c r="D176" s="1017"/>
      <c r="E176" s="1017"/>
      <c r="F176" s="319"/>
      <c r="G176" s="319"/>
      <c r="H176" s="319"/>
      <c r="I176" s="319"/>
      <c r="J176" s="320"/>
      <c r="K176" s="317"/>
      <c r="L176" s="317"/>
      <c r="M176" s="317"/>
      <c r="N176" s="30"/>
      <c r="O176" s="30"/>
      <c r="P176" s="30"/>
      <c r="Q176" s="30"/>
      <c r="R176" s="30"/>
      <c r="S176" s="30"/>
      <c r="T176" s="30"/>
      <c r="U176" s="30"/>
      <c r="V176" s="30"/>
      <c r="W176" s="30"/>
      <c r="X176" s="30"/>
      <c r="Y176" s="30"/>
      <c r="Z176" s="30"/>
      <c r="AA176" s="30"/>
      <c r="AB176" s="30"/>
      <c r="AC176" s="30"/>
      <c r="AD176" s="30"/>
      <c r="AE176" s="30"/>
      <c r="AF176" s="54"/>
      <c r="AG176" s="82"/>
    </row>
    <row r="177" spans="1:33" s="35" customFormat="1" ht="19.899999999999999" customHeight="1" thickBot="1" x14ac:dyDescent="0.2">
      <c r="A177" s="1018"/>
      <c r="B177" s="1019"/>
      <c r="C177" s="1019"/>
      <c r="D177" s="1019"/>
      <c r="E177" s="1019"/>
      <c r="F177" s="2002" t="s">
        <v>2913</v>
      </c>
      <c r="G177" s="2003"/>
      <c r="H177" s="2003"/>
      <c r="I177" s="2003"/>
      <c r="J177" s="2004"/>
      <c r="K177" s="52"/>
      <c r="L177" s="317"/>
      <c r="M177" s="317"/>
      <c r="N177" s="30"/>
      <c r="O177" s="30"/>
      <c r="P177" s="30"/>
      <c r="Q177" s="30"/>
      <c r="R177" s="227"/>
      <c r="S177" s="227"/>
      <c r="T177" s="227"/>
      <c r="U177" s="227"/>
      <c r="V177" s="227"/>
      <c r="W177" s="313"/>
      <c r="X177" s="313"/>
      <c r="Y177" s="313"/>
      <c r="Z177" s="313"/>
      <c r="AA177" s="1"/>
      <c r="AB177" s="30"/>
      <c r="AC177" s="30"/>
      <c r="AD177" s="30"/>
      <c r="AE177" s="30"/>
      <c r="AF177" s="54" t="str">
        <f>IF(AND(J48&lt;&gt;0,A178&lt;&gt;J48,A178&lt;&gt;""),"←本票 I.入学状況・生徒数で入力済の入学者数と一致しません","")</f>
        <v/>
      </c>
      <c r="AG177" s="82"/>
    </row>
    <row r="178" spans="1:33" s="35" customFormat="1" ht="30" customHeight="1" thickBot="1" x14ac:dyDescent="0.2">
      <c r="A178" s="1621"/>
      <c r="B178" s="1622"/>
      <c r="C178" s="1623"/>
      <c r="D178" s="2011" t="s">
        <v>86</v>
      </c>
      <c r="E178" s="2099"/>
      <c r="F178" s="1621"/>
      <c r="G178" s="1622"/>
      <c r="H178" s="1623"/>
      <c r="I178" s="1014" t="s">
        <v>86</v>
      </c>
      <c r="J178" s="1015"/>
      <c r="K178" s="52"/>
      <c r="L178" s="317"/>
      <c r="M178" s="317"/>
      <c r="N178" s="30"/>
      <c r="O178" s="30"/>
      <c r="P178" s="30"/>
      <c r="Q178" s="30"/>
      <c r="R178" s="302"/>
      <c r="S178" s="302"/>
      <c r="T178" s="302"/>
      <c r="U178" s="302"/>
      <c r="V178" s="302"/>
      <c r="W178" s="312"/>
      <c r="X178" s="312"/>
      <c r="Y178" s="312"/>
      <c r="Z178" s="312"/>
      <c r="AA178" s="148"/>
      <c r="AB178" s="148"/>
      <c r="AC178" s="30"/>
      <c r="AD178" s="30"/>
      <c r="AE178" s="30"/>
      <c r="AF178" s="50" t="str">
        <f>IF(A178="","←入学者数が未記入です",
IF(F178="","←内部進学者数が未記入です",
IF(A178&lt;F178,"←回答が矛盾しています",
"")))</f>
        <v>←入学者数が未記入です</v>
      </c>
      <c r="AG178" s="82"/>
    </row>
    <row r="179" spans="1:33" s="35" customFormat="1" ht="4.9000000000000004" customHeight="1" x14ac:dyDescent="0.1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54"/>
      <c r="AG179" s="82"/>
    </row>
    <row r="180" spans="1:33" s="35" customFormat="1" ht="4.9000000000000004" customHeight="1" x14ac:dyDescent="0.15">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54"/>
      <c r="AG180" s="82"/>
    </row>
    <row r="181" spans="1:33" s="35" customFormat="1" ht="4.9000000000000004" customHeight="1" x14ac:dyDescent="0.15">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54"/>
      <c r="AG181" s="82"/>
    </row>
    <row r="182" spans="1:33" s="35" customFormat="1" ht="15" customHeight="1" x14ac:dyDescent="0.15">
      <c r="A182" s="67" t="s">
        <v>2895</v>
      </c>
      <c r="B182" s="317"/>
      <c r="C182" s="317"/>
      <c r="D182" s="317"/>
      <c r="E182" s="317"/>
      <c r="F182" s="317"/>
      <c r="G182" s="317"/>
      <c r="H182" s="317"/>
      <c r="I182" s="317"/>
      <c r="J182" s="317"/>
      <c r="K182" s="317"/>
      <c r="L182" s="317"/>
      <c r="M182" s="317"/>
      <c r="N182" s="317"/>
      <c r="O182" s="317"/>
      <c r="P182" s="317"/>
      <c r="Q182" s="30"/>
      <c r="R182" s="30"/>
      <c r="S182" s="30"/>
      <c r="T182" s="30"/>
      <c r="U182" s="30"/>
      <c r="V182" s="30"/>
      <c r="W182" s="30"/>
      <c r="X182" s="30"/>
      <c r="Y182" s="30"/>
      <c r="Z182" s="30"/>
      <c r="AA182" s="30"/>
      <c r="AB182" s="30"/>
      <c r="AC182" s="30"/>
      <c r="AD182" s="30"/>
      <c r="AE182" s="30"/>
      <c r="AF182" s="54"/>
      <c r="AG182" s="82"/>
    </row>
    <row r="183" spans="1:33" s="35" customFormat="1" ht="4.9000000000000004" customHeight="1" x14ac:dyDescent="0.15">
      <c r="A183" s="67"/>
      <c r="B183" s="317"/>
      <c r="C183" s="317"/>
      <c r="D183" s="317"/>
      <c r="E183" s="317"/>
      <c r="F183" s="317"/>
      <c r="G183" s="317"/>
      <c r="H183" s="317"/>
      <c r="I183" s="317"/>
      <c r="J183" s="317"/>
      <c r="K183" s="317"/>
      <c r="L183" s="317"/>
      <c r="M183" s="317"/>
      <c r="N183" s="317"/>
      <c r="O183" s="317"/>
      <c r="P183" s="317"/>
      <c r="Q183" s="30"/>
      <c r="R183" s="30"/>
      <c r="S183" s="30"/>
      <c r="T183" s="30"/>
      <c r="U183" s="30"/>
      <c r="V183" s="30"/>
      <c r="W183" s="30"/>
      <c r="X183" s="30"/>
      <c r="Y183" s="30"/>
      <c r="Z183" s="30"/>
      <c r="AA183" s="30"/>
      <c r="AB183" s="30"/>
      <c r="AC183" s="30"/>
      <c r="AD183" s="30"/>
      <c r="AE183" s="30"/>
      <c r="AF183" s="54"/>
      <c r="AG183" s="82"/>
    </row>
    <row r="184" spans="1:33" s="35" customFormat="1" ht="4.9000000000000004" customHeight="1" x14ac:dyDescent="0.15">
      <c r="A184" s="67"/>
      <c r="B184" s="317"/>
      <c r="C184" s="317"/>
      <c r="D184" s="317"/>
      <c r="E184" s="317"/>
      <c r="F184" s="317"/>
      <c r="G184" s="317"/>
      <c r="H184" s="317"/>
      <c r="I184" s="317"/>
      <c r="J184" s="317"/>
      <c r="K184" s="317"/>
      <c r="L184" s="317"/>
      <c r="M184" s="317"/>
      <c r="N184" s="317"/>
      <c r="O184" s="317"/>
      <c r="P184" s="317"/>
      <c r="Q184" s="30"/>
      <c r="R184" s="30"/>
      <c r="S184" s="30"/>
      <c r="T184" s="30"/>
      <c r="U184" s="30"/>
      <c r="V184" s="30"/>
      <c r="W184" s="30"/>
      <c r="X184" s="30"/>
      <c r="Y184" s="30"/>
      <c r="Z184" s="30"/>
      <c r="AA184" s="30"/>
      <c r="AB184" s="30"/>
      <c r="AC184" s="30"/>
      <c r="AD184" s="30"/>
      <c r="AE184" s="30"/>
      <c r="AF184" s="54"/>
      <c r="AG184" s="82"/>
    </row>
    <row r="185" spans="1:33" s="35" customFormat="1" ht="15" customHeight="1" x14ac:dyDescent="0.15">
      <c r="A185" s="67" t="s">
        <v>2905</v>
      </c>
      <c r="B185" s="317"/>
      <c r="C185" s="317"/>
      <c r="D185" s="317"/>
      <c r="E185" s="317"/>
      <c r="F185" s="317"/>
      <c r="G185" s="317"/>
      <c r="H185" s="317"/>
      <c r="I185" s="317"/>
      <c r="J185" s="317"/>
      <c r="K185" s="317"/>
      <c r="L185" s="317"/>
      <c r="M185" s="317"/>
      <c r="N185" s="317"/>
      <c r="O185" s="317"/>
      <c r="P185" s="317"/>
      <c r="Q185" s="30"/>
      <c r="R185" s="30"/>
      <c r="S185" s="30"/>
      <c r="T185" s="30"/>
      <c r="U185" s="30"/>
      <c r="V185" s="30"/>
      <c r="W185" s="30"/>
      <c r="X185" s="30"/>
      <c r="Y185" s="30"/>
      <c r="Z185" s="30"/>
      <c r="AA185" s="30"/>
      <c r="AB185" s="30"/>
      <c r="AC185" s="30"/>
      <c r="AD185" s="30"/>
      <c r="AE185" s="30"/>
      <c r="AF185" s="54"/>
      <c r="AG185" s="82"/>
    </row>
    <row r="186" spans="1:33" s="35" customFormat="1" ht="4.9000000000000004" customHeight="1" x14ac:dyDescent="0.15">
      <c r="A186" s="67"/>
      <c r="B186" s="317"/>
      <c r="C186" s="317"/>
      <c r="D186" s="317"/>
      <c r="E186" s="317"/>
      <c r="F186" s="317"/>
      <c r="G186" s="317"/>
      <c r="H186" s="317"/>
      <c r="I186" s="317"/>
      <c r="J186" s="317"/>
      <c r="K186" s="317"/>
      <c r="L186" s="317"/>
      <c r="M186" s="317"/>
      <c r="N186" s="317"/>
      <c r="O186" s="317"/>
      <c r="P186" s="317"/>
      <c r="Q186" s="30"/>
      <c r="R186" s="30"/>
      <c r="S186" s="30"/>
      <c r="T186" s="30"/>
      <c r="U186" s="30"/>
      <c r="V186" s="30"/>
      <c r="W186" s="30"/>
      <c r="X186" s="30"/>
      <c r="Y186" s="30"/>
      <c r="Z186" s="30"/>
      <c r="AA186" s="30"/>
      <c r="AB186" s="30"/>
      <c r="AC186" s="30"/>
      <c r="AD186" s="30"/>
      <c r="AE186" s="30"/>
      <c r="AF186" s="54"/>
      <c r="AG186" s="82"/>
    </row>
    <row r="187" spans="1:33" s="35" customFormat="1" ht="15" customHeight="1" x14ac:dyDescent="0.15">
      <c r="A187" s="318" t="s">
        <v>4721</v>
      </c>
      <c r="B187" s="317"/>
      <c r="C187" s="317"/>
      <c r="D187" s="317"/>
      <c r="E187" s="317"/>
      <c r="F187" s="317"/>
      <c r="G187" s="317"/>
      <c r="H187" s="317"/>
      <c r="I187" s="317"/>
      <c r="J187" s="317"/>
      <c r="K187" s="317"/>
      <c r="L187" s="317"/>
      <c r="M187" s="317"/>
      <c r="N187" s="317"/>
      <c r="O187" s="317"/>
      <c r="P187" s="317"/>
      <c r="Q187" s="30"/>
      <c r="R187" s="30"/>
      <c r="S187" s="30"/>
      <c r="T187" s="30"/>
      <c r="U187" s="30"/>
      <c r="V187" s="30"/>
      <c r="W187" s="30"/>
      <c r="X187" s="30"/>
      <c r="Y187" s="30"/>
      <c r="Z187" s="30"/>
      <c r="AA187" s="30"/>
      <c r="AB187" s="30"/>
      <c r="AC187" s="30"/>
      <c r="AD187" s="30"/>
      <c r="AE187" s="30"/>
      <c r="AF187" s="54"/>
      <c r="AG187" s="82"/>
    </row>
    <row r="188" spans="1:33" s="35" customFormat="1" ht="4.9000000000000004" customHeight="1" x14ac:dyDescent="0.15">
      <c r="A188" s="318"/>
      <c r="B188" s="317"/>
      <c r="C188" s="317"/>
      <c r="D188" s="317"/>
      <c r="E188" s="317"/>
      <c r="F188" s="317"/>
      <c r="G188" s="317"/>
      <c r="H188" s="317"/>
      <c r="I188" s="317"/>
      <c r="J188" s="317"/>
      <c r="K188" s="317"/>
      <c r="L188" s="317"/>
      <c r="M188" s="317"/>
      <c r="N188" s="317"/>
      <c r="O188" s="317"/>
      <c r="P188" s="317"/>
      <c r="Q188" s="30"/>
      <c r="R188" s="30"/>
      <c r="S188" s="30"/>
      <c r="T188" s="30"/>
      <c r="U188" s="30"/>
      <c r="V188" s="30"/>
      <c r="W188" s="30"/>
      <c r="X188" s="30"/>
      <c r="Y188" s="30"/>
      <c r="Z188" s="30"/>
      <c r="AA188" s="30"/>
      <c r="AB188" s="30"/>
      <c r="AC188" s="30"/>
      <c r="AD188" s="30"/>
      <c r="AE188" s="30"/>
      <c r="AF188" s="54"/>
      <c r="AG188" s="82"/>
    </row>
    <row r="189" spans="1:33" s="35" customFormat="1" ht="12" customHeight="1" x14ac:dyDescent="0.15">
      <c r="A189" s="2100" t="s">
        <v>2919</v>
      </c>
      <c r="B189" s="2101"/>
      <c r="C189" s="2101"/>
      <c r="D189" s="2101"/>
      <c r="E189" s="2102"/>
      <c r="F189" s="325"/>
      <c r="G189" s="325"/>
      <c r="H189" s="325"/>
      <c r="I189" s="325"/>
      <c r="J189" s="325"/>
      <c r="K189" s="325"/>
      <c r="L189" s="325"/>
      <c r="M189" s="325"/>
      <c r="N189" s="325"/>
      <c r="O189" s="326"/>
      <c r="P189" s="1"/>
      <c r="Q189" s="227"/>
      <c r="R189" s="227"/>
      <c r="S189" s="227"/>
      <c r="T189" s="227"/>
      <c r="U189" s="227"/>
      <c r="V189" s="227"/>
      <c r="W189" s="227"/>
      <c r="X189" s="227"/>
      <c r="Y189" s="1087"/>
      <c r="Z189" s="1087"/>
      <c r="AA189" s="1087"/>
      <c r="AB189" s="1087"/>
      <c r="AC189" s="1087"/>
      <c r="AD189" s="30"/>
      <c r="AE189" s="30"/>
      <c r="AF189" s="54"/>
      <c r="AG189" s="82"/>
    </row>
    <row r="190" spans="1:33" s="35" customFormat="1" ht="12" customHeight="1" x14ac:dyDescent="0.15">
      <c r="A190" s="2101"/>
      <c r="B190" s="2101"/>
      <c r="C190" s="2101"/>
      <c r="D190" s="2101"/>
      <c r="E190" s="2102"/>
      <c r="F190" s="2105" t="s">
        <v>2916</v>
      </c>
      <c r="G190" s="2106"/>
      <c r="H190" s="2106"/>
      <c r="I190" s="2106"/>
      <c r="J190" s="2107"/>
      <c r="K190" s="323"/>
      <c r="L190" s="323"/>
      <c r="M190" s="323"/>
      <c r="N190" s="323"/>
      <c r="O190" s="324"/>
      <c r="P190" s="1"/>
      <c r="Q190" s="227"/>
      <c r="R190" s="227"/>
      <c r="S190" s="227"/>
      <c r="T190" s="227"/>
      <c r="U190" s="227"/>
      <c r="V190" s="227"/>
      <c r="W190" s="227"/>
      <c r="X190" s="227"/>
      <c r="Y190" s="225"/>
      <c r="Z190" s="227"/>
      <c r="AA190" s="227"/>
      <c r="AB190" s="227"/>
      <c r="AC190" s="227"/>
      <c r="AD190" s="30"/>
      <c r="AE190" s="30"/>
      <c r="AF190" s="54"/>
      <c r="AG190" s="82"/>
    </row>
    <row r="191" spans="1:33" s="35" customFormat="1" ht="19.899999999999999" customHeight="1" thickBot="1" x14ac:dyDescent="0.2">
      <c r="A191" s="2103"/>
      <c r="B191" s="2103"/>
      <c r="C191" s="2103"/>
      <c r="D191" s="2103"/>
      <c r="E191" s="2104"/>
      <c r="F191" s="2108"/>
      <c r="G191" s="2109"/>
      <c r="H191" s="2109"/>
      <c r="I191" s="2109"/>
      <c r="J191" s="2110"/>
      <c r="K191" s="2002" t="s">
        <v>2915</v>
      </c>
      <c r="L191" s="2003"/>
      <c r="M191" s="2003"/>
      <c r="N191" s="2003"/>
      <c r="O191" s="2004"/>
      <c r="P191" s="1"/>
      <c r="Q191" s="227"/>
      <c r="R191" s="227"/>
      <c r="S191" s="227"/>
      <c r="T191" s="227"/>
      <c r="U191" s="227"/>
      <c r="V191" s="227"/>
      <c r="W191" s="227"/>
      <c r="X191" s="227"/>
      <c r="Y191" s="227"/>
      <c r="Z191" s="227"/>
      <c r="AA191" s="227"/>
      <c r="AB191" s="227"/>
      <c r="AC191" s="227"/>
      <c r="AD191" s="30"/>
      <c r="AE191" s="30"/>
      <c r="AF191" s="54" t="str">
        <f>IF(AND(Y49&lt;&gt;0,A192&lt;&gt;Y49,A192&lt;&gt;""),"←本票　I.入学状況・生徒数で入力済の現員生徒数計と一致しません","")</f>
        <v/>
      </c>
      <c r="AG191" s="82"/>
    </row>
    <row r="192" spans="1:33" s="35" customFormat="1" ht="30" customHeight="1" thickBot="1" x14ac:dyDescent="0.2">
      <c r="A192" s="1621"/>
      <c r="B192" s="1622"/>
      <c r="C192" s="1623"/>
      <c r="D192" s="1619" t="s">
        <v>86</v>
      </c>
      <c r="E192" s="2010"/>
      <c r="F192" s="1621"/>
      <c r="G192" s="1622"/>
      <c r="H192" s="1623"/>
      <c r="I192" s="2011" t="s">
        <v>86</v>
      </c>
      <c r="J192" s="2012"/>
      <c r="K192" s="1621"/>
      <c r="L192" s="1622"/>
      <c r="M192" s="1623"/>
      <c r="N192" s="1014" t="s">
        <v>86</v>
      </c>
      <c r="O192" s="1015"/>
      <c r="P192" s="1"/>
      <c r="Q192" s="227"/>
      <c r="R192" s="227"/>
      <c r="S192" s="227"/>
      <c r="T192" s="313"/>
      <c r="U192" s="313"/>
      <c r="V192" s="313"/>
      <c r="W192" s="1087"/>
      <c r="X192" s="1087"/>
      <c r="Y192" s="313"/>
      <c r="Z192" s="313"/>
      <c r="AA192" s="313"/>
      <c r="AB192" s="1087"/>
      <c r="AC192" s="1087"/>
      <c r="AD192" s="30"/>
      <c r="AE192" s="30"/>
      <c r="AF192" s="50" t="str">
        <f>IF(A192="","←在籍者数が未記入です",
IF(F192="","←外国籍生徒数が未記入です（不在の場合は「0」を入力してください）",
IF(K192="","←外国人留学生数が未記入です（不在の場合は「0」を入力してください）",
IF(OR(A192&lt;F192,F192&lt;K192),"←回答が矛盾しています",""))))</f>
        <v>←在籍者数が未記入です</v>
      </c>
      <c r="AG192" s="82"/>
    </row>
    <row r="193" spans="1:33" s="35" customFormat="1" ht="4.9000000000000004" customHeight="1" x14ac:dyDescent="0.15">
      <c r="A193" s="321"/>
      <c r="B193" s="321"/>
      <c r="C193" s="322"/>
      <c r="D193" s="317"/>
      <c r="E193" s="317"/>
      <c r="F193" s="317"/>
      <c r="G193" s="317"/>
      <c r="H193" s="317"/>
      <c r="I193" s="317"/>
      <c r="J193" s="317"/>
      <c r="K193" s="317"/>
      <c r="L193" s="317"/>
      <c r="M193" s="317"/>
      <c r="N193" s="317"/>
      <c r="O193" s="317"/>
      <c r="P193" s="317"/>
      <c r="Q193" s="30"/>
      <c r="R193" s="30"/>
      <c r="S193" s="30"/>
      <c r="T193" s="30"/>
      <c r="U193" s="30"/>
      <c r="V193" s="30"/>
      <c r="W193" s="30"/>
      <c r="X193" s="30"/>
      <c r="Y193" s="30"/>
      <c r="Z193" s="30"/>
      <c r="AA193" s="30"/>
      <c r="AB193" s="30"/>
      <c r="AC193" s="30"/>
      <c r="AD193" s="30"/>
      <c r="AE193" s="30"/>
      <c r="AF193" s="54"/>
      <c r="AG193" s="82"/>
    </row>
    <row r="194" spans="1:33" s="35" customFormat="1" ht="4.9000000000000004" customHeight="1" x14ac:dyDescent="0.15">
      <c r="A194" s="321"/>
      <c r="B194" s="321"/>
      <c r="C194" s="322"/>
      <c r="D194" s="317"/>
      <c r="E194" s="317"/>
      <c r="F194" s="317"/>
      <c r="G194" s="317"/>
      <c r="H194" s="317"/>
      <c r="I194" s="317"/>
      <c r="J194" s="317"/>
      <c r="K194" s="317"/>
      <c r="L194" s="317"/>
      <c r="M194" s="317"/>
      <c r="N194" s="317"/>
      <c r="O194" s="317"/>
      <c r="P194" s="317"/>
      <c r="Q194" s="30"/>
      <c r="R194" s="30"/>
      <c r="S194" s="30"/>
      <c r="T194" s="30"/>
      <c r="U194" s="30"/>
      <c r="V194" s="30"/>
      <c r="W194" s="30"/>
      <c r="X194" s="30"/>
      <c r="Y194" s="30"/>
      <c r="Z194" s="30"/>
      <c r="AA194" s="30"/>
      <c r="AB194" s="30"/>
      <c r="AC194" s="30"/>
      <c r="AD194" s="30"/>
      <c r="AE194" s="30"/>
      <c r="AF194" s="54"/>
      <c r="AG194" s="82"/>
    </row>
    <row r="195" spans="1:33" s="35" customFormat="1" ht="4.9000000000000004" customHeight="1" x14ac:dyDescent="0.15">
      <c r="A195" s="321"/>
      <c r="B195" s="321"/>
      <c r="C195" s="322"/>
      <c r="D195" s="317"/>
      <c r="E195" s="317"/>
      <c r="F195" s="317"/>
      <c r="G195" s="317"/>
      <c r="H195" s="317"/>
      <c r="I195" s="317"/>
      <c r="J195" s="317"/>
      <c r="K195" s="317"/>
      <c r="L195" s="317"/>
      <c r="M195" s="317"/>
      <c r="N195" s="317"/>
      <c r="O195" s="317"/>
      <c r="P195" s="317"/>
      <c r="Q195" s="30"/>
      <c r="R195" s="30"/>
      <c r="S195" s="30"/>
      <c r="T195" s="30"/>
      <c r="U195" s="30"/>
      <c r="V195" s="30"/>
      <c r="W195" s="30"/>
      <c r="X195" s="30"/>
      <c r="Y195" s="30"/>
      <c r="Z195" s="30"/>
      <c r="AA195" s="30"/>
      <c r="AB195" s="30"/>
      <c r="AC195" s="30"/>
      <c r="AD195" s="30"/>
      <c r="AE195" s="30"/>
      <c r="AF195" s="54"/>
      <c r="AG195" s="82"/>
    </row>
    <row r="196" spans="1:33" s="35" customFormat="1" ht="15" customHeight="1" x14ac:dyDescent="0.15">
      <c r="A196" s="67" t="s">
        <v>2896</v>
      </c>
      <c r="B196" s="314"/>
      <c r="C196" s="315"/>
      <c r="D196" s="1"/>
      <c r="E196" s="316"/>
      <c r="F196" s="316"/>
      <c r="G196" s="316"/>
      <c r="H196" s="316"/>
      <c r="I196" s="316"/>
      <c r="J196" s="316"/>
      <c r="K196" s="316"/>
      <c r="L196" s="316"/>
      <c r="M196" s="316"/>
      <c r="N196" s="316"/>
      <c r="O196" s="316"/>
      <c r="P196" s="1"/>
      <c r="Q196" s="227"/>
      <c r="R196" s="227"/>
      <c r="S196" s="227"/>
      <c r="T196" s="227"/>
      <c r="U196" s="227"/>
      <c r="V196" s="227"/>
      <c r="W196" s="1"/>
      <c r="X196" s="1"/>
      <c r="Y196" s="1"/>
      <c r="Z196" s="1"/>
      <c r="AA196" s="1"/>
      <c r="AB196" s="1"/>
      <c r="AC196" s="1"/>
      <c r="AD196" s="1"/>
      <c r="AE196" s="1"/>
      <c r="AF196" s="54"/>
      <c r="AG196" s="82"/>
    </row>
    <row r="197" spans="1:33" s="35" customFormat="1" ht="4.9000000000000004" customHeight="1" x14ac:dyDescent="0.15">
      <c r="A197" s="67"/>
      <c r="B197" s="314"/>
      <c r="C197" s="315"/>
      <c r="D197" s="1"/>
      <c r="E197" s="316"/>
      <c r="F197" s="316"/>
      <c r="G197" s="316"/>
      <c r="H197" s="316"/>
      <c r="I197" s="316"/>
      <c r="J197" s="316"/>
      <c r="K197" s="316"/>
      <c r="L197" s="316"/>
      <c r="M197" s="316"/>
      <c r="N197" s="316"/>
      <c r="O197" s="316"/>
      <c r="P197" s="1"/>
      <c r="Q197" s="227"/>
      <c r="R197" s="227"/>
      <c r="S197" s="227"/>
      <c r="T197" s="227"/>
      <c r="U197" s="227"/>
      <c r="V197" s="227"/>
      <c r="W197" s="1"/>
      <c r="X197" s="1"/>
      <c r="Y197" s="1"/>
      <c r="Z197" s="1"/>
      <c r="AA197" s="1"/>
      <c r="AB197" s="1"/>
      <c r="AC197" s="1"/>
      <c r="AD197" s="1"/>
      <c r="AE197" s="1"/>
      <c r="AF197" s="54"/>
      <c r="AG197" s="82"/>
    </row>
    <row r="198" spans="1:33" s="35" customFormat="1" ht="15" customHeight="1" x14ac:dyDescent="0.15">
      <c r="A198" s="318" t="s">
        <v>2920</v>
      </c>
      <c r="B198" s="314"/>
      <c r="C198" s="315"/>
      <c r="D198" s="1"/>
      <c r="E198" s="316"/>
      <c r="F198" s="316"/>
      <c r="G198" s="316"/>
      <c r="H198" s="316"/>
      <c r="I198" s="316"/>
      <c r="J198" s="316"/>
      <c r="K198" s="316"/>
      <c r="L198" s="316"/>
      <c r="M198" s="316"/>
      <c r="N198" s="316"/>
      <c r="O198" s="316"/>
      <c r="P198" s="1"/>
      <c r="Q198" s="227"/>
      <c r="R198" s="227"/>
      <c r="S198" s="227"/>
      <c r="T198" s="227"/>
      <c r="U198" s="227"/>
      <c r="V198" s="227"/>
      <c r="W198" s="1"/>
      <c r="X198" s="1"/>
      <c r="Y198" s="1"/>
      <c r="Z198" s="1"/>
      <c r="AA198" s="1"/>
      <c r="AB198" s="1"/>
      <c r="AC198" s="1"/>
      <c r="AD198" s="1"/>
      <c r="AE198" s="1"/>
      <c r="AF198" s="54"/>
      <c r="AG198" s="82"/>
    </row>
    <row r="199" spans="1:33" s="35" customFormat="1" ht="4.9000000000000004" customHeight="1" x14ac:dyDescent="0.15">
      <c r="A199" s="318"/>
      <c r="B199" s="314"/>
      <c r="C199" s="315"/>
      <c r="D199" s="1"/>
      <c r="E199" s="316"/>
      <c r="F199" s="316"/>
      <c r="G199" s="316"/>
      <c r="H199" s="316"/>
      <c r="I199" s="316"/>
      <c r="J199" s="316"/>
      <c r="K199" s="316"/>
      <c r="L199" s="316"/>
      <c r="M199" s="316"/>
      <c r="N199" s="316"/>
      <c r="O199" s="316"/>
      <c r="P199" s="1"/>
      <c r="Q199" s="227"/>
      <c r="R199" s="227"/>
      <c r="S199" s="227"/>
      <c r="T199" s="227"/>
      <c r="U199" s="227"/>
      <c r="V199" s="227"/>
      <c r="W199" s="1"/>
      <c r="X199" s="1"/>
      <c r="Y199" s="1"/>
      <c r="Z199" s="1"/>
      <c r="AA199" s="1"/>
      <c r="AB199" s="1"/>
      <c r="AC199" s="1"/>
      <c r="AD199" s="1"/>
      <c r="AE199" s="1"/>
      <c r="AF199" s="54"/>
      <c r="AG199" s="82"/>
    </row>
    <row r="200" spans="1:33" s="35" customFormat="1" ht="12" customHeight="1" x14ac:dyDescent="0.15">
      <c r="A200" s="1998" t="s">
        <v>2921</v>
      </c>
      <c r="B200" s="1999"/>
      <c r="C200" s="1999"/>
      <c r="D200" s="1999"/>
      <c r="E200" s="1999"/>
      <c r="F200" s="327"/>
      <c r="G200" s="327"/>
      <c r="H200" s="327"/>
      <c r="I200" s="327"/>
      <c r="J200" s="328"/>
      <c r="K200" s="52"/>
      <c r="L200" s="316"/>
      <c r="M200" s="316"/>
      <c r="N200" s="316"/>
      <c r="O200" s="316"/>
      <c r="P200" s="1"/>
      <c r="Q200" s="227"/>
      <c r="R200" s="227"/>
      <c r="S200" s="227"/>
      <c r="T200" s="1087"/>
      <c r="U200" s="1087"/>
      <c r="V200" s="1087"/>
      <c r="W200" s="1087"/>
      <c r="X200" s="1087"/>
      <c r="Y200" s="313"/>
      <c r="Z200" s="313"/>
      <c r="AA200" s="313"/>
      <c r="AB200" s="313"/>
      <c r="AC200" s="1"/>
      <c r="AD200" s="30"/>
      <c r="AE200" s="1"/>
      <c r="AF200" s="54"/>
      <c r="AG200" s="82"/>
    </row>
    <row r="201" spans="1:33" s="35" customFormat="1" ht="19.899999999999999" customHeight="1" thickBot="1" x14ac:dyDescent="0.2">
      <c r="A201" s="2000"/>
      <c r="B201" s="2001"/>
      <c r="C201" s="2001"/>
      <c r="D201" s="2001"/>
      <c r="E201" s="2001"/>
      <c r="F201" s="2002" t="s">
        <v>2914</v>
      </c>
      <c r="G201" s="2003"/>
      <c r="H201" s="2003"/>
      <c r="I201" s="2003"/>
      <c r="J201" s="2004"/>
      <c r="K201" s="52"/>
      <c r="L201" s="316"/>
      <c r="M201" s="316"/>
      <c r="N201" s="316"/>
      <c r="O201" s="316"/>
      <c r="P201" s="1"/>
      <c r="Q201" s="227"/>
      <c r="R201" s="227"/>
      <c r="S201" s="227"/>
      <c r="T201" s="302"/>
      <c r="U201" s="302"/>
      <c r="V201" s="302"/>
      <c r="W201" s="302"/>
      <c r="X201" s="302"/>
      <c r="Y201" s="313"/>
      <c r="Z201" s="313"/>
      <c r="AA201" s="313"/>
      <c r="AB201" s="313"/>
      <c r="AC201" s="1"/>
      <c r="AD201" s="30"/>
      <c r="AE201" s="1"/>
      <c r="AF201" s="54"/>
      <c r="AG201" s="82"/>
    </row>
    <row r="202" spans="1:33" s="35" customFormat="1" ht="30" customHeight="1" thickBot="1" x14ac:dyDescent="0.2">
      <c r="A202" s="2368">
        <f>A192</f>
        <v>0</v>
      </c>
      <c r="B202" s="2369"/>
      <c r="C202" s="2370"/>
      <c r="D202" s="1619" t="s">
        <v>86</v>
      </c>
      <c r="E202" s="1620"/>
      <c r="F202" s="1621"/>
      <c r="G202" s="1622"/>
      <c r="H202" s="1623"/>
      <c r="I202" s="1014" t="s">
        <v>86</v>
      </c>
      <c r="J202" s="1015"/>
      <c r="K202" s="52"/>
      <c r="L202" s="316"/>
      <c r="M202" s="316"/>
      <c r="N202" s="316"/>
      <c r="O202" s="316"/>
      <c r="P202" s="1"/>
      <c r="Q202" s="227"/>
      <c r="R202" s="227"/>
      <c r="S202" s="227"/>
      <c r="T202" s="227"/>
      <c r="U202" s="227"/>
      <c r="V202" s="227"/>
      <c r="W202" s="227"/>
      <c r="X202" s="227"/>
      <c r="Y202" s="313"/>
      <c r="Z202" s="313"/>
      <c r="AA202" s="313"/>
      <c r="AB202" s="313"/>
      <c r="AE202" s="1"/>
      <c r="AF202" s="54" t="str">
        <f>IF(F202="","←他県からの生徒数が未記入です。",
IF(A202&lt;F202,"←回答が矛盾しています。",""))</f>
        <v>←他県からの生徒数が未記入です。</v>
      </c>
      <c r="AG202" s="82"/>
    </row>
    <row r="203" spans="1:33" s="35" customFormat="1" ht="4.9000000000000004" customHeight="1" x14ac:dyDescent="0.15">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54"/>
      <c r="AG203" s="82"/>
    </row>
    <row r="204" spans="1:33" s="35" customFormat="1" ht="4.9000000000000004" customHeight="1" x14ac:dyDescent="0.15">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54"/>
      <c r="AG204" s="82"/>
    </row>
    <row r="205" spans="1:33" s="35" customFormat="1" ht="4.9000000000000004" customHeight="1" x14ac:dyDescent="0.1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54"/>
      <c r="AG205" s="82"/>
    </row>
    <row r="206" spans="1:33" s="35" customFormat="1" ht="15" customHeight="1" x14ac:dyDescent="0.15">
      <c r="A206" s="2353" t="s">
        <v>3132</v>
      </c>
      <c r="B206" s="2353"/>
      <c r="C206" s="2353"/>
      <c r="D206" s="2353"/>
      <c r="E206" s="2353"/>
      <c r="F206" s="2353"/>
      <c r="G206" s="2353"/>
      <c r="H206" s="2353"/>
      <c r="I206" s="2353"/>
      <c r="J206" s="2353"/>
      <c r="K206" s="2353"/>
      <c r="L206" s="2353"/>
      <c r="M206" s="2353"/>
      <c r="N206" s="2353"/>
      <c r="O206" s="2353"/>
      <c r="P206" s="2353"/>
      <c r="Q206" s="2353"/>
      <c r="R206" s="2353"/>
      <c r="S206" s="2353"/>
      <c r="T206" s="2353"/>
      <c r="U206" s="2353"/>
      <c r="V206" s="2353"/>
      <c r="W206" s="2353"/>
      <c r="X206" s="2353"/>
      <c r="Y206" s="2353"/>
      <c r="Z206" s="2353"/>
      <c r="AA206" s="2353"/>
      <c r="AB206" s="2353"/>
      <c r="AC206" s="2353"/>
      <c r="AD206" s="2353"/>
      <c r="AE206" s="2353"/>
      <c r="AF206" s="54"/>
      <c r="AG206" s="82"/>
    </row>
    <row r="207" spans="1:33" s="35" customFormat="1" ht="4.9000000000000004" customHeight="1" x14ac:dyDescent="0.15">
      <c r="A207" s="587"/>
      <c r="B207" s="587"/>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6"/>
      <c r="AA207" s="586"/>
      <c r="AB207" s="586"/>
      <c r="AC207" s="586"/>
      <c r="AD207" s="586"/>
      <c r="AE207" s="586"/>
      <c r="AF207" s="54"/>
      <c r="AG207" s="82"/>
    </row>
    <row r="208" spans="1:33" s="35" customFormat="1" ht="15" customHeight="1" x14ac:dyDescent="0.15">
      <c r="A208" s="2354" t="s">
        <v>3133</v>
      </c>
      <c r="B208" s="2355"/>
      <c r="C208" s="2355"/>
      <c r="D208" s="2355"/>
      <c r="E208" s="588"/>
      <c r="F208" s="589"/>
      <c r="G208" s="589"/>
      <c r="H208" s="589"/>
      <c r="I208" s="589"/>
      <c r="J208" s="589"/>
      <c r="K208" s="589"/>
      <c r="L208" s="589"/>
      <c r="M208" s="589"/>
      <c r="N208" s="589"/>
      <c r="O208" s="589"/>
      <c r="P208" s="589"/>
      <c r="Q208" s="589"/>
      <c r="R208" s="589"/>
      <c r="S208" s="589"/>
      <c r="T208" s="589"/>
      <c r="U208" s="589"/>
      <c r="V208" s="589"/>
      <c r="W208" s="589"/>
      <c r="X208" s="589"/>
      <c r="Y208" s="590"/>
      <c r="Z208" s="591"/>
      <c r="AA208" s="592"/>
      <c r="AB208" s="592"/>
      <c r="AC208" s="592"/>
      <c r="AD208" s="592"/>
      <c r="AE208" s="592"/>
      <c r="AF208" s="54"/>
      <c r="AG208" s="54"/>
    </row>
    <row r="209" spans="1:59" s="35" customFormat="1" ht="15" customHeight="1" x14ac:dyDescent="0.15">
      <c r="A209" s="2354"/>
      <c r="B209" s="2355"/>
      <c r="C209" s="2355"/>
      <c r="D209" s="2355"/>
      <c r="E209" s="2356" t="s">
        <v>3134</v>
      </c>
      <c r="F209" s="2357"/>
      <c r="G209" s="2357"/>
      <c r="H209" s="2357"/>
      <c r="I209" s="2357"/>
      <c r="J209" s="2357"/>
      <c r="K209" s="2357"/>
      <c r="L209" s="2357"/>
      <c r="M209" s="2357"/>
      <c r="N209" s="2357"/>
      <c r="O209" s="2357"/>
      <c r="P209" s="2357"/>
      <c r="Q209" s="2357"/>
      <c r="R209" s="2357"/>
      <c r="S209" s="2357"/>
      <c r="T209" s="2357"/>
      <c r="U209" s="2357"/>
      <c r="V209" s="2357"/>
      <c r="W209" s="2358"/>
      <c r="X209" s="2358"/>
      <c r="Y209" s="2359"/>
      <c r="Z209" s="2360"/>
      <c r="AA209" s="2361"/>
      <c r="AB209" s="2361"/>
      <c r="AC209" s="2361"/>
      <c r="AD209" s="2361"/>
      <c r="AE209" s="2361"/>
      <c r="AF209" s="54"/>
      <c r="AG209" s="54"/>
    </row>
    <row r="210" spans="1:59" s="35" customFormat="1" ht="44.25" customHeight="1" thickBot="1" x14ac:dyDescent="0.2">
      <c r="A210" s="2354"/>
      <c r="B210" s="2355"/>
      <c r="C210" s="2355"/>
      <c r="D210" s="2355"/>
      <c r="E210" s="2362" t="s">
        <v>67</v>
      </c>
      <c r="F210" s="2363"/>
      <c r="G210" s="2364"/>
      <c r="H210" s="2362" t="s">
        <v>68</v>
      </c>
      <c r="I210" s="2363"/>
      <c r="J210" s="2364"/>
      <c r="K210" s="2362" t="s">
        <v>3135</v>
      </c>
      <c r="L210" s="2363"/>
      <c r="M210" s="2364"/>
      <c r="N210" s="2362" t="s">
        <v>69</v>
      </c>
      <c r="O210" s="2363"/>
      <c r="P210" s="2364"/>
      <c r="Q210" s="2362" t="s">
        <v>70</v>
      </c>
      <c r="R210" s="2363"/>
      <c r="S210" s="2364"/>
      <c r="T210" s="2362" t="s">
        <v>71</v>
      </c>
      <c r="U210" s="2363"/>
      <c r="V210" s="2363"/>
      <c r="W210" s="2365" t="s">
        <v>3136</v>
      </c>
      <c r="X210" s="2366"/>
      <c r="Y210" s="2367"/>
      <c r="Z210" s="2360"/>
      <c r="AA210" s="2361"/>
      <c r="AB210" s="2361"/>
      <c r="AC210" s="2361"/>
      <c r="AD210" s="2361"/>
      <c r="AE210" s="2361"/>
      <c r="AF210" s="54"/>
      <c r="AG210" s="54"/>
    </row>
    <row r="211" spans="1:59" s="35" customFormat="1" ht="27.75" customHeight="1" thickBot="1" x14ac:dyDescent="0.2">
      <c r="A211" s="2339"/>
      <c r="B211" s="2340"/>
      <c r="C211" s="2341"/>
      <c r="D211" s="593" t="s">
        <v>72</v>
      </c>
      <c r="E211" s="2342"/>
      <c r="F211" s="2343"/>
      <c r="G211" s="594" t="s">
        <v>72</v>
      </c>
      <c r="H211" s="2342"/>
      <c r="I211" s="2343"/>
      <c r="J211" s="594" t="s">
        <v>72</v>
      </c>
      <c r="K211" s="2342"/>
      <c r="L211" s="2343"/>
      <c r="M211" s="594" t="s">
        <v>72</v>
      </c>
      <c r="N211" s="2342"/>
      <c r="O211" s="2343"/>
      <c r="P211" s="594" t="s">
        <v>72</v>
      </c>
      <c r="Q211" s="2342"/>
      <c r="R211" s="2343"/>
      <c r="S211" s="594" t="s">
        <v>72</v>
      </c>
      <c r="T211" s="2342"/>
      <c r="U211" s="2343"/>
      <c r="V211" s="595" t="s">
        <v>72</v>
      </c>
      <c r="W211" s="2344">
        <f>E211+H211+K211+N211+Q211+T211</f>
        <v>0</v>
      </c>
      <c r="X211" s="2345"/>
      <c r="Y211" s="596" t="s">
        <v>72</v>
      </c>
      <c r="Z211" s="2349"/>
      <c r="AA211" s="2350"/>
      <c r="AB211" s="2350"/>
      <c r="AC211" s="2350"/>
      <c r="AD211" s="2350"/>
      <c r="AE211" s="597"/>
      <c r="AF211" s="59" t="str">
        <f>IF(A211="","←「令和６年４月１日現在」の在籍生徒数が未記入です。",
IF(A211&lt;W211,"←中途退学者等の内訳が在籍生徒数を上回っています。",
IF(OR(E211="",H211="",K211="",N211="",Q211="",T211=""),"←中途退学者等の内訳が未記入です。該当者がいない場合は「0」と記入してください",
IF(A211&gt;1500,"←在籍生徒数が1500人を上回っているので確認願います。正しい場合は構いません。",""))))</f>
        <v>←「令和６年４月１日現在」の在籍生徒数が未記入です。</v>
      </c>
      <c r="AG211" s="59"/>
    </row>
    <row r="212" spans="1:59" s="77" customFormat="1" ht="14.25" customHeight="1" x14ac:dyDescent="0.15">
      <c r="A212" s="2006"/>
      <c r="B212" s="2006"/>
      <c r="C212" s="2006"/>
      <c r="D212" s="2006"/>
      <c r="E212" s="2006"/>
      <c r="F212" s="2006"/>
      <c r="G212" s="2006"/>
      <c r="H212" s="2006"/>
      <c r="I212" s="2006"/>
      <c r="J212" s="2006"/>
      <c r="K212" s="2006"/>
      <c r="L212" s="2006"/>
      <c r="M212" s="2006"/>
      <c r="N212" s="2006"/>
      <c r="O212" s="2006"/>
      <c r="P212" s="2006"/>
      <c r="Q212" s="2006"/>
      <c r="R212" s="2006"/>
      <c r="S212" s="2006"/>
      <c r="T212" s="2006"/>
      <c r="U212" s="2006"/>
      <c r="V212" s="2006"/>
      <c r="W212" s="2006"/>
      <c r="X212" s="2006"/>
      <c r="Y212" s="2006"/>
      <c r="Z212" s="2006"/>
      <c r="AA212" s="2006"/>
      <c r="AB212" s="2006"/>
      <c r="AC212" s="2006"/>
      <c r="AD212" s="2006"/>
      <c r="AE212" s="2006"/>
      <c r="AF212" s="54"/>
      <c r="AG212" s="82"/>
      <c r="AH212" s="35"/>
      <c r="AI212" s="35"/>
      <c r="AJ212" s="35"/>
      <c r="AK212" s="35"/>
      <c r="AL212" s="35"/>
      <c r="AM212" s="35"/>
      <c r="AN212" s="35"/>
      <c r="AO212" s="35"/>
      <c r="AP212" s="35"/>
      <c r="AQ212" s="35"/>
      <c r="AR212" s="35"/>
      <c r="AS212" s="35"/>
      <c r="AT212" s="35"/>
      <c r="AU212" s="35"/>
      <c r="AV212" s="35"/>
      <c r="AW212" s="35"/>
      <c r="AX212" s="35"/>
      <c r="AY212" s="35"/>
      <c r="AZ212" s="35"/>
      <c r="BA212" s="35"/>
      <c r="BB212" s="35"/>
    </row>
    <row r="213" spans="1:59" s="35" customFormat="1" ht="4.9000000000000004" customHeight="1" x14ac:dyDescent="0.15">
      <c r="A213" s="598"/>
      <c r="B213" s="598"/>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4"/>
      <c r="AG213" s="54"/>
    </row>
    <row r="214" spans="1:59" s="35" customFormat="1" ht="4.9000000000000004" customHeight="1" x14ac:dyDescent="0.15">
      <c r="A214" s="598"/>
      <c r="B214" s="598"/>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4"/>
      <c r="AG214" s="54"/>
    </row>
    <row r="215" spans="1:59" s="35" customFormat="1" ht="4.9000000000000004" customHeight="1" x14ac:dyDescent="0.15">
      <c r="A215" s="598"/>
      <c r="B215" s="598"/>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4"/>
      <c r="AG215" s="54"/>
    </row>
    <row r="216" spans="1:59" s="77" customFormat="1" ht="13.5" customHeight="1" x14ac:dyDescent="0.15">
      <c r="A216" s="2351" t="s">
        <v>3137</v>
      </c>
      <c r="B216" s="2352"/>
      <c r="C216" s="2352"/>
      <c r="D216" s="2352"/>
      <c r="E216" s="2352"/>
      <c r="F216" s="2352"/>
      <c r="G216" s="2352"/>
      <c r="H216" s="2352"/>
      <c r="I216" s="2352"/>
      <c r="J216" s="2352"/>
      <c r="K216" s="2352"/>
      <c r="L216" s="2352"/>
      <c r="M216" s="2352"/>
      <c r="N216" s="2352"/>
      <c r="O216" s="2352"/>
      <c r="P216" s="2352"/>
      <c r="Q216" s="2352"/>
      <c r="R216" s="2352"/>
      <c r="S216" s="2352"/>
      <c r="T216" s="2352"/>
      <c r="U216" s="2352"/>
      <c r="V216" s="2352"/>
      <c r="W216" s="2352"/>
      <c r="X216" s="2352"/>
      <c r="Y216" s="2352"/>
      <c r="Z216" s="2352"/>
      <c r="AA216" s="2352"/>
      <c r="AB216" s="2352"/>
      <c r="AC216" s="2352"/>
      <c r="AD216" s="2352"/>
      <c r="AE216" s="2352"/>
      <c r="AF216" s="54"/>
      <c r="AG216" s="82"/>
      <c r="AH216" s="35"/>
      <c r="AI216" s="35"/>
      <c r="AJ216" s="35"/>
      <c r="AK216" s="35"/>
      <c r="AL216" s="35"/>
      <c r="AM216" s="35"/>
      <c r="AN216" s="35"/>
      <c r="AO216" s="35"/>
      <c r="AP216" s="35"/>
      <c r="AQ216" s="35"/>
      <c r="AR216" s="35"/>
      <c r="AS216" s="35"/>
      <c r="AT216" s="35"/>
      <c r="AU216" s="35"/>
      <c r="AV216" s="35"/>
      <c r="AW216" s="35"/>
      <c r="AX216" s="35"/>
      <c r="AY216" s="35"/>
      <c r="AZ216" s="35"/>
      <c r="BA216" s="35"/>
      <c r="BB216" s="35"/>
    </row>
    <row r="217" spans="1:59" s="77" customFormat="1" ht="4.9000000000000004" customHeight="1" x14ac:dyDescent="0.1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54"/>
      <c r="AG217" s="82"/>
      <c r="AH217" s="35"/>
      <c r="AI217" s="35"/>
      <c r="AJ217" s="35"/>
      <c r="AK217" s="35"/>
      <c r="AL217" s="35"/>
      <c r="AM217" s="35"/>
      <c r="AN217" s="35"/>
      <c r="AO217" s="35"/>
      <c r="AP217" s="35"/>
      <c r="AQ217" s="35"/>
      <c r="AR217" s="35"/>
      <c r="AS217" s="35"/>
      <c r="AT217" s="35"/>
      <c r="AU217" s="35"/>
      <c r="AV217" s="35"/>
      <c r="AW217" s="35"/>
      <c r="AX217" s="35"/>
      <c r="AY217" s="35"/>
      <c r="AZ217" s="35"/>
      <c r="BA217" s="35"/>
      <c r="BB217" s="35"/>
    </row>
    <row r="218" spans="1:59" s="77" customFormat="1" ht="4.9000000000000004" customHeight="1" x14ac:dyDescent="0.1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54"/>
      <c r="AG218" s="82"/>
      <c r="AH218" s="35"/>
      <c r="AI218" s="35"/>
      <c r="AJ218" s="35"/>
      <c r="AK218" s="35"/>
      <c r="AL218" s="35"/>
      <c r="AM218" s="35"/>
      <c r="AN218" s="35"/>
      <c r="AO218" s="35"/>
      <c r="AP218" s="35"/>
      <c r="AQ218" s="35"/>
      <c r="AR218" s="35"/>
      <c r="AS218" s="35"/>
      <c r="AT218" s="35"/>
      <c r="AU218" s="35"/>
      <c r="AV218" s="35"/>
      <c r="AW218" s="35"/>
      <c r="AX218" s="35"/>
      <c r="AY218" s="35"/>
      <c r="AZ218" s="35"/>
      <c r="BA218" s="35"/>
      <c r="BB218" s="35"/>
    </row>
    <row r="219" spans="1:59" s="77" customFormat="1" ht="15" customHeight="1" x14ac:dyDescent="0.15">
      <c r="A219" s="41" t="s">
        <v>3138</v>
      </c>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54"/>
      <c r="AG219" s="82"/>
      <c r="AH219" s="35"/>
      <c r="AI219" s="35"/>
      <c r="AJ219" s="35"/>
      <c r="AK219" s="35"/>
      <c r="AL219" s="35"/>
      <c r="AM219" s="35"/>
      <c r="AN219" s="35"/>
      <c r="AO219" s="35"/>
      <c r="AP219" s="35"/>
      <c r="AQ219" s="35"/>
      <c r="AR219" s="35"/>
      <c r="AS219" s="35"/>
      <c r="AT219" s="35"/>
      <c r="AU219" s="35"/>
      <c r="AV219" s="35"/>
      <c r="AW219" s="35"/>
      <c r="AX219" s="35"/>
      <c r="AY219" s="35"/>
      <c r="AZ219" s="35"/>
      <c r="BA219" s="35"/>
      <c r="BB219" s="35"/>
    </row>
    <row r="220" spans="1:59" s="77" customFormat="1" ht="4.9000000000000004" customHeight="1" x14ac:dyDescent="0.15">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631" t="str">
        <f>IF(C225="","←本務者数が未記入です。（不明・該当者がいない場合は「0」と記入してください）",
IF(F225="","←JETプログラムのＡＬＴの数が未記入です。（該当者がいない場合は「0」と記入してください）",
IF(C225&lt;F225,"←JETプログラムのALTの数が本務者数を上回っています。",
IF(I225="","←兼務者数が未記入です（該当者がいない場合は「0」と記入してください）",""))))</f>
        <v>←本務者数が未記入です。（不明・該当者がいない場合は「0」と記入してください）</v>
      </c>
      <c r="AG220" s="82"/>
      <c r="AH220" s="35"/>
      <c r="AI220" s="35"/>
      <c r="AJ220" s="35"/>
      <c r="AK220" s="35"/>
      <c r="AL220" s="35"/>
      <c r="AM220" s="35"/>
      <c r="AN220" s="35"/>
      <c r="AO220" s="35"/>
      <c r="AP220" s="35"/>
      <c r="AQ220" s="35"/>
      <c r="AR220" s="35"/>
      <c r="AS220" s="35"/>
      <c r="AT220" s="35"/>
      <c r="AU220" s="35"/>
      <c r="AV220" s="35"/>
      <c r="AW220" s="35"/>
      <c r="AX220" s="35"/>
      <c r="AY220" s="35"/>
      <c r="AZ220" s="35"/>
      <c r="BA220" s="35"/>
      <c r="BB220" s="35"/>
    </row>
    <row r="221" spans="1:59" s="77" customFormat="1" ht="30" customHeight="1" x14ac:dyDescent="0.15">
      <c r="A221" s="1080" t="s">
        <v>3139</v>
      </c>
      <c r="B221" s="1080"/>
      <c r="C221" s="1080"/>
      <c r="D221" s="1080"/>
      <c r="E221" s="1080"/>
      <c r="F221" s="1080"/>
      <c r="G221" s="1080"/>
      <c r="H221" s="1080"/>
      <c r="I221" s="1080"/>
      <c r="J221" s="1080"/>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631"/>
      <c r="AG221" s="108"/>
      <c r="AH221" s="54"/>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row>
    <row r="222" spans="1:59" s="77" customFormat="1" ht="19.899999999999999" customHeight="1" x14ac:dyDescent="0.15">
      <c r="A222" s="132"/>
      <c r="B222" s="133"/>
      <c r="C222" s="1643" t="s">
        <v>74</v>
      </c>
      <c r="D222" s="1644"/>
      <c r="E222" s="1644"/>
      <c r="F222" s="1644"/>
      <c r="G222" s="1644"/>
      <c r="H222" s="1644"/>
      <c r="I222" s="1644"/>
      <c r="J222" s="1644"/>
      <c r="K222" s="1644"/>
      <c r="L222" s="1644"/>
      <c r="M222" s="1645"/>
      <c r="N222" s="1646" t="s">
        <v>2972</v>
      </c>
      <c r="O222" s="1646"/>
      <c r="P222" s="1647" t="s">
        <v>4794</v>
      </c>
      <c r="Q222" s="1647"/>
      <c r="R222" s="1647"/>
      <c r="S222" s="1647"/>
      <c r="T222" s="1647"/>
      <c r="U222" s="1647"/>
      <c r="V222" s="1647"/>
      <c r="W222" s="1647"/>
      <c r="X222" s="1647"/>
      <c r="Y222" s="1647"/>
      <c r="Z222" s="1647"/>
      <c r="AA222" s="1647"/>
      <c r="AB222" s="1647"/>
      <c r="AC222" s="1647"/>
      <c r="AD222" s="1647"/>
      <c r="AE222" s="1647"/>
      <c r="AF222" s="1631"/>
      <c r="AG222" s="108"/>
      <c r="AH222" s="54"/>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row>
    <row r="223" spans="1:59" s="77" customFormat="1" ht="15" customHeight="1" x14ac:dyDescent="0.15">
      <c r="A223" s="134"/>
      <c r="B223" s="135"/>
      <c r="C223" s="1643" t="s">
        <v>75</v>
      </c>
      <c r="D223" s="1644"/>
      <c r="E223" s="1644"/>
      <c r="F223" s="1644"/>
      <c r="G223" s="1644"/>
      <c r="H223" s="1645"/>
      <c r="I223" s="1650" t="s">
        <v>2892</v>
      </c>
      <c r="J223" s="1651"/>
      <c r="K223" s="1652"/>
      <c r="L223" s="1656" t="s">
        <v>76</v>
      </c>
      <c r="M223" s="1657"/>
      <c r="N223" s="1646"/>
      <c r="O223" s="1646"/>
      <c r="P223" s="1647"/>
      <c r="Q223" s="1647"/>
      <c r="R223" s="1647"/>
      <c r="S223" s="1647"/>
      <c r="T223" s="1647"/>
      <c r="U223" s="1647"/>
      <c r="V223" s="1647"/>
      <c r="W223" s="1647"/>
      <c r="X223" s="1647"/>
      <c r="Y223" s="1647"/>
      <c r="Z223" s="1647"/>
      <c r="AA223" s="1647"/>
      <c r="AB223" s="1647"/>
      <c r="AC223" s="1647"/>
      <c r="AD223" s="1647"/>
      <c r="AE223" s="1647"/>
      <c r="AF223" s="1631"/>
      <c r="AG223" s="107"/>
      <c r="AH223" s="54"/>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row>
    <row r="224" spans="1:59" s="77" customFormat="1" ht="34.9" customHeight="1" thickBot="1" x14ac:dyDescent="0.2">
      <c r="A224" s="136"/>
      <c r="B224" s="137"/>
      <c r="C224" s="1648"/>
      <c r="D224" s="1649"/>
      <c r="E224" s="1649"/>
      <c r="F224" s="2346" t="s">
        <v>2893</v>
      </c>
      <c r="G224" s="2347"/>
      <c r="H224" s="2348"/>
      <c r="I224" s="1653"/>
      <c r="J224" s="1654"/>
      <c r="K224" s="1655"/>
      <c r="L224" s="1658"/>
      <c r="M224" s="1659"/>
      <c r="N224" s="1646"/>
      <c r="O224" s="1646"/>
      <c r="P224" s="1647"/>
      <c r="Q224" s="1647"/>
      <c r="R224" s="1647"/>
      <c r="S224" s="1647"/>
      <c r="T224" s="1647"/>
      <c r="U224" s="1647"/>
      <c r="V224" s="1647"/>
      <c r="W224" s="1647"/>
      <c r="X224" s="1647"/>
      <c r="Y224" s="1647"/>
      <c r="Z224" s="1647"/>
      <c r="AA224" s="1647"/>
      <c r="AB224" s="1647"/>
      <c r="AC224" s="1647"/>
      <c r="AD224" s="1647"/>
      <c r="AE224" s="1647"/>
      <c r="AF224" s="50"/>
      <c r="AG224" s="50"/>
      <c r="AH224" s="54"/>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row>
    <row r="225" spans="1:54" s="77" customFormat="1" ht="30" customHeight="1" thickBot="1" x14ac:dyDescent="0.2">
      <c r="A225" s="2007" t="s">
        <v>77</v>
      </c>
      <c r="B225" s="1995"/>
      <c r="C225" s="2333"/>
      <c r="D225" s="2334"/>
      <c r="E225" s="198" t="s">
        <v>34</v>
      </c>
      <c r="F225" s="2333"/>
      <c r="G225" s="2334"/>
      <c r="H225" s="199" t="s">
        <v>34</v>
      </c>
      <c r="I225" s="2335"/>
      <c r="J225" s="2336"/>
      <c r="K225" s="293" t="s">
        <v>86</v>
      </c>
      <c r="L225" s="2337">
        <f>C225+I225</f>
        <v>0</v>
      </c>
      <c r="M225" s="2338"/>
      <c r="N225" s="1646"/>
      <c r="O225" s="1646"/>
      <c r="P225" s="1647"/>
      <c r="Q225" s="1647"/>
      <c r="R225" s="1647"/>
      <c r="S225" s="1647"/>
      <c r="T225" s="1647"/>
      <c r="U225" s="1647"/>
      <c r="V225" s="1647"/>
      <c r="W225" s="1647"/>
      <c r="X225" s="1647"/>
      <c r="Y225" s="1647"/>
      <c r="Z225" s="1647"/>
      <c r="AA225" s="1647"/>
      <c r="AB225" s="1647"/>
      <c r="AC225" s="1647"/>
      <c r="AD225" s="1647"/>
      <c r="AE225" s="1647"/>
      <c r="AF225" s="58"/>
      <c r="AH225" s="35"/>
      <c r="AI225" s="35"/>
      <c r="AJ225" s="35"/>
      <c r="AK225" s="35"/>
      <c r="AL225" s="35"/>
      <c r="AM225" s="35"/>
      <c r="AN225" s="35"/>
      <c r="AO225" s="35"/>
      <c r="AP225" s="35"/>
      <c r="AQ225" s="35"/>
      <c r="AR225" s="35"/>
      <c r="AS225" s="35"/>
    </row>
    <row r="226" spans="1:54" s="77" customFormat="1" ht="4.9000000000000004" customHeight="1" x14ac:dyDescent="0.15">
      <c r="A226" s="290"/>
      <c r="B226" s="289"/>
      <c r="F226" s="274"/>
      <c r="G226" s="274"/>
      <c r="H226" s="275"/>
      <c r="I226" s="291"/>
      <c r="J226" s="291"/>
      <c r="K226" s="274"/>
      <c r="L226" s="274"/>
      <c r="M226" s="292"/>
      <c r="N226" s="276"/>
      <c r="O226" s="276"/>
      <c r="P226" s="1647"/>
      <c r="Q226" s="1647"/>
      <c r="R226" s="1647"/>
      <c r="S226" s="1647"/>
      <c r="T226" s="1647"/>
      <c r="U226" s="1647"/>
      <c r="V226" s="1647"/>
      <c r="W226" s="1647"/>
      <c r="X226" s="1647"/>
      <c r="Y226" s="1647"/>
      <c r="Z226" s="1647"/>
      <c r="AA226" s="1647"/>
      <c r="AB226" s="1647"/>
      <c r="AC226" s="1647"/>
      <c r="AD226" s="1647"/>
      <c r="AE226" s="1647"/>
      <c r="AF226" s="58"/>
      <c r="AH226" s="35"/>
      <c r="AI226" s="35"/>
      <c r="AJ226" s="35"/>
      <c r="AK226" s="35"/>
      <c r="AL226" s="35"/>
      <c r="AM226" s="35"/>
      <c r="AN226" s="35"/>
      <c r="AO226" s="35"/>
      <c r="AP226" s="35"/>
      <c r="AQ226" s="35"/>
      <c r="AR226" s="35"/>
      <c r="AS226" s="35"/>
    </row>
    <row r="227" spans="1:54" s="77" customFormat="1" ht="4.9000000000000004" customHeight="1" x14ac:dyDescent="0.15">
      <c r="A227" s="290"/>
      <c r="B227" s="289"/>
      <c r="F227" s="274"/>
      <c r="G227" s="274"/>
      <c r="H227" s="292"/>
      <c r="I227" s="291"/>
      <c r="J227" s="291"/>
      <c r="K227" s="274"/>
      <c r="L227" s="274"/>
      <c r="M227" s="292"/>
      <c r="N227" s="276"/>
      <c r="O227" s="276"/>
      <c r="P227" s="1647"/>
      <c r="Q227" s="1647"/>
      <c r="R227" s="1647"/>
      <c r="S227" s="1647"/>
      <c r="T227" s="1647"/>
      <c r="U227" s="1647"/>
      <c r="V227" s="1647"/>
      <c r="W227" s="1647"/>
      <c r="X227" s="1647"/>
      <c r="Y227" s="1647"/>
      <c r="Z227" s="1647"/>
      <c r="AA227" s="1647"/>
      <c r="AB227" s="1647"/>
      <c r="AC227" s="1647"/>
      <c r="AD227" s="1647"/>
      <c r="AE227" s="1647"/>
      <c r="AF227" s="58"/>
      <c r="AH227" s="35"/>
      <c r="AI227" s="35"/>
      <c r="AJ227" s="35"/>
      <c r="AK227" s="35"/>
      <c r="AL227" s="35"/>
      <c r="AM227" s="35"/>
      <c r="AN227" s="35"/>
      <c r="AO227" s="35"/>
      <c r="AP227" s="35"/>
      <c r="AQ227" s="35"/>
      <c r="AR227" s="35"/>
      <c r="AS227" s="35"/>
    </row>
    <row r="228" spans="1:54" s="77" customFormat="1" ht="15" customHeight="1" x14ac:dyDescent="0.15">
      <c r="A228" s="599"/>
      <c r="B228" s="289"/>
      <c r="F228" s="274"/>
      <c r="G228" s="274"/>
      <c r="H228" s="292"/>
      <c r="I228" s="291"/>
      <c r="J228" s="291"/>
      <c r="K228" s="274"/>
      <c r="L228" s="274"/>
      <c r="M228" s="292"/>
      <c r="N228" s="276"/>
      <c r="O228" s="276"/>
      <c r="P228" s="235"/>
      <c r="Q228" s="235"/>
      <c r="R228" s="235"/>
      <c r="S228" s="235"/>
      <c r="T228" s="235"/>
      <c r="U228" s="235"/>
      <c r="V228" s="235"/>
      <c r="W228" s="235"/>
      <c r="X228" s="235"/>
      <c r="Y228" s="235"/>
      <c r="Z228" s="235"/>
      <c r="AA228" s="235"/>
      <c r="AB228" s="235"/>
      <c r="AC228" s="235"/>
      <c r="AD228" s="235"/>
      <c r="AE228" s="235"/>
      <c r="AF228" s="58"/>
      <c r="AH228" s="35"/>
      <c r="AI228" s="35"/>
      <c r="AJ228" s="35"/>
      <c r="AK228" s="35"/>
      <c r="AL228" s="35"/>
      <c r="AM228" s="35"/>
      <c r="AN228" s="35"/>
      <c r="AO228" s="35"/>
      <c r="AP228" s="35"/>
      <c r="AQ228" s="35"/>
      <c r="AR228" s="35"/>
      <c r="AS228" s="35"/>
    </row>
    <row r="229" spans="1:54" s="77" customFormat="1" ht="30" customHeight="1" x14ac:dyDescent="0.15">
      <c r="A229" s="1930" t="s">
        <v>3084</v>
      </c>
      <c r="B229" s="1931"/>
      <c r="C229" s="1931"/>
      <c r="D229" s="1931"/>
      <c r="E229" s="1931"/>
      <c r="F229" s="1931"/>
      <c r="G229" s="1931"/>
      <c r="H229" s="1931"/>
      <c r="I229" s="1931"/>
      <c r="J229" s="1931"/>
      <c r="K229" s="1931"/>
      <c r="L229" s="1931"/>
      <c r="M229" s="1931"/>
      <c r="N229" s="1931"/>
      <c r="O229" s="1931"/>
      <c r="P229" s="1931"/>
      <c r="Q229" s="1931"/>
      <c r="R229" s="1931"/>
      <c r="S229" s="1931"/>
      <c r="T229" s="1931"/>
      <c r="U229" s="1931"/>
      <c r="V229" s="1931"/>
      <c r="W229" s="1931"/>
      <c r="X229" s="1931"/>
      <c r="Y229" s="1931"/>
      <c r="Z229" s="1931"/>
      <c r="AA229" s="1931"/>
      <c r="AB229" s="1931"/>
      <c r="AC229" s="1931"/>
      <c r="AD229" s="1931"/>
      <c r="AE229" s="1931"/>
      <c r="AF229" s="58"/>
      <c r="AH229" s="35"/>
      <c r="AI229" s="35"/>
      <c r="AJ229" s="35"/>
      <c r="AK229" s="35"/>
      <c r="AL229" s="35"/>
      <c r="AM229" s="35"/>
      <c r="AN229" s="35"/>
      <c r="AO229" s="35"/>
      <c r="AP229" s="35"/>
      <c r="AQ229" s="35"/>
      <c r="AR229" s="35"/>
      <c r="AS229" s="35"/>
    </row>
    <row r="230" spans="1:54" s="77" customFormat="1" ht="40.15" customHeight="1" thickBot="1" x14ac:dyDescent="0.2">
      <c r="A230" s="1995"/>
      <c r="B230" s="1996"/>
      <c r="C230" s="1996"/>
      <c r="D230" s="1996"/>
      <c r="E230" s="1996"/>
      <c r="F230" s="1996"/>
      <c r="G230" s="1996"/>
      <c r="H230" s="1996"/>
      <c r="I230" s="1996"/>
      <c r="J230" s="1997"/>
      <c r="K230" s="2326" t="s">
        <v>2861</v>
      </c>
      <c r="L230" s="2327"/>
      <c r="M230" s="2328"/>
      <c r="N230" s="2329" t="s">
        <v>2857</v>
      </c>
      <c r="O230" s="2330"/>
      <c r="P230" s="2331"/>
      <c r="Q230" s="2317" t="s">
        <v>2858</v>
      </c>
      <c r="R230" s="2317"/>
      <c r="S230" s="2317"/>
      <c r="T230" s="2332" t="s">
        <v>2859</v>
      </c>
      <c r="U230" s="2332"/>
      <c r="V230" s="2332"/>
      <c r="W230" s="2319" t="s">
        <v>2862</v>
      </c>
      <c r="X230" s="2319"/>
      <c r="Y230" s="2319"/>
      <c r="Z230" s="2320" t="s">
        <v>2898</v>
      </c>
      <c r="AA230" s="2320"/>
      <c r="AB230" s="2320"/>
      <c r="AC230" s="2321" t="s">
        <v>79</v>
      </c>
      <c r="AD230" s="2322"/>
      <c r="AE230" s="2322"/>
      <c r="AF230" s="54"/>
      <c r="AG230" s="82"/>
      <c r="AH230" s="35"/>
      <c r="AI230" s="35"/>
      <c r="AJ230" s="35"/>
      <c r="AK230" s="35"/>
      <c r="AL230" s="35"/>
      <c r="AM230" s="35"/>
      <c r="AN230" s="35"/>
      <c r="AO230" s="35"/>
      <c r="AP230" s="35"/>
      <c r="AQ230" s="35"/>
      <c r="AR230" s="35"/>
      <c r="AS230" s="35"/>
      <c r="AT230" s="35"/>
      <c r="AU230" s="35"/>
      <c r="AV230" s="35"/>
      <c r="AW230" s="35"/>
      <c r="AX230" s="35"/>
      <c r="AY230" s="35"/>
      <c r="AZ230" s="35"/>
      <c r="BA230" s="35"/>
      <c r="BB230" s="35"/>
    </row>
    <row r="231" spans="1:54" s="77" customFormat="1" ht="19.899999999999999" customHeight="1" x14ac:dyDescent="0.15">
      <c r="A231" s="1057" t="s">
        <v>2897</v>
      </c>
      <c r="B231" s="1057"/>
      <c r="C231" s="1057"/>
      <c r="D231" s="1057"/>
      <c r="E231" s="1057"/>
      <c r="F231" s="1057"/>
      <c r="G231" s="1057"/>
      <c r="H231" s="1057"/>
      <c r="I231" s="1057"/>
      <c r="J231" s="1058"/>
      <c r="K231" s="1666" t="str">
        <f>IF(F225&lt;L225,"○",IF(F225=L225,"×"))</f>
        <v>×</v>
      </c>
      <c r="L231" s="1061"/>
      <c r="M231" s="1061"/>
      <c r="N231" s="1061" t="str">
        <f>IF(F225&gt;0,"○",IF(F225=0,"×",))</f>
        <v>×</v>
      </c>
      <c r="O231" s="1061"/>
      <c r="P231" s="1061"/>
      <c r="Q231" s="1068"/>
      <c r="R231" s="1068"/>
      <c r="S231" s="1068"/>
      <c r="T231" s="1068"/>
      <c r="U231" s="1068"/>
      <c r="V231" s="1068"/>
      <c r="W231" s="1068"/>
      <c r="X231" s="1068"/>
      <c r="Y231" s="1068"/>
      <c r="Z231" s="1068"/>
      <c r="AA231" s="1068"/>
      <c r="AB231" s="1068"/>
      <c r="AC231" s="1068"/>
      <c r="AD231" s="1068"/>
      <c r="AE231" s="2098"/>
      <c r="AF231" s="54" t="str">
        <f>IF(OR(K231="",N231="",Q231="",T231="",W231="",Z231="",AC231=""),"←未回答の項目があります。該当者がいない場合は「×」を選択してください。","")</f>
        <v>←未回答の項目があります。該当者がいない場合は「×」を選択してください。</v>
      </c>
      <c r="AG231" s="82"/>
      <c r="AH231" s="35"/>
      <c r="AI231" s="35"/>
      <c r="AJ231" s="35"/>
      <c r="AK231" s="35"/>
      <c r="AL231" s="35"/>
      <c r="AM231" s="35"/>
      <c r="AN231" s="35"/>
      <c r="AO231" s="35"/>
      <c r="AP231" s="35"/>
      <c r="AQ231" s="35"/>
      <c r="AR231" s="35"/>
      <c r="AS231" s="35"/>
      <c r="AT231" s="35"/>
      <c r="AU231" s="35"/>
      <c r="AV231" s="35"/>
      <c r="AW231" s="35"/>
      <c r="AX231" s="35"/>
      <c r="AY231" s="35"/>
      <c r="AZ231" s="35"/>
      <c r="BA231" s="35"/>
      <c r="BB231" s="35"/>
    </row>
    <row r="232" spans="1:54" s="77" customFormat="1" ht="19.899999999999999" customHeight="1" thickBot="1" x14ac:dyDescent="0.2">
      <c r="A232" s="1057" t="s">
        <v>3140</v>
      </c>
      <c r="B232" s="1057"/>
      <c r="C232" s="1057"/>
      <c r="D232" s="1057"/>
      <c r="E232" s="1057"/>
      <c r="F232" s="1057"/>
      <c r="G232" s="1057"/>
      <c r="H232" s="1057"/>
      <c r="I232" s="1057"/>
      <c r="J232" s="1058"/>
      <c r="K232" s="2325"/>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4"/>
      <c r="AF232" s="54" t="str">
        <f>IF(OR(AND(K231="○",K232=""),AND(N231="○",N232=""),AND(Q231="○",Q232=""),AND(T231="○",T232=""),AND(W231="○",W232=""),AND(Z231="○",Z232=""),AND(AC231="○",AC232="")),"←未回答の項目があります。",
"")</f>
        <v/>
      </c>
      <c r="AG232" s="82"/>
      <c r="AH232" s="35"/>
      <c r="AI232" s="35"/>
      <c r="AJ232" s="35"/>
      <c r="AK232" s="35"/>
      <c r="AL232" s="35"/>
      <c r="AM232" s="35"/>
      <c r="AN232" s="35"/>
      <c r="AO232" s="35"/>
      <c r="AP232" s="35"/>
      <c r="AQ232" s="35"/>
      <c r="AR232" s="35"/>
      <c r="AS232" s="35"/>
      <c r="AT232" s="35"/>
      <c r="AU232" s="35"/>
      <c r="AV232" s="35"/>
      <c r="AW232" s="35"/>
      <c r="AX232" s="35"/>
      <c r="AY232" s="35"/>
      <c r="AZ232" s="35"/>
      <c r="BA232" s="35"/>
      <c r="BB232" s="35"/>
    </row>
    <row r="233" spans="1:54" s="77" customFormat="1" ht="24.95" customHeight="1" x14ac:dyDescent="0.15">
      <c r="A233" s="1636" t="s">
        <v>217</v>
      </c>
      <c r="B233" s="1636"/>
      <c r="C233" s="1637" t="s">
        <v>3088</v>
      </c>
      <c r="D233" s="1638"/>
      <c r="E233" s="1638"/>
      <c r="F233" s="1638"/>
      <c r="G233" s="1638"/>
      <c r="H233" s="1638"/>
      <c r="I233" s="1638"/>
      <c r="J233" s="1638"/>
      <c r="K233" s="1638"/>
      <c r="L233" s="1638"/>
      <c r="M233" s="1638"/>
      <c r="N233" s="1638"/>
      <c r="O233" s="1638"/>
      <c r="P233" s="1638"/>
      <c r="Q233" s="1638"/>
      <c r="R233" s="1638"/>
      <c r="S233" s="1638"/>
      <c r="T233" s="1638"/>
      <c r="U233" s="1638"/>
      <c r="V233" s="1638"/>
      <c r="W233" s="1638"/>
      <c r="X233" s="1638"/>
      <c r="Y233" s="1638"/>
      <c r="Z233" s="1638"/>
      <c r="AA233" s="1638"/>
      <c r="AB233" s="1638"/>
      <c r="AC233" s="1638"/>
      <c r="AD233" s="1638"/>
      <c r="AE233" s="1638"/>
      <c r="AF233" s="54"/>
      <c r="AG233" s="82"/>
      <c r="AH233" s="35"/>
      <c r="AI233" s="35"/>
      <c r="AJ233" s="35"/>
      <c r="AK233" s="35"/>
      <c r="AL233" s="35"/>
      <c r="AM233" s="35"/>
      <c r="AN233" s="35"/>
      <c r="AO233" s="35"/>
      <c r="AP233" s="35"/>
      <c r="AQ233" s="35"/>
      <c r="AR233" s="35"/>
      <c r="AS233" s="35"/>
      <c r="AT233" s="35"/>
      <c r="AU233" s="35"/>
      <c r="AV233" s="35"/>
      <c r="AW233" s="35"/>
      <c r="AX233" s="35"/>
      <c r="AY233" s="35"/>
      <c r="AZ233" s="35"/>
      <c r="BA233" s="35"/>
      <c r="BB233" s="35"/>
    </row>
    <row r="234" spans="1:54" s="77" customFormat="1" ht="12" customHeight="1" x14ac:dyDescent="0.15">
      <c r="A234" s="1562" t="s">
        <v>218</v>
      </c>
      <c r="B234" s="1562"/>
      <c r="C234" s="1639" t="s">
        <v>2891</v>
      </c>
      <c r="D234" s="1639"/>
      <c r="E234" s="1639"/>
      <c r="F234" s="1639"/>
      <c r="G234" s="1639"/>
      <c r="H234" s="1639"/>
      <c r="I234" s="1639"/>
      <c r="J234" s="1639"/>
      <c r="K234" s="1639"/>
      <c r="L234" s="1639"/>
      <c r="M234" s="1639"/>
      <c r="N234" s="1639"/>
      <c r="O234" s="1639"/>
      <c r="P234" s="1639"/>
      <c r="Q234" s="1639"/>
      <c r="R234" s="1639"/>
      <c r="S234" s="1639"/>
      <c r="T234" s="1639"/>
      <c r="U234" s="1639"/>
      <c r="V234" s="1639"/>
      <c r="W234" s="1639"/>
      <c r="X234" s="1639"/>
      <c r="Y234" s="1639"/>
      <c r="Z234" s="1639"/>
      <c r="AA234" s="1639"/>
      <c r="AB234" s="1639"/>
      <c r="AC234" s="1639"/>
      <c r="AD234" s="1639"/>
      <c r="AE234" s="1639"/>
      <c r="AF234" s="54"/>
      <c r="AG234" s="82"/>
      <c r="AH234" s="35"/>
      <c r="AI234" s="35"/>
      <c r="AJ234" s="35"/>
      <c r="AK234" s="35"/>
      <c r="AL234" s="35"/>
      <c r="AM234" s="35"/>
      <c r="AN234" s="35"/>
      <c r="AO234" s="35"/>
      <c r="AP234" s="35"/>
      <c r="AQ234" s="35"/>
      <c r="AR234" s="35"/>
      <c r="AS234" s="35"/>
      <c r="AT234" s="35"/>
      <c r="AU234" s="35"/>
      <c r="AV234" s="35"/>
      <c r="AW234" s="35"/>
      <c r="AX234" s="35"/>
      <c r="AY234" s="35"/>
      <c r="AZ234" s="35"/>
      <c r="BA234" s="35"/>
      <c r="BB234" s="35"/>
    </row>
    <row r="235" spans="1:54" s="77" customFormat="1" ht="24.95" customHeight="1" x14ac:dyDescent="0.15">
      <c r="A235" s="1640" t="s">
        <v>219</v>
      </c>
      <c r="B235" s="1640"/>
      <c r="C235" s="1637" t="s">
        <v>3086</v>
      </c>
      <c r="D235" s="1638"/>
      <c r="E235" s="1638"/>
      <c r="F235" s="1638"/>
      <c r="G235" s="1638"/>
      <c r="H235" s="1638"/>
      <c r="I235" s="1638"/>
      <c r="J235" s="1638"/>
      <c r="K235" s="1638"/>
      <c r="L235" s="1638"/>
      <c r="M235" s="1638"/>
      <c r="N235" s="1638"/>
      <c r="O235" s="1638"/>
      <c r="P235" s="1638"/>
      <c r="Q235" s="1638"/>
      <c r="R235" s="1638"/>
      <c r="S235" s="1638"/>
      <c r="T235" s="1638"/>
      <c r="U235" s="1638"/>
      <c r="V235" s="1638"/>
      <c r="W235" s="1638"/>
      <c r="X235" s="1638"/>
      <c r="Y235" s="1638"/>
      <c r="Z235" s="1638"/>
      <c r="AA235" s="1638"/>
      <c r="AB235" s="1638"/>
      <c r="AC235" s="1638"/>
      <c r="AD235" s="1638"/>
      <c r="AE235" s="1638"/>
      <c r="AF235" s="54"/>
      <c r="AG235" s="82"/>
      <c r="AH235" s="35"/>
      <c r="AI235" s="35"/>
      <c r="AJ235" s="35"/>
      <c r="AK235" s="35"/>
      <c r="AL235" s="35"/>
      <c r="AM235" s="35"/>
      <c r="AN235" s="35"/>
      <c r="AO235" s="35"/>
      <c r="AP235" s="35"/>
      <c r="AQ235" s="35"/>
      <c r="AR235" s="35"/>
      <c r="AS235" s="35"/>
      <c r="AT235" s="35"/>
      <c r="AU235" s="35"/>
      <c r="AV235" s="35"/>
      <c r="AW235" s="35"/>
      <c r="AX235" s="35"/>
      <c r="AY235" s="35"/>
      <c r="AZ235" s="35"/>
      <c r="BA235" s="35"/>
      <c r="BB235" s="35"/>
    </row>
    <row r="236" spans="1:54" s="77" customFormat="1" ht="12" customHeight="1" x14ac:dyDescent="0.15">
      <c r="A236" s="1562" t="s">
        <v>3085</v>
      </c>
      <c r="B236" s="1562"/>
      <c r="C236" s="1561" t="s">
        <v>3087</v>
      </c>
      <c r="D236" s="1561"/>
      <c r="E236" s="1561"/>
      <c r="F236" s="1561"/>
      <c r="G236" s="1561"/>
      <c r="H236" s="1561"/>
      <c r="I236" s="1561"/>
      <c r="J236" s="1561"/>
      <c r="K236" s="1561"/>
      <c r="L236" s="1561"/>
      <c r="M236" s="1561"/>
      <c r="N236" s="1561"/>
      <c r="O236" s="1561"/>
      <c r="P236" s="1561"/>
      <c r="Q236" s="1561"/>
      <c r="R236" s="1561"/>
      <c r="S236" s="1561"/>
      <c r="T236" s="1561"/>
      <c r="U236" s="1561"/>
      <c r="V236" s="1561"/>
      <c r="W236" s="1561"/>
      <c r="X236" s="1561"/>
      <c r="Y236" s="1561"/>
      <c r="Z236" s="1561"/>
      <c r="AA236" s="1561"/>
      <c r="AB236" s="1561"/>
      <c r="AC236" s="1561"/>
      <c r="AD236" s="1561"/>
      <c r="AE236" s="1561"/>
      <c r="AF236" s="54"/>
      <c r="AG236" s="82"/>
      <c r="AH236" s="35"/>
      <c r="AI236" s="35"/>
      <c r="AJ236" s="35"/>
      <c r="AK236" s="35"/>
      <c r="AL236" s="35"/>
      <c r="AM236" s="35"/>
      <c r="AN236" s="35"/>
      <c r="AO236" s="35"/>
      <c r="AP236" s="35"/>
      <c r="AQ236" s="35"/>
      <c r="AR236" s="35"/>
      <c r="AS236" s="35"/>
      <c r="AT236" s="35"/>
      <c r="AU236" s="35"/>
      <c r="AV236" s="35"/>
      <c r="AW236" s="35"/>
      <c r="AX236" s="35"/>
      <c r="AY236" s="35"/>
      <c r="AZ236" s="35"/>
      <c r="BA236" s="35"/>
      <c r="BB236" s="35"/>
    </row>
    <row r="237" spans="1:54" s="77" customFormat="1" ht="12" hidden="1" customHeight="1" x14ac:dyDescent="0.15">
      <c r="A237" s="1562"/>
      <c r="B237" s="1562"/>
      <c r="C237" s="1635"/>
      <c r="D237" s="1561"/>
      <c r="E237" s="1561"/>
      <c r="F237" s="1561"/>
      <c r="G237" s="1561"/>
      <c r="H237" s="1561"/>
      <c r="I237" s="1561"/>
      <c r="J237" s="1561"/>
      <c r="K237" s="1561"/>
      <c r="L237" s="1561"/>
      <c r="M237" s="1561"/>
      <c r="N237" s="1561"/>
      <c r="O237" s="1561"/>
      <c r="P237" s="1561"/>
      <c r="Q237" s="1561"/>
      <c r="R237" s="1561"/>
      <c r="S237" s="1561"/>
      <c r="T237" s="1561"/>
      <c r="U237" s="1561"/>
      <c r="V237" s="1561"/>
      <c r="W237" s="1561"/>
      <c r="X237" s="1561"/>
      <c r="Y237" s="1561"/>
      <c r="Z237" s="1561"/>
      <c r="AA237" s="1561"/>
      <c r="AB237" s="1561"/>
      <c r="AC237" s="1561"/>
      <c r="AD237" s="1561"/>
      <c r="AE237" s="1561"/>
      <c r="AF237" s="54"/>
      <c r="AG237" s="82"/>
      <c r="AH237" s="35"/>
      <c r="AI237" s="35"/>
      <c r="AJ237" s="35"/>
      <c r="AK237" s="35"/>
      <c r="AL237" s="35"/>
      <c r="AM237" s="35"/>
      <c r="AN237" s="35"/>
      <c r="AO237" s="35"/>
      <c r="AP237" s="35"/>
      <c r="AQ237" s="35"/>
      <c r="AR237" s="35"/>
      <c r="AS237" s="35"/>
      <c r="AT237" s="35"/>
      <c r="AU237" s="35"/>
      <c r="AV237" s="35"/>
      <c r="AW237" s="35"/>
      <c r="AX237" s="35"/>
      <c r="AY237" s="35"/>
      <c r="AZ237" s="35"/>
      <c r="BA237" s="35"/>
      <c r="BB237" s="35"/>
    </row>
    <row r="238" spans="1:54" s="77" customFormat="1" ht="12" hidden="1" customHeight="1" x14ac:dyDescent="0.15">
      <c r="A238" s="1562"/>
      <c r="B238" s="1562"/>
      <c r="C238" s="1561"/>
      <c r="D238" s="1561"/>
      <c r="E238" s="1561"/>
      <c r="F238" s="1561"/>
      <c r="G238" s="1561"/>
      <c r="H238" s="1561"/>
      <c r="I238" s="1561"/>
      <c r="J238" s="1561"/>
      <c r="K238" s="1561"/>
      <c r="L238" s="1561"/>
      <c r="M238" s="1561"/>
      <c r="N238" s="1561"/>
      <c r="O238" s="1561"/>
      <c r="P238" s="1561"/>
      <c r="Q238" s="1561"/>
      <c r="R238" s="1561"/>
      <c r="S238" s="1561"/>
      <c r="T238" s="1561"/>
      <c r="U238" s="1561"/>
      <c r="V238" s="1561"/>
      <c r="W238" s="1561"/>
      <c r="X238" s="1561"/>
      <c r="Y238" s="1561"/>
      <c r="Z238" s="1561"/>
      <c r="AA238" s="1561"/>
      <c r="AB238" s="1561"/>
      <c r="AC238" s="1561"/>
      <c r="AD238" s="1561"/>
      <c r="AE238" s="1561"/>
      <c r="AF238" s="54"/>
      <c r="AG238" s="82"/>
      <c r="AH238" s="35"/>
      <c r="AI238" s="35"/>
      <c r="AJ238" s="35"/>
      <c r="AK238" s="35"/>
      <c r="AL238" s="35"/>
      <c r="AM238" s="35"/>
      <c r="AN238" s="35"/>
      <c r="AO238" s="35"/>
      <c r="AP238" s="35"/>
      <c r="AQ238" s="35"/>
      <c r="AR238" s="35"/>
      <c r="AS238" s="35"/>
      <c r="AT238" s="35"/>
      <c r="AU238" s="35"/>
      <c r="AV238" s="35"/>
      <c r="AW238" s="35"/>
      <c r="AX238" s="35"/>
      <c r="AY238" s="35"/>
      <c r="AZ238" s="35"/>
      <c r="BA238" s="35"/>
      <c r="BB238" s="35"/>
    </row>
    <row r="239" spans="1:54" s="77" customFormat="1" ht="12" hidden="1" customHeight="1" x14ac:dyDescent="0.15">
      <c r="A239" s="1562"/>
      <c r="B239" s="1562"/>
      <c r="C239" s="1561"/>
      <c r="D239" s="1561"/>
      <c r="E239" s="1561"/>
      <c r="F239" s="1561"/>
      <c r="G239" s="1561"/>
      <c r="H239" s="1561"/>
      <c r="I239" s="1561"/>
      <c r="J239" s="1561"/>
      <c r="K239" s="1561"/>
      <c r="L239" s="1561"/>
      <c r="M239" s="1561"/>
      <c r="N239" s="1561"/>
      <c r="O239" s="1561"/>
      <c r="P239" s="1561"/>
      <c r="Q239" s="1561"/>
      <c r="R239" s="1561"/>
      <c r="S239" s="1561"/>
      <c r="T239" s="1561"/>
      <c r="U239" s="1561"/>
      <c r="V239" s="1561"/>
      <c r="W239" s="1561"/>
      <c r="X239" s="1561"/>
      <c r="Y239" s="1561"/>
      <c r="Z239" s="1561"/>
      <c r="AA239" s="1561"/>
      <c r="AB239" s="1561"/>
      <c r="AC239" s="1561"/>
      <c r="AD239" s="1561"/>
      <c r="AE239" s="1561"/>
      <c r="AF239" s="54"/>
      <c r="AG239" s="82"/>
      <c r="AH239" s="35"/>
      <c r="AI239" s="35"/>
      <c r="AJ239" s="35"/>
      <c r="AK239" s="35"/>
      <c r="AL239" s="35"/>
      <c r="AM239" s="35"/>
      <c r="AN239" s="35"/>
      <c r="AO239" s="35"/>
      <c r="AP239" s="35"/>
      <c r="AQ239" s="35"/>
      <c r="AR239" s="35"/>
      <c r="AS239" s="35"/>
      <c r="AT239" s="35"/>
      <c r="AU239" s="35"/>
      <c r="AV239" s="35"/>
      <c r="AW239" s="35"/>
      <c r="AX239" s="35"/>
      <c r="AY239" s="35"/>
      <c r="AZ239" s="35"/>
      <c r="BA239" s="35"/>
      <c r="BB239" s="35"/>
    </row>
    <row r="240" spans="1:54" s="77" customFormat="1" ht="4.9000000000000004" customHeight="1" x14ac:dyDescent="0.15">
      <c r="A240" s="1563"/>
      <c r="B240" s="1563"/>
      <c r="C240" s="1564"/>
      <c r="D240" s="1564"/>
      <c r="E240" s="1564"/>
      <c r="F240" s="1564"/>
      <c r="G240" s="1564"/>
      <c r="H240" s="1564"/>
      <c r="I240" s="1564"/>
      <c r="J240" s="1564"/>
      <c r="K240" s="1564"/>
      <c r="L240" s="1564"/>
      <c r="M240" s="1564"/>
      <c r="N240" s="1564"/>
      <c r="O240" s="1564"/>
      <c r="P240" s="1564"/>
      <c r="Q240" s="1564"/>
      <c r="R240" s="1564"/>
      <c r="S240" s="1564"/>
      <c r="T240" s="1564"/>
      <c r="U240" s="1564"/>
      <c r="V240" s="1564"/>
      <c r="W240" s="1564"/>
      <c r="X240" s="1564"/>
      <c r="Y240" s="1564"/>
      <c r="Z240" s="1564"/>
      <c r="AA240" s="1564"/>
      <c r="AB240" s="1564"/>
      <c r="AC240" s="1564"/>
      <c r="AD240" s="1564"/>
      <c r="AE240" s="1564"/>
      <c r="AF240" s="54"/>
      <c r="AG240" s="82"/>
      <c r="AH240" s="35"/>
      <c r="AI240" s="35"/>
      <c r="AJ240" s="35"/>
      <c r="AK240" s="35"/>
      <c r="AL240" s="35"/>
      <c r="AM240" s="35"/>
      <c r="AN240" s="35"/>
      <c r="AO240" s="35"/>
      <c r="AP240" s="35"/>
      <c r="AQ240" s="35"/>
      <c r="AR240" s="35"/>
      <c r="AS240" s="35"/>
      <c r="AT240" s="35"/>
      <c r="AU240" s="35"/>
      <c r="AV240" s="35"/>
      <c r="AW240" s="35"/>
      <c r="AX240" s="35"/>
      <c r="AY240" s="35"/>
      <c r="AZ240" s="35"/>
      <c r="BA240" s="35"/>
      <c r="BB240" s="35"/>
    </row>
    <row r="241" spans="1:54" s="77" customFormat="1" ht="4.9000000000000004" customHeight="1" x14ac:dyDescent="0.15">
      <c r="A241" s="1563"/>
      <c r="B241" s="1563"/>
      <c r="C241" s="1565"/>
      <c r="D241" s="1565"/>
      <c r="E241" s="1565"/>
      <c r="F241" s="1565"/>
      <c r="G241" s="1565"/>
      <c r="H241" s="1565"/>
      <c r="I241" s="1565"/>
      <c r="J241" s="1565"/>
      <c r="K241" s="1565"/>
      <c r="L241" s="1565"/>
      <c r="M241" s="1565"/>
      <c r="N241" s="1565"/>
      <c r="O241" s="1565"/>
      <c r="P241" s="1565"/>
      <c r="Q241" s="1565"/>
      <c r="R241" s="1565"/>
      <c r="S241" s="1565"/>
      <c r="T241" s="1565"/>
      <c r="U241" s="1565"/>
      <c r="V241" s="1565"/>
      <c r="W241" s="1565"/>
      <c r="X241" s="1565"/>
      <c r="Y241" s="1565"/>
      <c r="Z241" s="1565"/>
      <c r="AA241" s="1565"/>
      <c r="AB241" s="1565"/>
      <c r="AC241" s="1565"/>
      <c r="AD241" s="1565"/>
      <c r="AE241" s="1565"/>
      <c r="AF241" s="54"/>
      <c r="AG241" s="82"/>
      <c r="AH241" s="35"/>
      <c r="AI241" s="35"/>
      <c r="AJ241" s="35"/>
      <c r="AK241" s="35"/>
      <c r="AL241" s="35"/>
      <c r="AM241" s="35"/>
      <c r="AN241" s="35"/>
      <c r="AO241" s="35"/>
      <c r="AP241" s="35"/>
      <c r="AQ241" s="35"/>
      <c r="AR241" s="35"/>
      <c r="AS241" s="35"/>
      <c r="AT241" s="35"/>
      <c r="AU241" s="35"/>
      <c r="AV241" s="35"/>
      <c r="AW241" s="35"/>
      <c r="AX241" s="35"/>
      <c r="AY241" s="35"/>
      <c r="AZ241" s="35"/>
      <c r="BA241" s="35"/>
      <c r="BB241" s="35"/>
    </row>
    <row r="242" spans="1:54" s="77" customFormat="1" ht="4.9000000000000004" customHeight="1" x14ac:dyDescent="0.15">
      <c r="A242" s="1563"/>
      <c r="B242" s="1563"/>
      <c r="C242" s="1564"/>
      <c r="D242" s="1564"/>
      <c r="E242" s="1564"/>
      <c r="F242" s="1564"/>
      <c r="G242" s="1564"/>
      <c r="H242" s="1564"/>
      <c r="I242" s="1564"/>
      <c r="J242" s="1564"/>
      <c r="K242" s="1564"/>
      <c r="L242" s="1564"/>
      <c r="M242" s="1564"/>
      <c r="N242" s="1564"/>
      <c r="O242" s="1564"/>
      <c r="P242" s="1564"/>
      <c r="Q242" s="1564"/>
      <c r="R242" s="1564"/>
      <c r="S242" s="1564"/>
      <c r="T242" s="1564"/>
      <c r="U242" s="1564"/>
      <c r="V242" s="1564"/>
      <c r="W242" s="1564"/>
      <c r="X242" s="1564"/>
      <c r="Y242" s="1564"/>
      <c r="Z242" s="1564"/>
      <c r="AA242" s="1564"/>
      <c r="AB242" s="1564"/>
      <c r="AC242" s="1564"/>
      <c r="AD242" s="1564"/>
      <c r="AE242" s="1564"/>
      <c r="AF242" s="54"/>
      <c r="AG242" s="82"/>
      <c r="AH242" s="35"/>
      <c r="AI242" s="35"/>
      <c r="AJ242" s="35"/>
      <c r="AK242" s="35"/>
      <c r="AL242" s="35"/>
      <c r="AM242" s="35"/>
      <c r="AN242" s="35"/>
      <c r="AO242" s="35"/>
      <c r="AP242" s="35"/>
      <c r="AQ242" s="35"/>
      <c r="AR242" s="35"/>
      <c r="AS242" s="35"/>
      <c r="AT242" s="35"/>
      <c r="AU242" s="35"/>
      <c r="AV242" s="35"/>
      <c r="AW242" s="35"/>
      <c r="AX242" s="35"/>
      <c r="AY242" s="35"/>
      <c r="AZ242" s="35"/>
      <c r="BA242" s="35"/>
      <c r="BB242" s="35"/>
    </row>
    <row r="243" spans="1:54" s="77" customFormat="1" ht="12.75" customHeight="1" x14ac:dyDescent="0.15">
      <c r="A243" s="384" t="s">
        <v>2973</v>
      </c>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54"/>
      <c r="AG243" s="82"/>
      <c r="AH243" s="35"/>
      <c r="AI243" s="35"/>
      <c r="AJ243" s="35"/>
      <c r="AK243" s="35"/>
      <c r="AL243" s="35"/>
      <c r="AM243" s="35"/>
      <c r="AN243" s="35"/>
      <c r="AO243" s="35"/>
      <c r="AP243" s="35"/>
      <c r="AQ243" s="35"/>
      <c r="AR243" s="35"/>
      <c r="AS243" s="35"/>
      <c r="AT243" s="35"/>
      <c r="AU243" s="35"/>
      <c r="AV243" s="35"/>
      <c r="AW243" s="35"/>
      <c r="AX243" s="35"/>
      <c r="AY243" s="35"/>
      <c r="AZ243" s="35"/>
      <c r="BA243" s="35"/>
      <c r="BB243" s="35"/>
    </row>
    <row r="244" spans="1:54" s="77" customFormat="1" ht="4.9000000000000004" customHeight="1" x14ac:dyDescent="0.15">
      <c r="A244" s="41"/>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54"/>
      <c r="AG244" s="82"/>
      <c r="AH244" s="35"/>
      <c r="AI244" s="35"/>
      <c r="AJ244" s="35"/>
      <c r="AK244" s="35"/>
      <c r="AL244" s="35"/>
      <c r="AM244" s="35"/>
      <c r="AN244" s="35"/>
      <c r="AO244" s="35"/>
      <c r="AP244" s="35"/>
      <c r="AQ244" s="35"/>
      <c r="AR244" s="35"/>
      <c r="AS244" s="35"/>
      <c r="AT244" s="35"/>
      <c r="AU244" s="35"/>
      <c r="AV244" s="35"/>
      <c r="AW244" s="35"/>
      <c r="AX244" s="35"/>
      <c r="AY244" s="35"/>
      <c r="AZ244" s="35"/>
      <c r="BA244" s="35"/>
      <c r="BB244" s="35"/>
    </row>
    <row r="245" spans="1:54" s="77" customFormat="1" ht="30" customHeight="1" x14ac:dyDescent="0.15">
      <c r="A245" s="1080" t="s">
        <v>78</v>
      </c>
      <c r="B245" s="1080"/>
      <c r="C245" s="1080"/>
      <c r="D245" s="1080"/>
      <c r="E245" s="1080"/>
      <c r="F245" s="1080"/>
      <c r="G245" s="1080"/>
      <c r="H245" s="1080"/>
      <c r="I245" s="1080"/>
      <c r="J245" s="1080"/>
      <c r="K245" s="1080"/>
      <c r="L245" s="1080"/>
      <c r="M245" s="1080"/>
      <c r="N245" s="1080"/>
      <c r="O245" s="1080"/>
      <c r="P245" s="1080"/>
      <c r="Q245" s="1080"/>
      <c r="R245" s="1080"/>
      <c r="S245" s="1080"/>
      <c r="T245" s="1080"/>
      <c r="U245" s="1080"/>
      <c r="V245" s="1080"/>
      <c r="W245" s="1080"/>
      <c r="X245" s="1080"/>
      <c r="Y245" s="1080"/>
      <c r="Z245" s="1080"/>
      <c r="AA245" s="1080"/>
      <c r="AB245" s="1080"/>
      <c r="AC245" s="1080"/>
      <c r="AD245" s="1080"/>
      <c r="AE245" s="1080"/>
      <c r="AF245" s="54"/>
      <c r="AG245" s="82"/>
      <c r="AH245" s="35"/>
      <c r="AI245" s="35"/>
      <c r="AJ245" s="35"/>
      <c r="AK245" s="35"/>
      <c r="AL245" s="35"/>
      <c r="AM245" s="35"/>
      <c r="AN245" s="35"/>
      <c r="AO245" s="35"/>
      <c r="AP245" s="35"/>
      <c r="AQ245" s="35"/>
      <c r="AR245" s="35"/>
      <c r="AS245" s="35"/>
      <c r="AT245" s="35"/>
      <c r="AU245" s="35"/>
      <c r="AV245" s="35"/>
      <c r="AW245" s="35"/>
      <c r="AX245" s="35"/>
      <c r="AY245" s="35"/>
      <c r="AZ245" s="35"/>
      <c r="BA245" s="35"/>
      <c r="BB245" s="35"/>
    </row>
    <row r="246" spans="1:54" s="77" customFormat="1" ht="40.15" customHeight="1" thickBot="1" x14ac:dyDescent="0.2">
      <c r="A246" s="218"/>
      <c r="B246" s="219"/>
      <c r="C246" s="219"/>
      <c r="D246" s="219"/>
      <c r="E246" s="219"/>
      <c r="F246" s="219"/>
      <c r="G246" s="219"/>
      <c r="H246" s="219"/>
      <c r="I246" s="219"/>
      <c r="J246" s="219"/>
      <c r="K246" s="2311" t="s">
        <v>2861</v>
      </c>
      <c r="L246" s="2312"/>
      <c r="M246" s="2313"/>
      <c r="N246" s="2314" t="s">
        <v>2857</v>
      </c>
      <c r="O246" s="2315"/>
      <c r="P246" s="2316"/>
      <c r="Q246" s="2317" t="s">
        <v>2858</v>
      </c>
      <c r="R246" s="2317"/>
      <c r="S246" s="2317"/>
      <c r="T246" s="2318" t="s">
        <v>2859</v>
      </c>
      <c r="U246" s="2318"/>
      <c r="V246" s="2318"/>
      <c r="W246" s="2319" t="s">
        <v>2862</v>
      </c>
      <c r="X246" s="2319"/>
      <c r="Y246" s="2319"/>
      <c r="Z246" s="2320" t="s">
        <v>2898</v>
      </c>
      <c r="AA246" s="2320"/>
      <c r="AB246" s="2320"/>
      <c r="AC246" s="2321" t="s">
        <v>79</v>
      </c>
      <c r="AD246" s="2322"/>
      <c r="AE246" s="2322"/>
      <c r="AF246" s="54"/>
      <c r="AG246" s="82"/>
      <c r="AH246" s="35"/>
      <c r="AI246" s="35"/>
      <c r="AJ246" s="35"/>
      <c r="AK246" s="35"/>
      <c r="AL246" s="35"/>
      <c r="AM246" s="35"/>
      <c r="AN246" s="35"/>
      <c r="AO246" s="35"/>
      <c r="AP246" s="35"/>
      <c r="AQ246" s="35"/>
      <c r="AR246" s="35"/>
      <c r="AS246" s="35"/>
      <c r="AT246" s="35"/>
      <c r="AU246" s="35"/>
      <c r="AV246" s="35"/>
      <c r="AW246" s="35"/>
      <c r="AX246" s="35"/>
      <c r="AY246" s="35"/>
      <c r="AZ246" s="35"/>
      <c r="BA246" s="35"/>
      <c r="BB246" s="35"/>
    </row>
    <row r="247" spans="1:54" s="77" customFormat="1" ht="19.899999999999999" customHeight="1" x14ac:dyDescent="0.15">
      <c r="A247" s="1684" t="s">
        <v>80</v>
      </c>
      <c r="B247" s="1684"/>
      <c r="C247" s="1685" t="s">
        <v>81</v>
      </c>
      <c r="D247" s="1686"/>
      <c r="E247" s="1686"/>
      <c r="F247" s="1686"/>
      <c r="G247" s="1686"/>
      <c r="H247" s="1686"/>
      <c r="I247" s="1686"/>
      <c r="J247" s="1686"/>
      <c r="K247" s="1687"/>
      <c r="L247" s="1678"/>
      <c r="M247" s="1679"/>
      <c r="N247" s="1677"/>
      <c r="O247" s="1678"/>
      <c r="P247" s="1679"/>
      <c r="Q247" s="1677"/>
      <c r="R247" s="1678"/>
      <c r="S247" s="1678"/>
      <c r="T247" s="2309"/>
      <c r="U247" s="2309"/>
      <c r="V247" s="2309"/>
      <c r="W247" s="1678"/>
      <c r="X247" s="1678"/>
      <c r="Y247" s="1679"/>
      <c r="Z247" s="1677"/>
      <c r="AA247" s="1678"/>
      <c r="AB247" s="1679"/>
      <c r="AC247" s="1677"/>
      <c r="AD247" s="1678"/>
      <c r="AE247" s="1680"/>
      <c r="AF247" s="417" t="str">
        <f>IF((AND(K231="×",COUNTA(K247:K252)=0)),"←「英語の外国人教員等」が未配置である理由を回答してください",
IF(AND(N231="×",COUNTA(N247:N252)=0),"←「JETプログラムのALT」が未配置である理由についてお答えください。",
IF(AND(Q231="×",COUNTA(Q247:Q252)=0),"←「教員業務支援員」が未配置である理由についてお答えください。",
IF(AND(T231="×",COUNTA(T248:T252)=0),"←「学習指導員」が未配置である理由についてお答えください。",
IF(AND(W231="×",COUNTA(W247:W252)=0),"←「部活動指導員」が未配置である理由についてお答えください。",
IF(AND(Z231="×",COUNTA(Z247:Z252)=0),"←「情報通信技術(ICT)支援員」が未配置である理由についてお答えください。",
IF(AND(AC231="×",COUNTA(AC247:AC252)=0),"←「スクールカウンセラー」が未配置である理由についてお答えください。",
"")))))))</f>
        <v>←「英語の外国人教員等」が未配置である理由を回答してください</v>
      </c>
      <c r="AH247" s="35"/>
      <c r="AI247" s="35"/>
      <c r="AJ247" s="35"/>
      <c r="AK247" s="35"/>
      <c r="AL247" s="35"/>
      <c r="AM247" s="35"/>
      <c r="AN247" s="35"/>
      <c r="AO247" s="35"/>
      <c r="AP247" s="35"/>
      <c r="AQ247" s="35"/>
      <c r="AR247" s="35"/>
      <c r="AS247" s="35"/>
    </row>
    <row r="248" spans="1:54" s="77" customFormat="1" ht="19.899999999999999" customHeight="1" x14ac:dyDescent="0.15">
      <c r="A248" s="1684"/>
      <c r="B248" s="1684"/>
      <c r="C248" s="1685" t="s">
        <v>82</v>
      </c>
      <c r="D248" s="1686"/>
      <c r="E248" s="1686"/>
      <c r="F248" s="1686"/>
      <c r="G248" s="1686"/>
      <c r="H248" s="1686"/>
      <c r="I248" s="1686"/>
      <c r="J248" s="1686"/>
      <c r="K248" s="1690"/>
      <c r="L248" s="1668"/>
      <c r="M248" s="1669"/>
      <c r="N248" s="1667"/>
      <c r="O248" s="1668"/>
      <c r="P248" s="1669"/>
      <c r="Q248" s="1667"/>
      <c r="R248" s="1668"/>
      <c r="S248" s="1668"/>
      <c r="T248" s="2310"/>
      <c r="U248" s="2310"/>
      <c r="V248" s="2310"/>
      <c r="W248" s="1668"/>
      <c r="X248" s="1668"/>
      <c r="Y248" s="1669"/>
      <c r="Z248" s="1667"/>
      <c r="AA248" s="1668"/>
      <c r="AB248" s="1669"/>
      <c r="AC248" s="1667"/>
      <c r="AD248" s="1668"/>
      <c r="AE248" s="1670"/>
      <c r="AF248" s="417"/>
      <c r="AH248" s="35"/>
      <c r="AI248" s="35"/>
      <c r="AJ248" s="35"/>
      <c r="AK248" s="35"/>
      <c r="AL248" s="35"/>
      <c r="AM248" s="35"/>
      <c r="AN248" s="35"/>
      <c r="AO248" s="35"/>
      <c r="AP248" s="35"/>
      <c r="AQ248" s="35"/>
      <c r="AR248" s="35"/>
      <c r="AS248" s="35"/>
    </row>
    <row r="249" spans="1:54" s="77" customFormat="1" ht="19.899999999999999" customHeight="1" x14ac:dyDescent="0.15">
      <c r="A249" s="1684"/>
      <c r="B249" s="1684"/>
      <c r="C249" s="1671" t="s">
        <v>2830</v>
      </c>
      <c r="D249" s="1672"/>
      <c r="E249" s="1672"/>
      <c r="F249" s="1672"/>
      <c r="G249" s="1672"/>
      <c r="H249" s="1672"/>
      <c r="I249" s="1672"/>
      <c r="J249" s="1672"/>
      <c r="K249" s="1673"/>
      <c r="L249" s="1674"/>
      <c r="M249" s="1675"/>
      <c r="N249" s="1676"/>
      <c r="O249" s="1674"/>
      <c r="P249" s="1675"/>
      <c r="Q249" s="1676"/>
      <c r="R249" s="1674"/>
      <c r="S249" s="1675"/>
      <c r="T249" s="2306"/>
      <c r="U249" s="2307"/>
      <c r="V249" s="2308"/>
      <c r="W249" s="1676"/>
      <c r="X249" s="1674"/>
      <c r="Y249" s="1675"/>
      <c r="Z249" s="1667"/>
      <c r="AA249" s="1668"/>
      <c r="AB249" s="1669"/>
      <c r="AC249" s="1667"/>
      <c r="AD249" s="1668"/>
      <c r="AE249" s="1670"/>
      <c r="AF249" s="417"/>
      <c r="AH249" s="35"/>
      <c r="AI249" s="35"/>
      <c r="AJ249" s="35"/>
      <c r="AK249" s="35"/>
      <c r="AL249" s="35"/>
      <c r="AM249" s="35"/>
      <c r="AN249" s="35"/>
      <c r="AO249" s="35"/>
      <c r="AP249" s="35"/>
      <c r="AQ249" s="35"/>
      <c r="AR249" s="35"/>
      <c r="AS249" s="35"/>
    </row>
    <row r="250" spans="1:54" s="77" customFormat="1" ht="19.899999999999999" customHeight="1" x14ac:dyDescent="0.15">
      <c r="A250" s="1684"/>
      <c r="B250" s="1684"/>
      <c r="C250" s="1671" t="s">
        <v>2831</v>
      </c>
      <c r="D250" s="1672"/>
      <c r="E250" s="1672"/>
      <c r="F250" s="1672"/>
      <c r="G250" s="1672"/>
      <c r="H250" s="1672"/>
      <c r="I250" s="1672"/>
      <c r="J250" s="1672"/>
      <c r="K250" s="1673"/>
      <c r="L250" s="1674"/>
      <c r="M250" s="1675"/>
      <c r="N250" s="1676"/>
      <c r="O250" s="1674"/>
      <c r="P250" s="1675"/>
      <c r="Q250" s="1681"/>
      <c r="R250" s="1682"/>
      <c r="S250" s="1683"/>
      <c r="T250" s="1681"/>
      <c r="U250" s="1682"/>
      <c r="V250" s="1683"/>
      <c r="W250" s="1681"/>
      <c r="X250" s="1682"/>
      <c r="Y250" s="1683"/>
      <c r="Z250" s="1667"/>
      <c r="AA250" s="1668"/>
      <c r="AB250" s="1669"/>
      <c r="AC250" s="1667"/>
      <c r="AD250" s="1668"/>
      <c r="AE250" s="1670"/>
      <c r="AF250" s="417"/>
      <c r="AH250" s="35"/>
      <c r="AI250" s="35"/>
      <c r="AJ250" s="35"/>
      <c r="AK250" s="35"/>
      <c r="AL250" s="35"/>
      <c r="AM250" s="35"/>
      <c r="AN250" s="35"/>
      <c r="AO250" s="35"/>
      <c r="AP250" s="35"/>
      <c r="AQ250" s="35"/>
      <c r="AR250" s="35"/>
      <c r="AS250" s="35"/>
    </row>
    <row r="251" spans="1:54" s="77" customFormat="1" ht="19.899999999999999" customHeight="1" x14ac:dyDescent="0.15">
      <c r="A251" s="1684"/>
      <c r="B251" s="1684"/>
      <c r="C251" s="1688" t="s">
        <v>83</v>
      </c>
      <c r="D251" s="1689"/>
      <c r="E251" s="1689"/>
      <c r="F251" s="1689"/>
      <c r="G251" s="1689"/>
      <c r="H251" s="1689"/>
      <c r="I251" s="1689"/>
      <c r="J251" s="1689"/>
      <c r="K251" s="1690"/>
      <c r="L251" s="1668"/>
      <c r="M251" s="1669"/>
      <c r="N251" s="1667"/>
      <c r="O251" s="1668"/>
      <c r="P251" s="1669"/>
      <c r="Q251" s="1667"/>
      <c r="R251" s="1668"/>
      <c r="S251" s="1669"/>
      <c r="T251" s="1667"/>
      <c r="U251" s="1668"/>
      <c r="V251" s="1669"/>
      <c r="W251" s="1667"/>
      <c r="X251" s="1668"/>
      <c r="Y251" s="1669"/>
      <c r="Z251" s="1667"/>
      <c r="AA251" s="1668"/>
      <c r="AB251" s="1669"/>
      <c r="AC251" s="1667"/>
      <c r="AD251" s="1668"/>
      <c r="AE251" s="1670"/>
      <c r="AF251" s="417"/>
      <c r="AH251" s="35"/>
      <c r="AI251" s="35"/>
      <c r="AJ251" s="35"/>
      <c r="AK251" s="35"/>
      <c r="AL251" s="35"/>
      <c r="AM251" s="35"/>
      <c r="AN251" s="35"/>
      <c r="AO251" s="35"/>
      <c r="AP251" s="35"/>
      <c r="AQ251" s="35"/>
      <c r="AR251" s="35"/>
      <c r="AS251" s="35"/>
    </row>
    <row r="252" spans="1:54" s="77" customFormat="1" ht="30" customHeight="1" x14ac:dyDescent="0.15">
      <c r="A252" s="1684"/>
      <c r="B252" s="1684"/>
      <c r="C252" s="1671" t="s">
        <v>2863</v>
      </c>
      <c r="D252" s="1689"/>
      <c r="E252" s="1689"/>
      <c r="F252" s="1689"/>
      <c r="G252" s="1689"/>
      <c r="H252" s="1689"/>
      <c r="I252" s="1689"/>
      <c r="J252" s="1689"/>
      <c r="K252" s="1690"/>
      <c r="L252" s="1668"/>
      <c r="M252" s="1669"/>
      <c r="N252" s="1667"/>
      <c r="O252" s="1668"/>
      <c r="P252" s="1669"/>
      <c r="Q252" s="1667"/>
      <c r="R252" s="1668"/>
      <c r="S252" s="1669"/>
      <c r="T252" s="1667"/>
      <c r="U252" s="1668"/>
      <c r="V252" s="1669"/>
      <c r="W252" s="1667"/>
      <c r="X252" s="1668"/>
      <c r="Y252" s="1669"/>
      <c r="Z252" s="1667"/>
      <c r="AA252" s="1668"/>
      <c r="AB252" s="1669"/>
      <c r="AC252" s="1667"/>
      <c r="AD252" s="1668"/>
      <c r="AE252" s="1670"/>
      <c r="AF252" s="417"/>
      <c r="AH252" s="35"/>
      <c r="AI252" s="35"/>
      <c r="AJ252" s="35"/>
      <c r="AK252" s="35"/>
      <c r="AL252" s="35"/>
      <c r="AM252" s="35"/>
      <c r="AN252" s="35"/>
      <c r="AO252" s="35"/>
      <c r="AP252" s="35"/>
      <c r="AQ252" s="35"/>
      <c r="AR252" s="35"/>
      <c r="AS252" s="35"/>
    </row>
    <row r="253" spans="1:54" s="77" customFormat="1" ht="19.899999999999999" customHeight="1" x14ac:dyDescent="0.15">
      <c r="A253" s="1684" t="s">
        <v>84</v>
      </c>
      <c r="B253" s="1684"/>
      <c r="C253" s="1688" t="s">
        <v>2832</v>
      </c>
      <c r="D253" s="1689"/>
      <c r="E253" s="1689"/>
      <c r="F253" s="1689"/>
      <c r="G253" s="1689"/>
      <c r="H253" s="1689"/>
      <c r="I253" s="1689"/>
      <c r="J253" s="1689"/>
      <c r="K253" s="2304"/>
      <c r="L253" s="1682"/>
      <c r="M253" s="1683"/>
      <c r="N253" s="1681"/>
      <c r="O253" s="1682"/>
      <c r="P253" s="1683"/>
      <c r="Q253" s="1681"/>
      <c r="R253" s="1682"/>
      <c r="S253" s="1683"/>
      <c r="T253" s="1681"/>
      <c r="U253" s="1682"/>
      <c r="V253" s="1683"/>
      <c r="W253" s="1681"/>
      <c r="X253" s="1682"/>
      <c r="Y253" s="1683"/>
      <c r="Z253" s="1681"/>
      <c r="AA253" s="1682"/>
      <c r="AB253" s="1683"/>
      <c r="AC253" s="1681"/>
      <c r="AD253" s="1682"/>
      <c r="AE253" s="2305"/>
      <c r="AF253" s="58" t="str">
        <f>IF(AND(K231="○",COUNTA(K253:M257)=0),"←「英語の外国人教員等」の配置後の課題を回答してください",
IF(AND(N231="○",COUNTA(N253:P257)=0),"←「JETプログラムのALT」の配置後の課題を回答してください",
IF(AND(Q231="○",COUNTA(Q253:S257)=0),"←「教員業務支援員」の配置後の課題を回答してください",
IF(AND(T231="○",COUNTA(T253:V257)=0),"←「学習指導員」の配置後の課題を回答してください",
IF(AND(W231="○",COUNTA(W253:Y257)=0),"←「部活動支援員」の配置後の課題を回答してください",
IF(AND(Z231="○",COUNTA(Z253:AB257)=0),"←「情報通信技術(ICT)支援員」の配置後の課題を回答してください",
IF(AND(AC231="○",COUNTA(AC253:AE257)=0),"←「スクールカウンセラー」の配置後の課題を回答してください",
"")))))))</f>
        <v/>
      </c>
      <c r="AH253" s="35"/>
      <c r="AI253" s="35"/>
      <c r="AJ253" s="35"/>
      <c r="AK253" s="35"/>
      <c r="AL253" s="35"/>
      <c r="AM253" s="35"/>
      <c r="AN253" s="35"/>
      <c r="AO253" s="35"/>
      <c r="AP253" s="35"/>
      <c r="AQ253" s="35"/>
      <c r="AR253" s="35"/>
      <c r="AS253" s="35"/>
    </row>
    <row r="254" spans="1:54" s="77" customFormat="1" ht="37.5" customHeight="1" x14ac:dyDescent="0.15">
      <c r="A254" s="1684"/>
      <c r="B254" s="1684"/>
      <c r="C254" s="1699" t="s">
        <v>2860</v>
      </c>
      <c r="D254" s="1698"/>
      <c r="E254" s="1698"/>
      <c r="F254" s="1698"/>
      <c r="G254" s="1698"/>
      <c r="H254" s="1698"/>
      <c r="I254" s="1698"/>
      <c r="J254" s="1698"/>
      <c r="K254" s="2304"/>
      <c r="L254" s="1682"/>
      <c r="M254" s="1683"/>
      <c r="N254" s="1681"/>
      <c r="O254" s="1682"/>
      <c r="P254" s="1683"/>
      <c r="Q254" s="1681"/>
      <c r="R254" s="1682"/>
      <c r="S254" s="1683"/>
      <c r="T254" s="1681"/>
      <c r="U254" s="1682"/>
      <c r="V254" s="1683"/>
      <c r="W254" s="1681"/>
      <c r="X254" s="1682"/>
      <c r="Y254" s="1683"/>
      <c r="Z254" s="1681"/>
      <c r="AA254" s="1682"/>
      <c r="AB254" s="1683"/>
      <c r="AC254" s="1681"/>
      <c r="AD254" s="1682"/>
      <c r="AE254" s="2305"/>
      <c r="AH254" s="35"/>
      <c r="AI254" s="35"/>
      <c r="AJ254" s="35"/>
      <c r="AK254" s="35"/>
      <c r="AL254" s="35"/>
      <c r="AM254" s="35"/>
      <c r="AN254" s="35"/>
      <c r="AO254" s="35"/>
      <c r="AP254" s="35"/>
      <c r="AQ254" s="35"/>
      <c r="AR254" s="35"/>
      <c r="AS254" s="35"/>
    </row>
    <row r="255" spans="1:54" s="77" customFormat="1" ht="19.899999999999999" customHeight="1" x14ac:dyDescent="0.15">
      <c r="A255" s="1684"/>
      <c r="B255" s="1684"/>
      <c r="C255" s="1697" t="s">
        <v>2834</v>
      </c>
      <c r="D255" s="1698"/>
      <c r="E255" s="1698"/>
      <c r="F255" s="1698"/>
      <c r="G255" s="1698"/>
      <c r="H255" s="1698"/>
      <c r="I255" s="1698"/>
      <c r="J255" s="1698"/>
      <c r="K255" s="2304"/>
      <c r="L255" s="1682"/>
      <c r="M255" s="1683"/>
      <c r="N255" s="1681"/>
      <c r="O255" s="1682"/>
      <c r="P255" s="1683"/>
      <c r="Q255" s="1681"/>
      <c r="R255" s="1682"/>
      <c r="S255" s="1683"/>
      <c r="T255" s="1681"/>
      <c r="U255" s="1682"/>
      <c r="V255" s="1683"/>
      <c r="W255" s="1681"/>
      <c r="X255" s="1682"/>
      <c r="Y255" s="1683"/>
      <c r="Z255" s="1681"/>
      <c r="AA255" s="1682"/>
      <c r="AB255" s="1683"/>
      <c r="AC255" s="1681"/>
      <c r="AD255" s="1682"/>
      <c r="AE255" s="2305"/>
      <c r="AF255" s="58"/>
      <c r="AH255" s="35"/>
      <c r="AI255" s="35"/>
      <c r="AJ255" s="35"/>
      <c r="AK255" s="35"/>
      <c r="AL255" s="35"/>
      <c r="AM255" s="35"/>
      <c r="AN255" s="35"/>
      <c r="AO255" s="35"/>
      <c r="AP255" s="35"/>
      <c r="AQ255" s="35"/>
      <c r="AR255" s="35"/>
      <c r="AS255" s="35"/>
    </row>
    <row r="256" spans="1:54" s="77" customFormat="1" ht="19.899999999999999" customHeight="1" x14ac:dyDescent="0.15">
      <c r="A256" s="1684"/>
      <c r="B256" s="1684"/>
      <c r="C256" s="1685" t="s">
        <v>85</v>
      </c>
      <c r="D256" s="1686"/>
      <c r="E256" s="1686"/>
      <c r="F256" s="1686"/>
      <c r="G256" s="1686"/>
      <c r="H256" s="1686"/>
      <c r="I256" s="1686"/>
      <c r="J256" s="1686"/>
      <c r="K256" s="2304"/>
      <c r="L256" s="1682"/>
      <c r="M256" s="1683"/>
      <c r="N256" s="1681"/>
      <c r="O256" s="1682"/>
      <c r="P256" s="1683"/>
      <c r="Q256" s="1681"/>
      <c r="R256" s="1682"/>
      <c r="S256" s="1683"/>
      <c r="T256" s="1681"/>
      <c r="U256" s="1682"/>
      <c r="V256" s="1683"/>
      <c r="W256" s="1681"/>
      <c r="X256" s="1682"/>
      <c r="Y256" s="1683"/>
      <c r="Z256" s="1681"/>
      <c r="AA256" s="1682"/>
      <c r="AB256" s="1683"/>
      <c r="AC256" s="1681"/>
      <c r="AD256" s="1682"/>
      <c r="AE256" s="2305"/>
      <c r="AF256" s="58" t="str">
        <f>IF(AND(K256="○",COUNTA(K336:K340)&gt;1),"←「英語の外国人教員」の配置後課題について、回答が矛盾しています",
IF(AND(N256="○",COUNTA(N336:N340)&gt;1),"←「JETプログラムのALT」の配置後課題について、回答が矛盾しています",
IF(AND(Q256="○",COUNTA(Q336:Q340)&gt;1),"←「教員業務支援員」の配置後課題について、回答が矛盾しています",
IF(AND(T256="○",COUNTA(T336:T340)&gt;1),"←「学習指導員」の配置後課題について、回答が矛盾しています",
IF(AND(W256="○",COUNTA(W336:W340)&gt;1),"←「部活動支援員」の配置後課題について、回答が矛盾しています",
IF(AND(Z256="○",COUNTA(Z336:Z340)&gt;1),"←「情報通信技術（ICT）支援員」の配置後課題について、回答が矛盾しています",
IF(AND(AC256="○",COUNTA(AC336:AC340)&gt;1),"←「スクールカウンセラー」の配置後課題について、回答が矛盾しています","")))))))</f>
        <v/>
      </c>
      <c r="AH256" s="35"/>
      <c r="AI256" s="35"/>
      <c r="AJ256" s="35"/>
      <c r="AK256" s="35"/>
      <c r="AL256" s="35"/>
      <c r="AM256" s="35"/>
      <c r="AN256" s="35"/>
      <c r="AO256" s="35"/>
      <c r="AP256" s="35"/>
      <c r="AQ256" s="35"/>
      <c r="AR256" s="35"/>
      <c r="AS256" s="35"/>
    </row>
    <row r="257" spans="1:56" s="77" customFormat="1" ht="30" customHeight="1" thickBot="1" x14ac:dyDescent="0.2">
      <c r="A257" s="1684"/>
      <c r="B257" s="1684"/>
      <c r="C257" s="1695" t="s">
        <v>2863</v>
      </c>
      <c r="D257" s="1686"/>
      <c r="E257" s="1686"/>
      <c r="F257" s="1686"/>
      <c r="G257" s="1686"/>
      <c r="H257" s="1686"/>
      <c r="I257" s="1686"/>
      <c r="J257" s="1686"/>
      <c r="K257" s="2303"/>
      <c r="L257" s="2287"/>
      <c r="M257" s="2288"/>
      <c r="N257" s="2286"/>
      <c r="O257" s="2287"/>
      <c r="P257" s="2288"/>
      <c r="Q257" s="2286"/>
      <c r="R257" s="2287"/>
      <c r="S257" s="2288"/>
      <c r="T257" s="2286"/>
      <c r="U257" s="2287"/>
      <c r="V257" s="2288"/>
      <c r="W257" s="2286"/>
      <c r="X257" s="2287"/>
      <c r="Y257" s="2288"/>
      <c r="Z257" s="2286"/>
      <c r="AA257" s="2287"/>
      <c r="AB257" s="2288"/>
      <c r="AC257" s="2286"/>
      <c r="AD257" s="2287"/>
      <c r="AE257" s="2289"/>
      <c r="AF257" s="54"/>
      <c r="AG257" s="82"/>
      <c r="AH257" s="35"/>
      <c r="AI257" s="35"/>
      <c r="AJ257" s="35"/>
      <c r="AK257" s="35"/>
      <c r="AL257" s="35"/>
      <c r="AM257" s="35"/>
      <c r="AN257" s="35"/>
      <c r="AO257" s="35"/>
      <c r="AP257" s="35"/>
      <c r="AQ257" s="35"/>
      <c r="AR257" s="35"/>
      <c r="AS257" s="35"/>
      <c r="AT257" s="35"/>
      <c r="AU257" s="35"/>
      <c r="AV257" s="35"/>
      <c r="AW257" s="35"/>
      <c r="AX257" s="35"/>
      <c r="AY257" s="35"/>
      <c r="AZ257" s="35"/>
      <c r="BA257" s="35"/>
      <c r="BB257" s="35"/>
    </row>
    <row r="258" spans="1:56" s="77" customFormat="1" ht="4.9000000000000004" customHeight="1" x14ac:dyDescent="0.1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54"/>
      <c r="AG258" s="82"/>
      <c r="AH258" s="35"/>
      <c r="AI258" s="35"/>
      <c r="AJ258" s="35"/>
      <c r="AK258" s="35"/>
      <c r="AL258" s="35"/>
      <c r="AM258" s="35"/>
      <c r="AN258" s="35"/>
      <c r="AO258" s="35"/>
      <c r="AP258" s="35"/>
      <c r="AQ258" s="35"/>
      <c r="AR258" s="35"/>
      <c r="AS258" s="35"/>
      <c r="AT258" s="35"/>
      <c r="AU258" s="35"/>
      <c r="AV258" s="35"/>
      <c r="AW258" s="35"/>
      <c r="AX258" s="35"/>
      <c r="AY258" s="35"/>
      <c r="AZ258" s="35"/>
      <c r="BA258" s="35"/>
      <c r="BB258" s="35"/>
    </row>
    <row r="259" spans="1:56" s="77" customFormat="1" ht="4.9000000000000004" customHeight="1" x14ac:dyDescent="0.1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2290"/>
      <c r="AG259" s="82"/>
      <c r="AH259" s="35"/>
      <c r="AJ259" s="35"/>
      <c r="AK259" s="35"/>
      <c r="AL259" s="35"/>
      <c r="AM259" s="35"/>
      <c r="AN259" s="35"/>
      <c r="AO259" s="35"/>
      <c r="AP259" s="35"/>
      <c r="AQ259" s="35"/>
      <c r="AR259" s="35"/>
      <c r="AS259" s="35"/>
      <c r="AT259" s="35"/>
      <c r="AU259" s="35"/>
      <c r="AV259" s="35"/>
      <c r="AW259" s="35"/>
      <c r="AX259" s="35"/>
      <c r="AY259" s="35"/>
      <c r="AZ259" s="35"/>
      <c r="BA259" s="35"/>
      <c r="BB259" s="35"/>
    </row>
    <row r="260" spans="1:56" s="77" customFormat="1" ht="4.9000000000000004" customHeight="1" x14ac:dyDescent="0.1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2290"/>
      <c r="AG260" s="54"/>
      <c r="AH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row>
    <row r="261" spans="1:56" s="35" customFormat="1" ht="15" customHeight="1" x14ac:dyDescent="0.15">
      <c r="A261" s="1714" t="s">
        <v>3141</v>
      </c>
      <c r="B261" s="1715"/>
      <c r="C261" s="1715"/>
      <c r="D261" s="1715"/>
      <c r="E261" s="1715"/>
      <c r="F261" s="1715"/>
      <c r="G261" s="1715"/>
      <c r="H261" s="1715"/>
      <c r="I261" s="1715"/>
      <c r="J261" s="1715"/>
      <c r="K261" s="1715"/>
      <c r="L261" s="1715"/>
      <c r="M261" s="1715"/>
      <c r="N261" s="1715"/>
      <c r="O261" s="1715"/>
      <c r="P261" s="1715"/>
      <c r="Q261" s="1715"/>
      <c r="R261" s="1715"/>
      <c r="S261" s="1715"/>
      <c r="T261" s="1715"/>
      <c r="U261" s="1715"/>
      <c r="V261" s="1715"/>
      <c r="W261" s="1715"/>
      <c r="X261" s="1715"/>
      <c r="Y261" s="1715"/>
      <c r="Z261" s="1715"/>
      <c r="AA261" s="1715"/>
      <c r="AB261" s="1715"/>
      <c r="AC261" s="1715"/>
      <c r="AD261" s="1715"/>
      <c r="AE261" s="1715"/>
      <c r="AF261" s="51"/>
      <c r="AG261" s="31"/>
    </row>
    <row r="262" spans="1:56" s="35" customFormat="1" ht="15" customHeight="1" x14ac:dyDescent="0.15">
      <c r="A262" s="1716" t="s">
        <v>87</v>
      </c>
      <c r="B262" s="1716"/>
      <c r="C262" s="1716"/>
      <c r="D262" s="1716"/>
      <c r="E262" s="1716"/>
      <c r="F262" s="1716"/>
      <c r="G262" s="1716"/>
      <c r="H262" s="1716"/>
      <c r="I262" s="1716"/>
      <c r="J262" s="1716"/>
      <c r="K262" s="1716"/>
      <c r="L262" s="1716"/>
      <c r="M262" s="1716"/>
      <c r="N262" s="1716"/>
      <c r="O262" s="1716"/>
      <c r="P262" s="120"/>
      <c r="Q262" s="120"/>
      <c r="R262" s="120"/>
      <c r="S262" s="120"/>
      <c r="T262" s="120"/>
      <c r="U262" s="120"/>
      <c r="V262" s="120"/>
      <c r="W262" s="120"/>
      <c r="X262" s="120"/>
      <c r="Y262" s="120"/>
      <c r="Z262" s="120"/>
      <c r="AA262" s="120"/>
      <c r="AB262" s="120"/>
      <c r="AC262" s="120"/>
      <c r="AD262" s="120"/>
      <c r="AE262" s="120"/>
      <c r="AF262" s="51"/>
      <c r="AG262" s="31"/>
    </row>
    <row r="263" spans="1:56" s="35" customFormat="1" ht="4.9000000000000004" customHeight="1" x14ac:dyDescent="0.15">
      <c r="A263" s="350"/>
      <c r="B263" s="350"/>
      <c r="C263" s="350"/>
      <c r="D263" s="350"/>
      <c r="E263" s="350"/>
      <c r="F263" s="350"/>
      <c r="G263" s="350"/>
      <c r="H263" s="350"/>
      <c r="I263" s="350"/>
      <c r="J263" s="350"/>
      <c r="K263" s="350"/>
      <c r="L263" s="350"/>
      <c r="M263" s="350"/>
      <c r="N263" s="350"/>
      <c r="O263" s="350"/>
      <c r="P263" s="120"/>
      <c r="Q263" s="120"/>
      <c r="R263" s="120"/>
      <c r="S263" s="120"/>
      <c r="T263" s="120"/>
      <c r="U263" s="120"/>
      <c r="V263" s="120"/>
      <c r="W263" s="120"/>
      <c r="X263" s="120"/>
      <c r="Y263" s="120"/>
      <c r="Z263" s="120"/>
      <c r="AA263" s="120"/>
      <c r="AB263" s="120"/>
      <c r="AC263" s="120"/>
      <c r="AD263" s="120"/>
      <c r="AE263" s="120"/>
      <c r="AF263" s="51"/>
      <c r="AG263" s="31"/>
    </row>
    <row r="264" spans="1:56" s="35" customFormat="1" ht="15" customHeight="1" x14ac:dyDescent="0.15">
      <c r="A264" s="41" t="s">
        <v>88</v>
      </c>
      <c r="B264" s="207"/>
      <c r="C264" s="207"/>
      <c r="D264" s="207"/>
      <c r="E264" s="207"/>
      <c r="F264" s="207"/>
      <c r="G264" s="207"/>
      <c r="AF264" s="54"/>
      <c r="AG264" s="82"/>
    </row>
    <row r="265" spans="1:56" s="35" customFormat="1" ht="33.75" customHeight="1" thickBot="1" x14ac:dyDescent="0.2">
      <c r="A265" s="2291" t="s">
        <v>3142</v>
      </c>
      <c r="B265" s="2292"/>
      <c r="C265" s="2292"/>
      <c r="D265" s="2292"/>
      <c r="E265" s="2292"/>
      <c r="F265" s="2292"/>
      <c r="G265" s="2293"/>
      <c r="H265" s="2294" t="s">
        <v>90</v>
      </c>
      <c r="I265" s="2295"/>
      <c r="J265" s="2295"/>
      <c r="K265" s="2296"/>
      <c r="L265" s="2297" t="s">
        <v>91</v>
      </c>
      <c r="M265" s="2298"/>
      <c r="N265" s="2298"/>
      <c r="O265" s="2299"/>
      <c r="P265" s="2300" t="s">
        <v>3143</v>
      </c>
      <c r="Q265" s="2301"/>
      <c r="R265" s="2301"/>
      <c r="S265" s="2302"/>
      <c r="T265" s="2300" t="s">
        <v>3144</v>
      </c>
      <c r="U265" s="2301"/>
      <c r="V265" s="2301"/>
      <c r="W265" s="2302"/>
      <c r="X265" s="2294" t="s">
        <v>94</v>
      </c>
      <c r="Y265" s="2295"/>
      <c r="Z265" s="2295"/>
      <c r="AA265" s="2295"/>
      <c r="AB265" s="1726" t="s">
        <v>76</v>
      </c>
      <c r="AC265" s="1727"/>
      <c r="AD265" s="1728"/>
      <c r="AK265" s="54"/>
      <c r="AL265" s="54"/>
      <c r="AM265" s="82"/>
      <c r="AN265" s="82"/>
      <c r="AO265" s="82"/>
      <c r="AP265" s="82"/>
      <c r="AQ265" s="54"/>
      <c r="AR265" s="54"/>
      <c r="AS265" s="54"/>
      <c r="AT265" s="54"/>
      <c r="AU265" s="54"/>
      <c r="AV265" s="54"/>
      <c r="AW265" s="77"/>
      <c r="AX265" s="77"/>
    </row>
    <row r="266" spans="1:56" s="35" customFormat="1" ht="30" customHeight="1" thickBot="1" x14ac:dyDescent="0.2">
      <c r="A266" s="1707" t="s">
        <v>95</v>
      </c>
      <c r="B266" s="1708"/>
      <c r="C266" s="1708"/>
      <c r="D266" s="1708"/>
      <c r="E266" s="1708"/>
      <c r="F266" s="1708"/>
      <c r="G266" s="1708"/>
      <c r="H266" s="1709"/>
      <c r="I266" s="1710"/>
      <c r="J266" s="1710"/>
      <c r="K266" s="1711"/>
      <c r="L266" s="1712"/>
      <c r="M266" s="1710"/>
      <c r="N266" s="1710"/>
      <c r="O266" s="1711"/>
      <c r="P266" s="1712"/>
      <c r="Q266" s="1710"/>
      <c r="R266" s="1710"/>
      <c r="S266" s="1711"/>
      <c r="T266" s="1712"/>
      <c r="U266" s="1710"/>
      <c r="V266" s="1710"/>
      <c r="W266" s="1711"/>
      <c r="X266" s="1712"/>
      <c r="Y266" s="1710"/>
      <c r="Z266" s="1710"/>
      <c r="AA266" s="1713"/>
      <c r="AB266" s="2281">
        <f>SUM(H266:AA266)</f>
        <v>0</v>
      </c>
      <c r="AC266" s="2281"/>
      <c r="AD266" s="2282"/>
      <c r="AF266" s="1702" t="str">
        <f>IF(AND(H266="",L266="",P266="",T266="",X266=""),"←整備方法別台数が未記入です。","")</f>
        <v>←整備方法別台数が未記入です。</v>
      </c>
      <c r="AK266" s="54"/>
      <c r="AL266" s="54"/>
      <c r="AM266" s="82"/>
      <c r="AN266" s="82"/>
      <c r="AO266" s="82"/>
      <c r="AP266" s="82"/>
      <c r="AQ266" s="54"/>
      <c r="AR266" s="54"/>
      <c r="AS266" s="54"/>
      <c r="AT266" s="54"/>
      <c r="AU266" s="54"/>
      <c r="AV266" s="54"/>
      <c r="AW266" s="77"/>
      <c r="AX266" s="77"/>
    </row>
    <row r="267" spans="1:56" s="35" customFormat="1" ht="13.5" x14ac:dyDescent="0.15">
      <c r="A267" s="208"/>
      <c r="B267" s="208"/>
      <c r="C267" s="208"/>
      <c r="D267" s="208"/>
      <c r="E267" s="208"/>
      <c r="F267" s="208"/>
      <c r="G267" s="208"/>
      <c r="H267" s="209"/>
      <c r="I267" s="209"/>
      <c r="J267" s="209"/>
      <c r="K267" s="209"/>
      <c r="L267" s="1703"/>
      <c r="M267" s="1703"/>
      <c r="N267" s="1703"/>
      <c r="O267" s="1703"/>
      <c r="P267" s="1704"/>
      <c r="Q267" s="1704"/>
      <c r="R267" s="1704"/>
      <c r="S267" s="1704"/>
      <c r="T267" s="1704"/>
      <c r="U267" s="1704"/>
      <c r="V267" s="1704"/>
      <c r="W267" s="1704"/>
      <c r="X267" s="1704"/>
      <c r="Y267" s="1704"/>
      <c r="Z267" s="1704"/>
      <c r="AA267" s="1704"/>
      <c r="AB267" s="2283"/>
      <c r="AC267" s="2283"/>
      <c r="AD267" s="2283"/>
      <c r="AF267" s="1702"/>
      <c r="AL267" s="54"/>
      <c r="AM267" s="54"/>
      <c r="AN267" s="82"/>
      <c r="AO267" s="82"/>
      <c r="AP267" s="82"/>
      <c r="AQ267" s="82"/>
      <c r="AR267" s="54"/>
      <c r="AS267" s="54"/>
      <c r="AT267" s="54"/>
      <c r="AU267" s="54"/>
      <c r="AV267" s="54"/>
      <c r="AW267" s="54"/>
      <c r="AX267" s="77"/>
      <c r="AY267" s="77"/>
    </row>
    <row r="268" spans="1:56" s="1" customFormat="1" ht="4.9000000000000004" customHeight="1" x14ac:dyDescent="0.15">
      <c r="A268" s="209"/>
      <c r="B268" s="209"/>
      <c r="C268" s="209"/>
      <c r="D268" s="209"/>
      <c r="E268" s="209"/>
      <c r="F268" s="209"/>
      <c r="G268" s="209"/>
      <c r="H268" s="209"/>
      <c r="I268" s="209"/>
      <c r="J268" s="209"/>
      <c r="K268" s="209"/>
      <c r="L268" s="210"/>
      <c r="M268" s="210"/>
      <c r="N268" s="210"/>
      <c r="O268" s="210"/>
      <c r="P268" s="600"/>
      <c r="Q268" s="600"/>
      <c r="R268" s="600"/>
      <c r="S268" s="600"/>
      <c r="T268" s="209"/>
      <c r="U268" s="209"/>
      <c r="V268" s="209"/>
      <c r="W268" s="209"/>
      <c r="X268" s="210"/>
      <c r="Y268" s="211"/>
      <c r="Z268" s="211"/>
      <c r="AA268" s="211"/>
      <c r="AL268" s="54"/>
      <c r="AM268" s="54"/>
      <c r="AN268" s="82"/>
      <c r="AO268" s="82"/>
      <c r="AP268" s="82"/>
      <c r="AQ268" s="82"/>
      <c r="AR268" s="54"/>
      <c r="AS268" s="54"/>
      <c r="AT268" s="54"/>
      <c r="AU268" s="54"/>
      <c r="AV268" s="54"/>
      <c r="AW268" s="54"/>
      <c r="AX268" s="95"/>
      <c r="AY268" s="95"/>
    </row>
    <row r="269" spans="1:56" s="1" customFormat="1" ht="4.9000000000000004" customHeight="1" x14ac:dyDescent="0.15">
      <c r="A269" s="209"/>
      <c r="B269" s="209"/>
      <c r="C269" s="209"/>
      <c r="D269" s="209"/>
      <c r="E269" s="209"/>
      <c r="F269" s="209"/>
      <c r="G269" s="209"/>
      <c r="H269" s="209"/>
      <c r="I269" s="209"/>
      <c r="J269" s="209"/>
      <c r="K269" s="209"/>
      <c r="L269" s="210"/>
      <c r="M269" s="210"/>
      <c r="N269" s="210"/>
      <c r="O269" s="210"/>
      <c r="P269" s="600"/>
      <c r="Q269" s="600"/>
      <c r="R269" s="600"/>
      <c r="S269" s="600"/>
      <c r="T269" s="209"/>
      <c r="U269" s="209"/>
      <c r="V269" s="209"/>
      <c r="W269" s="209"/>
      <c r="X269" s="210"/>
      <c r="Y269" s="211"/>
      <c r="Z269" s="211"/>
      <c r="AA269" s="211"/>
      <c r="AL269" s="54"/>
      <c r="AM269" s="54"/>
      <c r="AN269" s="82"/>
      <c r="AO269" s="82"/>
      <c r="AP269" s="82"/>
      <c r="AQ269" s="82"/>
      <c r="AR269" s="54"/>
      <c r="AS269" s="54"/>
      <c r="AT269" s="54"/>
      <c r="AU269" s="54"/>
      <c r="AV269" s="54"/>
      <c r="AW269" s="54"/>
      <c r="AX269" s="95"/>
      <c r="AY269" s="95"/>
    </row>
    <row r="270" spans="1:56" s="1" customFormat="1" ht="13.5" x14ac:dyDescent="0.15">
      <c r="A270" s="41" t="s">
        <v>96</v>
      </c>
      <c r="B270" s="209"/>
      <c r="C270" s="209"/>
      <c r="D270" s="209"/>
      <c r="E270" s="209"/>
      <c r="F270" s="209"/>
      <c r="G270" s="209"/>
      <c r="H270" s="209"/>
      <c r="I270" s="209"/>
      <c r="J270" s="209"/>
      <c r="K270" s="209"/>
      <c r="L270" s="209"/>
      <c r="M270" s="209"/>
      <c r="N270" s="209"/>
      <c r="O270" s="209"/>
      <c r="P270" s="210"/>
      <c r="Q270" s="211"/>
      <c r="R270" s="211"/>
      <c r="S270" s="211"/>
      <c r="T270" s="209"/>
      <c r="AH270" s="54"/>
      <c r="AI270" s="54"/>
      <c r="AJ270" s="95"/>
      <c r="AK270" s="95"/>
    </row>
    <row r="271" spans="1:56" s="1" customFormat="1" ht="4.9000000000000004" customHeight="1" x14ac:dyDescent="0.15">
      <c r="A271" s="41"/>
      <c r="B271" s="209"/>
      <c r="C271" s="209"/>
      <c r="D271" s="209"/>
      <c r="E271" s="209"/>
      <c r="F271" s="209"/>
      <c r="G271" s="209"/>
      <c r="H271" s="209"/>
      <c r="I271" s="209"/>
      <c r="J271" s="209"/>
      <c r="K271" s="209"/>
      <c r="L271" s="209"/>
      <c r="M271" s="209"/>
      <c r="N271" s="209"/>
      <c r="O271" s="209"/>
      <c r="P271" s="210"/>
      <c r="Q271" s="211"/>
      <c r="R271" s="211"/>
      <c r="S271" s="211"/>
      <c r="T271" s="209"/>
      <c r="AH271" s="54"/>
      <c r="AI271" s="54"/>
      <c r="AJ271" s="95"/>
      <c r="AK271" s="95"/>
    </row>
    <row r="272" spans="1:56" s="1" customFormat="1" ht="40.15" customHeight="1" x14ac:dyDescent="0.15">
      <c r="A272" s="2284" t="s">
        <v>3145</v>
      </c>
      <c r="B272" s="2284"/>
      <c r="C272" s="2284"/>
      <c r="D272" s="2284"/>
      <c r="E272" s="2284"/>
      <c r="F272" s="2284"/>
      <c r="G272" s="2284"/>
      <c r="H272" s="2284"/>
      <c r="I272" s="2284"/>
      <c r="J272" s="2284"/>
      <c r="K272" s="2284"/>
      <c r="L272" s="2284"/>
      <c r="M272" s="2284"/>
      <c r="N272" s="2284"/>
      <c r="O272" s="2284"/>
      <c r="P272" s="2284"/>
      <c r="Q272" s="2284"/>
      <c r="R272" s="2284"/>
      <c r="S272" s="2284"/>
      <c r="T272" s="2284"/>
      <c r="U272" s="2284"/>
      <c r="V272" s="2284"/>
      <c r="W272" s="2284"/>
      <c r="X272" s="2284"/>
      <c r="Y272" s="2284"/>
      <c r="Z272" s="2284"/>
      <c r="AA272" s="2284"/>
      <c r="AB272" s="2284"/>
      <c r="AC272" s="2284"/>
      <c r="AD272" s="2284"/>
      <c r="AE272" s="2284"/>
      <c r="AH272" s="54"/>
      <c r="AI272" s="54"/>
      <c r="AJ272" s="95"/>
      <c r="AK272" s="95"/>
    </row>
    <row r="273" spans="1:37" s="1" customFormat="1" ht="15" customHeight="1" thickBot="1" x14ac:dyDescent="0.2">
      <c r="A273" s="1743" t="s">
        <v>220</v>
      </c>
      <c r="B273" s="1744"/>
      <c r="C273" s="1744"/>
      <c r="D273" s="1744"/>
      <c r="E273" s="1744"/>
      <c r="F273" s="1747" t="s">
        <v>97</v>
      </c>
      <c r="G273" s="1747"/>
      <c r="H273" s="1747"/>
      <c r="I273" s="1747" t="s">
        <v>98</v>
      </c>
      <c r="J273" s="1747"/>
      <c r="K273" s="1747"/>
      <c r="L273" s="1736" t="s">
        <v>99</v>
      </c>
      <c r="M273" s="1736"/>
      <c r="N273" s="1736"/>
      <c r="O273" s="1736" t="s">
        <v>100</v>
      </c>
      <c r="P273" s="1736"/>
      <c r="Q273" s="1736"/>
      <c r="R273" s="1736" t="s">
        <v>3146</v>
      </c>
      <c r="S273" s="1736"/>
      <c r="T273" s="1736"/>
      <c r="U273" s="2280"/>
      <c r="V273" s="2280"/>
      <c r="W273" s="2280"/>
      <c r="X273" s="1737" t="s">
        <v>223</v>
      </c>
      <c r="Y273" s="1738"/>
      <c r="Z273" s="1738"/>
      <c r="AA273" s="1738"/>
      <c r="AB273" s="1739"/>
      <c r="AC273" s="1737" t="s">
        <v>224</v>
      </c>
      <c r="AD273" s="1738"/>
      <c r="AE273" s="1739"/>
      <c r="AF273" s="1631" t="str">
        <f>IF(AND(F274="",I274="",L274="",O274="",R274="",U274="",X274="",AC274=""),"←デジタル教科書の導入状況を回答してください。導入科目がない場合は「なし」に○をつけてください",
IF(AND(COUNTA(F274:AB274)&gt;0,AC274="○"),"←回答が矛盾しています",""))</f>
        <v>←デジタル教科書の導入状況を回答してください。導入科目がない場合は「なし」に○をつけてください</v>
      </c>
      <c r="AH273" s="54"/>
      <c r="AI273" s="54"/>
      <c r="AJ273" s="95"/>
      <c r="AK273" s="95"/>
    </row>
    <row r="274" spans="1:37" s="35" customFormat="1" ht="30" customHeight="1" thickBot="1" x14ac:dyDescent="0.2">
      <c r="A274" s="1745"/>
      <c r="B274" s="1746"/>
      <c r="C274" s="1746"/>
      <c r="D274" s="1746"/>
      <c r="E274" s="1746"/>
      <c r="F274" s="1740"/>
      <c r="G274" s="1741"/>
      <c r="H274" s="1741"/>
      <c r="I274" s="1731"/>
      <c r="J274" s="1741"/>
      <c r="K274" s="1741"/>
      <c r="L274" s="1742"/>
      <c r="M274" s="1742"/>
      <c r="N274" s="1742"/>
      <c r="O274" s="1742"/>
      <c r="P274" s="1742"/>
      <c r="Q274" s="1742"/>
      <c r="R274" s="1742"/>
      <c r="S274" s="1742"/>
      <c r="T274" s="1742"/>
      <c r="U274" s="2285"/>
      <c r="V274" s="2285"/>
      <c r="W274" s="2285"/>
      <c r="X274" s="2275"/>
      <c r="Y274" s="2276"/>
      <c r="Z274" s="2276"/>
      <c r="AA274" s="2276"/>
      <c r="AB274" s="2277"/>
      <c r="AC274" s="1730"/>
      <c r="AD274" s="1730"/>
      <c r="AE274" s="1732"/>
      <c r="AF274" s="1631"/>
      <c r="AG274" s="82"/>
    </row>
    <row r="275" spans="1:37" s="35" customFormat="1" ht="40.15" customHeight="1" x14ac:dyDescent="0.15">
      <c r="A275" s="212" t="s">
        <v>101</v>
      </c>
      <c r="B275" s="1733" t="s">
        <v>3147</v>
      </c>
      <c r="C275" s="1733"/>
      <c r="D275" s="1733"/>
      <c r="E275" s="1733"/>
      <c r="F275" s="1733"/>
      <c r="G275" s="1733"/>
      <c r="H275" s="1733"/>
      <c r="I275" s="1733"/>
      <c r="J275" s="1733"/>
      <c r="K275" s="1733"/>
      <c r="L275" s="1733"/>
      <c r="M275" s="1733"/>
      <c r="N275" s="1733"/>
      <c r="O275" s="1733"/>
      <c r="P275" s="1733"/>
      <c r="Q275" s="1733"/>
      <c r="R275" s="1733"/>
      <c r="S275" s="1733"/>
      <c r="T275" s="1733"/>
      <c r="U275" s="1733"/>
      <c r="V275" s="1733"/>
      <c r="W275" s="1733"/>
      <c r="X275" s="1733"/>
      <c r="Y275" s="1733"/>
      <c r="Z275" s="1733"/>
      <c r="AA275" s="1733"/>
      <c r="AB275" s="1733"/>
      <c r="AC275" s="1733"/>
      <c r="AD275" s="1733"/>
      <c r="AF275" s="601"/>
      <c r="AG275" s="82"/>
    </row>
    <row r="276" spans="1:37" s="35" customFormat="1" ht="4.9000000000000004" customHeight="1" x14ac:dyDescent="0.15">
      <c r="A276" s="602"/>
      <c r="B276" s="213"/>
      <c r="C276" s="213"/>
      <c r="D276" s="213"/>
      <c r="E276" s="213"/>
      <c r="F276" s="213"/>
      <c r="G276" s="213"/>
      <c r="H276" s="213"/>
      <c r="I276" s="213"/>
      <c r="J276" s="213"/>
      <c r="K276" s="213"/>
      <c r="L276" s="213"/>
      <c r="M276" s="213"/>
      <c r="N276" s="213"/>
      <c r="O276" s="213"/>
      <c r="P276" s="213"/>
      <c r="Q276" s="213"/>
      <c r="R276" s="213"/>
      <c r="S276" s="213"/>
      <c r="T276" s="213"/>
      <c r="U276" s="213"/>
      <c r="V276" s="213"/>
      <c r="W276" s="213"/>
      <c r="X276" s="213"/>
      <c r="Y276" s="213"/>
      <c r="Z276" s="213"/>
      <c r="AA276" s="213"/>
      <c r="AB276" s="213"/>
      <c r="AC276" s="213"/>
      <c r="AD276" s="213"/>
      <c r="AF276" s="54"/>
      <c r="AG276" s="82"/>
    </row>
    <row r="277" spans="1:37" s="35" customFormat="1" ht="4.9000000000000004" customHeight="1" x14ac:dyDescent="0.15">
      <c r="A277" s="602"/>
      <c r="B277" s="213"/>
      <c r="C277" s="213"/>
      <c r="D277" s="213"/>
      <c r="E277" s="213"/>
      <c r="F277" s="213"/>
      <c r="G277" s="213"/>
      <c r="H277" s="213"/>
      <c r="I277" s="213"/>
      <c r="J277" s="213"/>
      <c r="K277" s="213"/>
      <c r="L277" s="213"/>
      <c r="M277" s="213"/>
      <c r="N277" s="213"/>
      <c r="O277" s="213"/>
      <c r="P277" s="213"/>
      <c r="Q277" s="213"/>
      <c r="R277" s="213"/>
      <c r="S277" s="213"/>
      <c r="T277" s="213"/>
      <c r="U277" s="213"/>
      <c r="V277" s="213"/>
      <c r="W277" s="213"/>
      <c r="X277" s="213"/>
      <c r="Y277" s="213"/>
      <c r="Z277" s="213"/>
      <c r="AA277" s="213"/>
      <c r="AB277" s="213"/>
      <c r="AC277" s="213"/>
      <c r="AD277" s="213"/>
      <c r="AF277" s="54"/>
      <c r="AG277" s="82"/>
    </row>
    <row r="278" spans="1:37" s="35" customFormat="1" ht="13.5" x14ac:dyDescent="0.15">
      <c r="A278" s="384" t="s">
        <v>3023</v>
      </c>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F278" s="54"/>
      <c r="AG278" s="82"/>
    </row>
    <row r="279" spans="1:37" s="35" customFormat="1" ht="4.9000000000000004" customHeight="1" x14ac:dyDescent="0.15">
      <c r="A279" s="603"/>
      <c r="B279" s="603"/>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54"/>
      <c r="AG279" s="82"/>
    </row>
    <row r="280" spans="1:37" s="35" customFormat="1" ht="15" customHeight="1" x14ac:dyDescent="0.15">
      <c r="A280" s="1734" t="s">
        <v>2975</v>
      </c>
      <c r="B280" s="1734"/>
      <c r="C280" s="1734"/>
      <c r="D280" s="1734"/>
      <c r="E280" s="1734"/>
      <c r="F280" s="1734"/>
      <c r="G280" s="1734"/>
      <c r="H280" s="1734"/>
      <c r="I280" s="1734"/>
      <c r="J280" s="1734"/>
      <c r="K280" s="1734"/>
      <c r="L280" s="1734"/>
      <c r="M280" s="1734"/>
      <c r="N280" s="1734"/>
      <c r="O280" s="1734"/>
      <c r="P280" s="1734"/>
      <c r="Q280" s="1734"/>
      <c r="R280" s="1734"/>
      <c r="S280" s="1734"/>
      <c r="T280" s="1734"/>
      <c r="U280" s="1734"/>
      <c r="V280" s="1734"/>
      <c r="W280" s="1734"/>
      <c r="X280" s="1734"/>
      <c r="Y280" s="1734"/>
      <c r="Z280" s="1734"/>
      <c r="AA280" s="1734"/>
      <c r="AB280" s="1734"/>
      <c r="AC280" s="1734"/>
      <c r="AD280" s="1734"/>
      <c r="AE280" s="1734"/>
      <c r="AF280" s="58"/>
      <c r="AG280" s="82"/>
    </row>
    <row r="281" spans="1:37" s="35" customFormat="1" ht="4.9000000000000004" customHeight="1" x14ac:dyDescent="0.15">
      <c r="A281" s="259"/>
      <c r="B281" s="25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58"/>
      <c r="AG281" s="82"/>
    </row>
    <row r="282" spans="1:37" s="35" customFormat="1" ht="30" customHeight="1" thickBot="1" x14ac:dyDescent="0.2">
      <c r="A282" s="2278" t="s">
        <v>3148</v>
      </c>
      <c r="B282" s="2279"/>
      <c r="C282" s="2279"/>
      <c r="D282" s="2279"/>
      <c r="E282" s="2279"/>
      <c r="F282" s="2279"/>
      <c r="G282" s="2279"/>
      <c r="H282" s="2279"/>
      <c r="I282" s="2279"/>
      <c r="J282" s="2279"/>
      <c r="K282" s="2279"/>
      <c r="L282" s="2279"/>
      <c r="M282" s="2279"/>
      <c r="N282" s="2279"/>
      <c r="O282" s="2279"/>
      <c r="P282" s="2279"/>
      <c r="Q282" s="214"/>
      <c r="R282" s="214"/>
      <c r="S282" s="214"/>
      <c r="T282" s="214"/>
      <c r="U282" s="1735" t="s">
        <v>103</v>
      </c>
      <c r="V282" s="1735"/>
      <c r="W282" s="1735"/>
      <c r="X282" s="1735"/>
      <c r="Y282" s="1735"/>
      <c r="Z282" s="1735" t="s">
        <v>104</v>
      </c>
      <c r="AA282" s="1735"/>
      <c r="AB282" s="1735"/>
      <c r="AC282" s="1735"/>
      <c r="AD282" s="1735"/>
      <c r="AF282" s="1631" t="str">
        <f>IF(AND(U288="○",COUNTA(U283:U289)&gt;1),"←未導入の理由が矛盾しています。",
IF(COUNTA(U283:U289)=0,"←未導入の理由を回答してください。",
""))</f>
        <v>←未導入の理由を回答してください。</v>
      </c>
      <c r="AG282" s="82"/>
    </row>
    <row r="283" spans="1:37" s="35" customFormat="1" ht="18" customHeight="1" x14ac:dyDescent="0.15">
      <c r="A283" s="1759" t="s">
        <v>2976</v>
      </c>
      <c r="B283" s="1759"/>
      <c r="C283" s="1759"/>
      <c r="D283" s="1759"/>
      <c r="E283" s="1759"/>
      <c r="F283" s="1759"/>
      <c r="G283" s="1759"/>
      <c r="H283" s="1759"/>
      <c r="I283" s="1759"/>
      <c r="J283" s="1759"/>
      <c r="K283" s="1759"/>
      <c r="L283" s="1759"/>
      <c r="M283" s="1759"/>
      <c r="N283" s="1759"/>
      <c r="O283" s="1759"/>
      <c r="P283" s="1759"/>
      <c r="Q283" s="1759"/>
      <c r="R283" s="1759"/>
      <c r="S283" s="1759"/>
      <c r="T283" s="1760"/>
      <c r="U283" s="1765"/>
      <c r="V283" s="1766"/>
      <c r="W283" s="1766"/>
      <c r="X283" s="1766"/>
      <c r="Y283" s="1767"/>
      <c r="Z283" s="1765"/>
      <c r="AA283" s="1766"/>
      <c r="AB283" s="1766"/>
      <c r="AC283" s="1766"/>
      <c r="AD283" s="1767"/>
      <c r="AE283" s="82"/>
      <c r="AF283" s="1631"/>
      <c r="AG283" s="82"/>
    </row>
    <row r="284" spans="1:37" s="35" customFormat="1" ht="18" customHeight="1" x14ac:dyDescent="0.15">
      <c r="A284" s="1748" t="s">
        <v>2812</v>
      </c>
      <c r="B284" s="1749"/>
      <c r="C284" s="1749"/>
      <c r="D284" s="1749"/>
      <c r="E284" s="1749"/>
      <c r="F284" s="1749"/>
      <c r="G284" s="1749"/>
      <c r="H284" s="1749"/>
      <c r="I284" s="1749"/>
      <c r="J284" s="1749"/>
      <c r="K284" s="1749"/>
      <c r="L284" s="1749"/>
      <c r="M284" s="1749"/>
      <c r="N284" s="1749"/>
      <c r="O284" s="1749"/>
      <c r="P284" s="1749"/>
      <c r="Q284" s="1749"/>
      <c r="R284" s="1749"/>
      <c r="S284" s="1749"/>
      <c r="T284" s="1750"/>
      <c r="U284" s="1761"/>
      <c r="V284" s="1762"/>
      <c r="W284" s="1762"/>
      <c r="X284" s="1762"/>
      <c r="Y284" s="1763"/>
      <c r="Z284" s="1761"/>
      <c r="AA284" s="1762"/>
      <c r="AB284" s="1762"/>
      <c r="AC284" s="1762"/>
      <c r="AD284" s="1763"/>
      <c r="AE284" s="82"/>
      <c r="AF284" s="1631"/>
      <c r="AG284" s="82"/>
    </row>
    <row r="285" spans="1:37" s="35" customFormat="1" ht="18" customHeight="1" x14ac:dyDescent="0.15">
      <c r="A285" s="1759" t="s">
        <v>2811</v>
      </c>
      <c r="B285" s="1759"/>
      <c r="C285" s="1759"/>
      <c r="D285" s="1759"/>
      <c r="E285" s="1759"/>
      <c r="F285" s="1759"/>
      <c r="G285" s="1759"/>
      <c r="H285" s="1759"/>
      <c r="I285" s="1759"/>
      <c r="J285" s="1759"/>
      <c r="K285" s="1759"/>
      <c r="L285" s="1759"/>
      <c r="M285" s="1759"/>
      <c r="N285" s="1759"/>
      <c r="O285" s="1759"/>
      <c r="P285" s="1759"/>
      <c r="Q285" s="1759"/>
      <c r="R285" s="1759"/>
      <c r="S285" s="1759"/>
      <c r="T285" s="1760"/>
      <c r="U285" s="1761"/>
      <c r="V285" s="1762"/>
      <c r="W285" s="1762"/>
      <c r="X285" s="1762"/>
      <c r="Y285" s="1763"/>
      <c r="Z285" s="1761"/>
      <c r="AA285" s="1762"/>
      <c r="AB285" s="1762"/>
      <c r="AC285" s="1762"/>
      <c r="AD285" s="1763"/>
      <c r="AE285" s="82"/>
      <c r="AF285" s="1631"/>
      <c r="AG285" s="82"/>
    </row>
    <row r="286" spans="1:37" s="35" customFormat="1" ht="17.25" customHeight="1" x14ac:dyDescent="0.15">
      <c r="A286" s="1759" t="s">
        <v>225</v>
      </c>
      <c r="B286" s="1759"/>
      <c r="C286" s="1759"/>
      <c r="D286" s="1759"/>
      <c r="E286" s="1759"/>
      <c r="F286" s="1759"/>
      <c r="G286" s="1759"/>
      <c r="H286" s="1759"/>
      <c r="I286" s="1759"/>
      <c r="J286" s="1759"/>
      <c r="K286" s="1759"/>
      <c r="L286" s="1759"/>
      <c r="M286" s="1759"/>
      <c r="N286" s="1759"/>
      <c r="O286" s="1759"/>
      <c r="P286" s="1759"/>
      <c r="Q286" s="1759"/>
      <c r="R286" s="1759"/>
      <c r="S286" s="1759"/>
      <c r="T286" s="1760"/>
      <c r="U286" s="1761"/>
      <c r="V286" s="1762"/>
      <c r="W286" s="1762"/>
      <c r="X286" s="1762"/>
      <c r="Y286" s="1763"/>
      <c r="Z286" s="1761"/>
      <c r="AA286" s="1762"/>
      <c r="AB286" s="1762"/>
      <c r="AC286" s="1762"/>
      <c r="AD286" s="1763"/>
      <c r="AE286" s="82"/>
      <c r="AF286" s="1631" t="str">
        <f>IF(AND(AC274="",COUNTA(Z283:Z289)=0),"←導入後の課題を回答してください。",
IF(AND(Z288="○",COUNTA(Z283:Z289)&gt;1),"←導入後の課題が矛盾しています",""))</f>
        <v>←導入後の課題を回答してください。</v>
      </c>
      <c r="AG286" s="82"/>
    </row>
    <row r="287" spans="1:37" s="35" customFormat="1" ht="18" customHeight="1" x14ac:dyDescent="0.15">
      <c r="A287" s="1759" t="s">
        <v>226</v>
      </c>
      <c r="B287" s="1759"/>
      <c r="C287" s="1759"/>
      <c r="D287" s="1759"/>
      <c r="E287" s="1759"/>
      <c r="F287" s="1759"/>
      <c r="G287" s="1759"/>
      <c r="H287" s="1759"/>
      <c r="I287" s="1759"/>
      <c r="J287" s="1759"/>
      <c r="K287" s="1759"/>
      <c r="L287" s="1759"/>
      <c r="M287" s="1759"/>
      <c r="N287" s="1759"/>
      <c r="O287" s="1759"/>
      <c r="P287" s="1759"/>
      <c r="Q287" s="1759"/>
      <c r="R287" s="1759"/>
      <c r="S287" s="1759"/>
      <c r="T287" s="1760"/>
      <c r="U287" s="1761"/>
      <c r="V287" s="1762"/>
      <c r="W287" s="1762"/>
      <c r="X287" s="1762"/>
      <c r="Y287" s="1763"/>
      <c r="Z287" s="1761"/>
      <c r="AA287" s="1762"/>
      <c r="AB287" s="1762"/>
      <c r="AC287" s="1762"/>
      <c r="AD287" s="1763"/>
      <c r="AE287" s="82"/>
      <c r="AF287" s="1631"/>
      <c r="AG287" s="82"/>
    </row>
    <row r="288" spans="1:37" s="35" customFormat="1" ht="18" customHeight="1" x14ac:dyDescent="0.15">
      <c r="A288" s="1748" t="s">
        <v>3032</v>
      </c>
      <c r="B288" s="1749"/>
      <c r="C288" s="1749"/>
      <c r="D288" s="1749"/>
      <c r="E288" s="1749"/>
      <c r="F288" s="1749"/>
      <c r="G288" s="1749"/>
      <c r="H288" s="1749"/>
      <c r="I288" s="1749"/>
      <c r="J288" s="1749"/>
      <c r="K288" s="1749"/>
      <c r="L288" s="1749"/>
      <c r="M288" s="1749"/>
      <c r="N288" s="1749"/>
      <c r="O288" s="1749"/>
      <c r="P288" s="1749"/>
      <c r="Q288" s="1749"/>
      <c r="R288" s="1749"/>
      <c r="S288" s="1749"/>
      <c r="T288" s="1750"/>
      <c r="U288" s="1761"/>
      <c r="V288" s="1762"/>
      <c r="W288" s="1762"/>
      <c r="X288" s="1762"/>
      <c r="Y288" s="1763"/>
      <c r="Z288" s="1761"/>
      <c r="AA288" s="1762"/>
      <c r="AB288" s="1762"/>
      <c r="AC288" s="1762"/>
      <c r="AD288" s="1763"/>
      <c r="AE288" s="82"/>
      <c r="AF288" s="1631"/>
      <c r="AG288" s="82"/>
    </row>
    <row r="289" spans="1:33" s="35" customFormat="1" ht="18" customHeight="1" thickBot="1" x14ac:dyDescent="0.2">
      <c r="A289" s="1751" t="s">
        <v>105</v>
      </c>
      <c r="B289" s="1751"/>
      <c r="C289" s="1751"/>
      <c r="D289" s="1751"/>
      <c r="E289" s="1751"/>
      <c r="F289" s="1751"/>
      <c r="G289" s="1751"/>
      <c r="H289" s="1751"/>
      <c r="I289" s="1751"/>
      <c r="J289" s="1751"/>
      <c r="K289" s="1751"/>
      <c r="L289" s="1751"/>
      <c r="M289" s="1751"/>
      <c r="N289" s="1751"/>
      <c r="O289" s="1751"/>
      <c r="P289" s="1751"/>
      <c r="Q289" s="1751"/>
      <c r="R289" s="1751"/>
      <c r="S289" s="1751"/>
      <c r="T289" s="1752"/>
      <c r="U289" s="1753"/>
      <c r="V289" s="1754"/>
      <c r="W289" s="1754"/>
      <c r="X289" s="1754"/>
      <c r="Y289" s="1755"/>
      <c r="Z289" s="1753"/>
      <c r="AA289" s="1754"/>
      <c r="AB289" s="1754"/>
      <c r="AC289" s="1754"/>
      <c r="AD289" s="1755"/>
      <c r="AE289" s="82"/>
      <c r="AF289" s="1631"/>
      <c r="AG289" s="82"/>
    </row>
    <row r="290" spans="1:33" s="35" customFormat="1" ht="4.9000000000000004" customHeight="1" x14ac:dyDescent="0.15">
      <c r="A290" s="603"/>
      <c r="B290" s="603"/>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1631"/>
      <c r="AG290" s="82"/>
    </row>
    <row r="291" spans="1:33" s="35" customFormat="1" ht="4.9000000000000004" customHeight="1" x14ac:dyDescent="0.15">
      <c r="A291" s="603"/>
      <c r="B291" s="603"/>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239"/>
      <c r="AG291" s="82"/>
    </row>
    <row r="292" spans="1:33" s="35" customFormat="1" ht="15" customHeight="1" x14ac:dyDescent="0.15">
      <c r="A292" s="384" t="s">
        <v>3083</v>
      </c>
      <c r="B292" s="209"/>
      <c r="C292" s="209"/>
      <c r="D292" s="209"/>
      <c r="E292" s="209"/>
      <c r="F292" s="209"/>
      <c r="G292" s="209"/>
      <c r="H292" s="209"/>
      <c r="I292" s="209"/>
      <c r="J292" s="209"/>
      <c r="K292" s="209"/>
      <c r="L292" s="209"/>
      <c r="M292" s="209"/>
      <c r="N292" s="209"/>
      <c r="O292" s="209"/>
      <c r="P292" s="210"/>
      <c r="Q292" s="211"/>
      <c r="R292" s="211"/>
      <c r="S292" s="211"/>
      <c r="T292" s="209"/>
      <c r="U292" s="1"/>
      <c r="V292" s="1"/>
      <c r="W292" s="1"/>
      <c r="X292" s="1"/>
      <c r="Y292" s="1"/>
      <c r="Z292" s="1"/>
      <c r="AA292" s="1"/>
      <c r="AB292" s="1"/>
      <c r="AC292" s="1"/>
      <c r="AD292" s="1"/>
      <c r="AE292" s="1"/>
      <c r="AF292" s="82"/>
      <c r="AG292" s="82"/>
    </row>
    <row r="293" spans="1:33" s="35" customFormat="1" ht="4.9000000000000004" customHeight="1" x14ac:dyDescent="0.15">
      <c r="A293" s="226"/>
      <c r="B293" s="209"/>
      <c r="C293" s="209"/>
      <c r="D293" s="209"/>
      <c r="E293" s="209"/>
      <c r="F293" s="209"/>
      <c r="G293" s="209"/>
      <c r="H293" s="209"/>
      <c r="I293" s="209"/>
      <c r="J293" s="209"/>
      <c r="K293" s="209"/>
      <c r="L293" s="209"/>
      <c r="M293" s="209"/>
      <c r="N293" s="209"/>
      <c r="O293" s="209"/>
      <c r="P293" s="210"/>
      <c r="Q293" s="211"/>
      <c r="R293" s="211"/>
      <c r="S293" s="211"/>
      <c r="T293" s="209"/>
      <c r="U293" s="1"/>
      <c r="V293" s="1"/>
      <c r="W293" s="1"/>
      <c r="X293" s="1"/>
      <c r="Y293" s="1"/>
      <c r="Z293" s="1"/>
      <c r="AA293" s="1"/>
      <c r="AB293" s="1"/>
      <c r="AC293" s="1"/>
      <c r="AD293" s="1"/>
      <c r="AE293" s="1"/>
      <c r="AF293" s="54"/>
      <c r="AG293" s="82"/>
    </row>
    <row r="294" spans="1:33" s="35" customFormat="1" ht="40.15" customHeight="1" x14ac:dyDescent="0.15">
      <c r="A294" s="1756" t="s">
        <v>2958</v>
      </c>
      <c r="B294" s="1756"/>
      <c r="C294" s="1756"/>
      <c r="D294" s="1756"/>
      <c r="E294" s="1756"/>
      <c r="F294" s="1756"/>
      <c r="G294" s="1756"/>
      <c r="H294" s="1756"/>
      <c r="I294" s="1756"/>
      <c r="J294" s="1756"/>
      <c r="K294" s="1756"/>
      <c r="L294" s="1756"/>
      <c r="M294" s="1756"/>
      <c r="N294" s="1756"/>
      <c r="O294" s="1756"/>
      <c r="P294" s="1756"/>
      <c r="Q294" s="1756"/>
      <c r="R294" s="1756"/>
      <c r="S294" s="1756"/>
      <c r="T294" s="1756"/>
      <c r="U294" s="1756"/>
      <c r="V294" s="1756"/>
      <c r="W294" s="1756"/>
      <c r="X294" s="1756"/>
      <c r="Y294" s="1756"/>
      <c r="Z294" s="1756"/>
      <c r="AA294" s="1756"/>
      <c r="AB294" s="1756"/>
      <c r="AC294" s="1756"/>
      <c r="AD294" s="1756"/>
      <c r="AE294" s="1756"/>
      <c r="AF294" s="51"/>
      <c r="AG294" s="31"/>
    </row>
    <row r="295" spans="1:33" s="35" customFormat="1" ht="4.9000000000000004" customHeight="1" x14ac:dyDescent="0.15">
      <c r="A295" s="352"/>
      <c r="B295" s="352"/>
      <c r="C295" s="352"/>
      <c r="D295" s="352"/>
      <c r="E295" s="352"/>
      <c r="F295" s="352"/>
      <c r="G295" s="352"/>
      <c r="H295" s="352"/>
      <c r="I295" s="352"/>
      <c r="J295" s="352"/>
      <c r="K295" s="352"/>
      <c r="L295" s="352"/>
      <c r="M295" s="352"/>
      <c r="N295" s="352"/>
      <c r="O295" s="352"/>
      <c r="P295" s="352"/>
      <c r="Q295" s="352"/>
      <c r="R295" s="352"/>
      <c r="S295" s="352"/>
      <c r="T295" s="352"/>
      <c r="U295" s="352"/>
      <c r="V295" s="352"/>
      <c r="W295" s="352"/>
      <c r="X295" s="352"/>
      <c r="Y295" s="352"/>
      <c r="Z295" s="352"/>
      <c r="AA295" s="352"/>
      <c r="AB295" s="352"/>
      <c r="AC295" s="352"/>
      <c r="AD295" s="352"/>
      <c r="AE295" s="352"/>
      <c r="AF295" s="51"/>
      <c r="AG295" s="31"/>
    </row>
    <row r="296" spans="1:33" s="35" customFormat="1" ht="25.15" customHeight="1" thickBot="1" x14ac:dyDescent="0.2">
      <c r="A296" s="2269" t="s">
        <v>2957</v>
      </c>
      <c r="B296" s="2270"/>
      <c r="C296" s="2270"/>
      <c r="D296" s="2270"/>
      <c r="E296" s="2271"/>
      <c r="F296" s="2269" t="s">
        <v>2956</v>
      </c>
      <c r="G296" s="2270"/>
      <c r="H296" s="2270"/>
      <c r="I296" s="2270"/>
      <c r="J296" s="2271"/>
      <c r="K296" s="2272" t="s">
        <v>2955</v>
      </c>
      <c r="L296" s="2273"/>
      <c r="M296" s="2273"/>
      <c r="N296" s="2273"/>
      <c r="O296" s="2273"/>
      <c r="P296" s="2273"/>
      <c r="Q296" s="2273"/>
      <c r="R296" s="2273"/>
      <c r="S296" s="2273"/>
      <c r="T296" s="2273"/>
      <c r="U296" s="2273"/>
      <c r="V296" s="2273"/>
      <c r="W296" s="2273"/>
      <c r="X296" s="2273"/>
      <c r="Y296" s="2273"/>
      <c r="Z296" s="2273"/>
      <c r="AA296" s="2273"/>
      <c r="AB296" s="2273"/>
      <c r="AC296" s="2273"/>
      <c r="AD296" s="2274"/>
      <c r="AG296" s="31"/>
    </row>
    <row r="297" spans="1:33" s="35" customFormat="1" ht="18" customHeight="1" x14ac:dyDescent="0.15">
      <c r="A297" s="2230"/>
      <c r="B297" s="2266"/>
      <c r="C297" s="2266"/>
      <c r="D297" s="2266"/>
      <c r="E297" s="2267"/>
      <c r="F297" s="2268"/>
      <c r="G297" s="2266"/>
      <c r="H297" s="2266"/>
      <c r="I297" s="2266"/>
      <c r="J297" s="2231"/>
      <c r="K297" s="1790" t="s">
        <v>2843</v>
      </c>
      <c r="L297" s="1791"/>
      <c r="M297" s="1791"/>
      <c r="N297" s="1791"/>
      <c r="O297" s="1791"/>
      <c r="P297" s="1791"/>
      <c r="Q297" s="1791"/>
      <c r="R297" s="1791"/>
      <c r="S297" s="1791"/>
      <c r="T297" s="1791"/>
      <c r="U297" s="1791"/>
      <c r="V297" s="1791"/>
      <c r="W297" s="1791"/>
      <c r="X297" s="1791"/>
      <c r="Y297" s="1791"/>
      <c r="Z297" s="1791"/>
      <c r="AA297" s="1791"/>
      <c r="AB297" s="1791"/>
      <c r="AC297" s="1791"/>
      <c r="AD297" s="1771"/>
      <c r="AE297" s="369"/>
      <c r="AF297" s="54" t="str">
        <f>IF(COUNTA(A297:E305)=0,"←「必要な校務支援システム」を回答してください。","")</f>
        <v>←「必要な校務支援システム」を回答してください。</v>
      </c>
      <c r="AG297" s="31"/>
    </row>
    <row r="298" spans="1:33" s="35" customFormat="1" ht="18" customHeight="1" x14ac:dyDescent="0.15">
      <c r="A298" s="2234"/>
      <c r="B298" s="2259"/>
      <c r="C298" s="2259"/>
      <c r="D298" s="2259"/>
      <c r="E298" s="2260"/>
      <c r="F298" s="2261"/>
      <c r="G298" s="2259"/>
      <c r="H298" s="2259"/>
      <c r="I298" s="2259"/>
      <c r="J298" s="2235"/>
      <c r="K298" s="1790" t="s">
        <v>2844</v>
      </c>
      <c r="L298" s="1791"/>
      <c r="M298" s="1791"/>
      <c r="N298" s="1791"/>
      <c r="O298" s="1791"/>
      <c r="P298" s="1791"/>
      <c r="Q298" s="1791"/>
      <c r="R298" s="1791"/>
      <c r="S298" s="1791"/>
      <c r="T298" s="1791"/>
      <c r="U298" s="1791"/>
      <c r="V298" s="1791"/>
      <c r="W298" s="1791"/>
      <c r="X298" s="1791"/>
      <c r="Y298" s="1791"/>
      <c r="Z298" s="1791"/>
      <c r="AA298" s="1791"/>
      <c r="AB298" s="1791"/>
      <c r="AC298" s="1791"/>
      <c r="AD298" s="1771"/>
      <c r="AF298" s="54" t="str">
        <f>IF(COUNTA(F297:J305)=0,"←「導入済みの校務支援システム」を回答してください。","")</f>
        <v>←「導入済みの校務支援システム」を回答してください。</v>
      </c>
      <c r="AG298" s="31"/>
    </row>
    <row r="299" spans="1:33" s="35" customFormat="1" ht="18" customHeight="1" x14ac:dyDescent="0.15">
      <c r="A299" s="2234"/>
      <c r="B299" s="2259"/>
      <c r="C299" s="2259"/>
      <c r="D299" s="2259"/>
      <c r="E299" s="2260"/>
      <c r="F299" s="2261"/>
      <c r="G299" s="2259"/>
      <c r="H299" s="2259"/>
      <c r="I299" s="2259"/>
      <c r="J299" s="2235"/>
      <c r="K299" s="1790" t="s">
        <v>2845</v>
      </c>
      <c r="L299" s="1791"/>
      <c r="M299" s="1791"/>
      <c r="N299" s="1791"/>
      <c r="O299" s="1791"/>
      <c r="P299" s="1791"/>
      <c r="Q299" s="1791"/>
      <c r="R299" s="1791"/>
      <c r="S299" s="1791"/>
      <c r="T299" s="1791"/>
      <c r="U299" s="1791"/>
      <c r="V299" s="1791"/>
      <c r="W299" s="1791"/>
      <c r="X299" s="1791"/>
      <c r="Y299" s="1791"/>
      <c r="Z299" s="1791"/>
      <c r="AA299" s="1791"/>
      <c r="AB299" s="1791"/>
      <c r="AC299" s="1791"/>
      <c r="AD299" s="1771"/>
      <c r="AF299" s="51"/>
      <c r="AG299" s="31"/>
    </row>
    <row r="300" spans="1:33" s="35" customFormat="1" ht="18" customHeight="1" x14ac:dyDescent="0.15">
      <c r="A300" s="2234"/>
      <c r="B300" s="2259"/>
      <c r="C300" s="2259"/>
      <c r="D300" s="2259"/>
      <c r="E300" s="2260"/>
      <c r="F300" s="2261"/>
      <c r="G300" s="2259"/>
      <c r="H300" s="2259"/>
      <c r="I300" s="2259"/>
      <c r="J300" s="2235"/>
      <c r="K300" s="1790" t="s">
        <v>2847</v>
      </c>
      <c r="L300" s="1791"/>
      <c r="M300" s="1791"/>
      <c r="N300" s="1791"/>
      <c r="O300" s="1791"/>
      <c r="P300" s="1791"/>
      <c r="Q300" s="1791"/>
      <c r="R300" s="1791"/>
      <c r="S300" s="1791"/>
      <c r="T300" s="1791"/>
      <c r="U300" s="1791"/>
      <c r="V300" s="1791"/>
      <c r="W300" s="1791"/>
      <c r="X300" s="1791"/>
      <c r="Y300" s="1791"/>
      <c r="Z300" s="1791"/>
      <c r="AA300" s="1791"/>
      <c r="AB300" s="1791"/>
      <c r="AC300" s="1791"/>
      <c r="AD300" s="1771"/>
      <c r="AE300" s="269"/>
      <c r="AF300" s="51"/>
      <c r="AG300" s="31"/>
    </row>
    <row r="301" spans="1:33" s="35" customFormat="1" ht="18" customHeight="1" x14ac:dyDescent="0.15">
      <c r="A301" s="2234"/>
      <c r="B301" s="2259"/>
      <c r="C301" s="2259"/>
      <c r="D301" s="2259"/>
      <c r="E301" s="2260"/>
      <c r="F301" s="2261"/>
      <c r="G301" s="2259"/>
      <c r="H301" s="2259"/>
      <c r="I301" s="2259"/>
      <c r="J301" s="2235"/>
      <c r="K301" s="1790" t="s">
        <v>2846</v>
      </c>
      <c r="L301" s="1791"/>
      <c r="M301" s="1791"/>
      <c r="N301" s="1791"/>
      <c r="O301" s="1791"/>
      <c r="P301" s="1791"/>
      <c r="Q301" s="1791"/>
      <c r="R301" s="1791"/>
      <c r="S301" s="1791"/>
      <c r="T301" s="1791"/>
      <c r="U301" s="1791"/>
      <c r="V301" s="1791"/>
      <c r="W301" s="1791"/>
      <c r="X301" s="1791"/>
      <c r="Y301" s="1791"/>
      <c r="Z301" s="1791"/>
      <c r="AA301" s="1791"/>
      <c r="AB301" s="1791"/>
      <c r="AC301" s="1791"/>
      <c r="AD301" s="1771"/>
      <c r="AF301" s="51"/>
      <c r="AG301" s="31"/>
    </row>
    <row r="302" spans="1:33" s="35" customFormat="1" ht="18" customHeight="1" x14ac:dyDescent="0.15">
      <c r="A302" s="2234"/>
      <c r="B302" s="2259"/>
      <c r="C302" s="2259"/>
      <c r="D302" s="2259"/>
      <c r="E302" s="2260"/>
      <c r="F302" s="2261"/>
      <c r="G302" s="2259"/>
      <c r="H302" s="2259"/>
      <c r="I302" s="2259"/>
      <c r="J302" s="2235"/>
      <c r="K302" s="1790" t="s">
        <v>2841</v>
      </c>
      <c r="L302" s="1791"/>
      <c r="M302" s="1791"/>
      <c r="N302" s="1791"/>
      <c r="O302" s="1791"/>
      <c r="P302" s="1791"/>
      <c r="Q302" s="1791"/>
      <c r="R302" s="1791"/>
      <c r="S302" s="1791"/>
      <c r="T302" s="1791"/>
      <c r="U302" s="1791"/>
      <c r="V302" s="1791"/>
      <c r="W302" s="1791"/>
      <c r="X302" s="1791"/>
      <c r="Y302" s="1791"/>
      <c r="Z302" s="1791"/>
      <c r="AA302" s="1791"/>
      <c r="AB302" s="1791"/>
      <c r="AC302" s="1791"/>
      <c r="AD302" s="1771"/>
      <c r="AF302" s="51"/>
      <c r="AG302" s="31"/>
    </row>
    <row r="303" spans="1:33" s="35" customFormat="1" ht="18" customHeight="1" x14ac:dyDescent="0.15">
      <c r="A303" s="2234"/>
      <c r="B303" s="2259"/>
      <c r="C303" s="2259"/>
      <c r="D303" s="2259"/>
      <c r="E303" s="2260"/>
      <c r="F303" s="2261"/>
      <c r="G303" s="2259"/>
      <c r="H303" s="2259"/>
      <c r="I303" s="2259"/>
      <c r="J303" s="2235"/>
      <c r="K303" s="1790" t="s">
        <v>2842</v>
      </c>
      <c r="L303" s="1791"/>
      <c r="M303" s="1791"/>
      <c r="N303" s="1791"/>
      <c r="O303" s="1791"/>
      <c r="P303" s="1791"/>
      <c r="Q303" s="1791"/>
      <c r="R303" s="1791"/>
      <c r="S303" s="1791"/>
      <c r="T303" s="1791"/>
      <c r="U303" s="1791"/>
      <c r="V303" s="1791"/>
      <c r="W303" s="1791"/>
      <c r="X303" s="1791"/>
      <c r="Y303" s="1791"/>
      <c r="Z303" s="1791"/>
      <c r="AA303" s="1791"/>
      <c r="AB303" s="1791"/>
      <c r="AC303" s="1791"/>
      <c r="AD303" s="1771"/>
      <c r="AF303" s="51"/>
      <c r="AG303" s="31"/>
    </row>
    <row r="304" spans="1:33" s="35" customFormat="1" ht="18" customHeight="1" x14ac:dyDescent="0.15">
      <c r="A304" s="2234"/>
      <c r="B304" s="2259"/>
      <c r="C304" s="2259"/>
      <c r="D304" s="2259"/>
      <c r="E304" s="2260"/>
      <c r="F304" s="2261"/>
      <c r="G304" s="2259"/>
      <c r="H304" s="2259"/>
      <c r="I304" s="2259"/>
      <c r="J304" s="2235"/>
      <c r="K304" s="1790" t="s">
        <v>2953</v>
      </c>
      <c r="L304" s="1791"/>
      <c r="M304" s="1791"/>
      <c r="N304" s="1791"/>
      <c r="O304" s="1791"/>
      <c r="P304" s="2262"/>
      <c r="Q304" s="2263"/>
      <c r="R304" s="2264"/>
      <c r="S304" s="2264"/>
      <c r="T304" s="2264"/>
      <c r="U304" s="2264"/>
      <c r="V304" s="2264"/>
      <c r="W304" s="2264"/>
      <c r="X304" s="2264"/>
      <c r="Y304" s="2264"/>
      <c r="Z304" s="2264"/>
      <c r="AA304" s="2264"/>
      <c r="AB304" s="2264"/>
      <c r="AC304" s="2264"/>
      <c r="AD304" s="2265"/>
      <c r="AF304" s="51" t="str">
        <f>IF(AND(A304="○",Q304=""),"←「その他の機能」を回答してください",
IF(AND(F304="○",Q304=""),"←「その他の機能」を回答してください",""))</f>
        <v/>
      </c>
      <c r="AG304" s="31"/>
    </row>
    <row r="305" spans="1:37" s="35" customFormat="1" ht="18" customHeight="1" thickBot="1" x14ac:dyDescent="0.2">
      <c r="A305" s="2252"/>
      <c r="B305" s="2253"/>
      <c r="C305" s="2253"/>
      <c r="D305" s="2253"/>
      <c r="E305" s="2254"/>
      <c r="F305" s="2255"/>
      <c r="G305" s="2253"/>
      <c r="H305" s="2253"/>
      <c r="I305" s="2253"/>
      <c r="J305" s="2256"/>
      <c r="K305" s="1790" t="s">
        <v>3149</v>
      </c>
      <c r="L305" s="1791"/>
      <c r="M305" s="1791"/>
      <c r="N305" s="1791"/>
      <c r="O305" s="1791"/>
      <c r="P305" s="1791"/>
      <c r="Q305" s="1791"/>
      <c r="R305" s="1791"/>
      <c r="S305" s="1791"/>
      <c r="T305" s="1791"/>
      <c r="U305" s="1791"/>
      <c r="V305" s="1791"/>
      <c r="W305" s="1791"/>
      <c r="X305" s="1791"/>
      <c r="Y305" s="1791"/>
      <c r="Z305" s="1791"/>
      <c r="AA305" s="1791"/>
      <c r="AB305" s="1791"/>
      <c r="AC305" s="1791"/>
      <c r="AD305" s="1771"/>
      <c r="AF305" s="51" t="str">
        <f>IF(AND(COUNTIF(A297:E304, "○")&gt;0, A305="○"), "←「必要な校務支援システム」が矛盾しています",
IF(AND(COUNTIF(F297:J304, "○")&gt;0, F305="○"), "←「導入済みの校務支援システム」が矛盾しています", ""))</f>
        <v/>
      </c>
      <c r="AG305" s="31"/>
    </row>
    <row r="306" spans="1:37" s="35" customFormat="1" ht="12" customHeight="1" x14ac:dyDescent="0.15">
      <c r="A306" s="2257" t="s">
        <v>211</v>
      </c>
      <c r="B306" s="2257"/>
      <c r="C306" s="1784" t="s">
        <v>2977</v>
      </c>
      <c r="D306" s="1784"/>
      <c r="E306" s="1784"/>
      <c r="F306" s="1784"/>
      <c r="G306" s="1784"/>
      <c r="H306" s="1784"/>
      <c r="I306" s="1784"/>
      <c r="J306" s="1784"/>
      <c r="K306" s="1784"/>
      <c r="L306" s="1784"/>
      <c r="M306" s="1784"/>
      <c r="N306" s="1784"/>
      <c r="O306" s="1784"/>
      <c r="P306" s="1784"/>
      <c r="Q306" s="1784"/>
      <c r="R306" s="1784"/>
      <c r="S306" s="1784"/>
      <c r="T306" s="1784"/>
      <c r="U306" s="1784"/>
      <c r="V306" s="1784"/>
      <c r="W306" s="1784"/>
      <c r="X306" s="1784"/>
      <c r="Y306" s="1784"/>
      <c r="Z306" s="1784"/>
      <c r="AA306" s="1784"/>
      <c r="AB306" s="1784"/>
      <c r="AC306" s="1784"/>
      <c r="AD306" s="1784"/>
      <c r="AE306" s="1784"/>
      <c r="AF306" s="51"/>
      <c r="AG306" s="31"/>
    </row>
    <row r="307" spans="1:37" s="35" customFormat="1" ht="12" customHeight="1" x14ac:dyDescent="0.15">
      <c r="A307" s="2258" t="s">
        <v>212</v>
      </c>
      <c r="B307" s="2258"/>
      <c r="C307" s="1784" t="s">
        <v>2978</v>
      </c>
      <c r="D307" s="1784"/>
      <c r="E307" s="1784"/>
      <c r="F307" s="1784"/>
      <c r="G307" s="1784"/>
      <c r="H307" s="1784"/>
      <c r="I307" s="1784"/>
      <c r="J307" s="1784"/>
      <c r="K307" s="1784"/>
      <c r="L307" s="1784"/>
      <c r="M307" s="1784"/>
      <c r="N307" s="1784"/>
      <c r="O307" s="1784"/>
      <c r="P307" s="1784"/>
      <c r="Q307" s="1784"/>
      <c r="R307" s="1784"/>
      <c r="S307" s="1784"/>
      <c r="T307" s="1784"/>
      <c r="U307" s="1784"/>
      <c r="V307" s="1784"/>
      <c r="W307" s="1784"/>
      <c r="X307" s="1784"/>
      <c r="Y307" s="1784"/>
      <c r="Z307" s="1784"/>
      <c r="AA307" s="1784"/>
      <c r="AB307" s="1784"/>
      <c r="AC307" s="1784"/>
      <c r="AD307" s="1784"/>
      <c r="AE307" s="1784"/>
      <c r="AF307" s="51"/>
      <c r="AG307" s="31"/>
    </row>
    <row r="308" spans="1:37" s="35" customFormat="1" ht="4.9000000000000004" customHeight="1" x14ac:dyDescent="0.15">
      <c r="A308" s="353"/>
      <c r="B308" s="354"/>
      <c r="C308" s="355"/>
      <c r="D308" s="356"/>
      <c r="E308" s="356"/>
      <c r="F308" s="356"/>
      <c r="G308" s="356"/>
      <c r="H308" s="356"/>
      <c r="I308" s="356"/>
      <c r="J308" s="356"/>
      <c r="K308" s="356"/>
      <c r="L308" s="356"/>
      <c r="M308" s="356"/>
      <c r="N308" s="356"/>
      <c r="O308" s="356"/>
      <c r="P308" s="356"/>
      <c r="Q308" s="356"/>
      <c r="R308" s="356"/>
      <c r="S308" s="356"/>
      <c r="T308" s="356"/>
      <c r="U308" s="356"/>
      <c r="V308" s="356"/>
      <c r="W308" s="356"/>
      <c r="X308" s="356"/>
      <c r="Y308" s="356"/>
      <c r="Z308" s="356"/>
      <c r="AA308" s="356"/>
      <c r="AB308" s="356"/>
      <c r="AC308" s="356"/>
      <c r="AD308" s="356"/>
      <c r="AE308" s="356"/>
      <c r="AF308" s="54"/>
      <c r="AG308" s="82"/>
    </row>
    <row r="309" spans="1:37" s="35" customFormat="1" ht="4.9000000000000004" customHeight="1" x14ac:dyDescent="0.15">
      <c r="A309" s="353"/>
      <c r="B309" s="354"/>
      <c r="C309" s="355"/>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54"/>
      <c r="AG309" s="82"/>
    </row>
    <row r="310" spans="1:37" s="35" customFormat="1" ht="15" customHeight="1" x14ac:dyDescent="0.15">
      <c r="A310" s="384" t="s">
        <v>2828</v>
      </c>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8"/>
      <c r="AF310" s="54"/>
      <c r="AG310" s="82"/>
    </row>
    <row r="311" spans="1:37" s="35" customFormat="1" ht="4.9000000000000004" customHeight="1" x14ac:dyDescent="0.15">
      <c r="A311" s="226"/>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c r="AA311" s="229"/>
      <c r="AB311" s="229"/>
      <c r="AC311" s="229"/>
      <c r="AD311" s="229"/>
      <c r="AE311" s="228"/>
      <c r="AF311" s="54"/>
      <c r="AG311" s="82"/>
    </row>
    <row r="312" spans="1:37" s="35" customFormat="1" ht="26.25" customHeight="1" x14ac:dyDescent="0.15">
      <c r="A312" s="1786" t="s">
        <v>4786</v>
      </c>
      <c r="B312" s="1786"/>
      <c r="C312" s="1786"/>
      <c r="D312" s="1786"/>
      <c r="E312" s="1786"/>
      <c r="F312" s="1786"/>
      <c r="G312" s="1786"/>
      <c r="H312" s="1786"/>
      <c r="I312" s="1786"/>
      <c r="J312" s="1786"/>
      <c r="K312" s="1786"/>
      <c r="L312" s="1786"/>
      <c r="M312" s="1786"/>
      <c r="N312" s="1786"/>
      <c r="O312" s="1786"/>
      <c r="P312" s="1786"/>
      <c r="Q312" s="1786"/>
      <c r="R312" s="1786"/>
      <c r="S312" s="1786"/>
      <c r="T312" s="1786"/>
      <c r="U312" s="1786"/>
      <c r="V312" s="1786"/>
      <c r="W312" s="1786"/>
      <c r="X312" s="1786"/>
      <c r="Y312" s="1786"/>
      <c r="Z312" s="1786"/>
      <c r="AA312" s="1786"/>
      <c r="AB312" s="1786"/>
      <c r="AC312" s="1786"/>
      <c r="AD312" s="1786"/>
      <c r="AE312" s="1786"/>
      <c r="AF312" s="54"/>
      <c r="AG312" s="82"/>
    </row>
    <row r="313" spans="1:37" s="35" customFormat="1" ht="4.9000000000000004" customHeight="1" x14ac:dyDescent="0.15">
      <c r="A313" s="259"/>
      <c r="B313" s="259"/>
      <c r="C313" s="259"/>
      <c r="D313" s="259"/>
      <c r="E313" s="259"/>
      <c r="F313" s="259"/>
      <c r="G313" s="259"/>
      <c r="H313" s="259"/>
      <c r="I313" s="259"/>
      <c r="J313" s="259"/>
      <c r="K313" s="259"/>
      <c r="L313" s="259"/>
      <c r="M313" s="259"/>
      <c r="N313" s="259"/>
      <c r="O313" s="259"/>
      <c r="P313" s="259"/>
      <c r="Q313" s="259"/>
      <c r="R313" s="259"/>
      <c r="S313" s="259"/>
      <c r="T313" s="259"/>
      <c r="U313" s="259"/>
      <c r="V313" s="259"/>
      <c r="W313" s="259"/>
      <c r="X313" s="259"/>
      <c r="Y313" s="259"/>
      <c r="Z313" s="259"/>
      <c r="AA313" s="259"/>
      <c r="AB313" s="259"/>
      <c r="AC313" s="259"/>
      <c r="AD313" s="259"/>
      <c r="AE313" s="259"/>
      <c r="AF313" s="54"/>
      <c r="AG313" s="82"/>
    </row>
    <row r="314" spans="1:37" s="35" customFormat="1" ht="19.899999999999999" customHeight="1" thickBot="1" x14ac:dyDescent="0.2">
      <c r="A314" s="170"/>
      <c r="B314" s="171"/>
      <c r="C314" s="172"/>
      <c r="D314" s="171"/>
      <c r="E314" s="171"/>
      <c r="F314" s="171"/>
      <c r="G314" s="171"/>
      <c r="H314" s="171"/>
      <c r="I314" s="171"/>
      <c r="J314" s="171"/>
      <c r="K314" s="171"/>
      <c r="L314" s="171"/>
      <c r="M314" s="171"/>
      <c r="N314" s="171"/>
      <c r="O314" s="214"/>
      <c r="P314" s="214"/>
      <c r="Q314" s="214"/>
      <c r="R314" s="214"/>
      <c r="S314" s="214"/>
      <c r="T314" s="214"/>
      <c r="U314" s="2246" t="s">
        <v>3150</v>
      </c>
      <c r="V314" s="2247"/>
      <c r="W314" s="2247"/>
      <c r="X314" s="2247"/>
      <c r="Y314" s="2248"/>
      <c r="Z314" s="2246" t="s">
        <v>3151</v>
      </c>
      <c r="AA314" s="2247"/>
      <c r="AB314" s="2247"/>
      <c r="AC314" s="2247"/>
      <c r="AD314" s="2248"/>
      <c r="AF314" s="54" t="str">
        <f>IF(AND(A305="○",F305="○"),"",IF(AND(F305="○",COUNTA(U315:U321)=0),"←未導入の理由を回答してください",""))</f>
        <v/>
      </c>
      <c r="AG314" s="82"/>
    </row>
    <row r="315" spans="1:37" s="35" customFormat="1" ht="18" customHeight="1" x14ac:dyDescent="0.15">
      <c r="A315" s="1748" t="s">
        <v>2839</v>
      </c>
      <c r="B315" s="1749"/>
      <c r="C315" s="1749"/>
      <c r="D315" s="1749"/>
      <c r="E315" s="1749"/>
      <c r="F315" s="1749"/>
      <c r="G315" s="1749"/>
      <c r="H315" s="1749"/>
      <c r="I315" s="1749"/>
      <c r="J315" s="1749"/>
      <c r="K315" s="1749"/>
      <c r="L315" s="1749"/>
      <c r="M315" s="1749"/>
      <c r="N315" s="1749"/>
      <c r="O315" s="1749"/>
      <c r="P315" s="1749"/>
      <c r="Q315" s="1749"/>
      <c r="R315" s="1749"/>
      <c r="S315" s="1749"/>
      <c r="T315" s="1750"/>
      <c r="U315" s="1765"/>
      <c r="V315" s="1766"/>
      <c r="W315" s="1766"/>
      <c r="X315" s="1766"/>
      <c r="Y315" s="1767"/>
      <c r="Z315" s="2249"/>
      <c r="AA315" s="2250"/>
      <c r="AB315" s="2250"/>
      <c r="AC315" s="2250"/>
      <c r="AD315" s="2251"/>
      <c r="AE315" s="82"/>
      <c r="AF315" s="54" t="str">
        <f>IF(AND(A305="",F305="",COUNTA(U315:U321)=0),"←未導入の理由を回答してください。",
IF(AND(U320="○", COUNTA(U315:U321)&gt;1),"←未導入の理由が矛盾しています",""))</f>
        <v>←未導入の理由を回答してください。</v>
      </c>
      <c r="AG315" s="54"/>
    </row>
    <row r="316" spans="1:37" s="35" customFormat="1" ht="18" customHeight="1" x14ac:dyDescent="0.15">
      <c r="A316" s="1748" t="s">
        <v>2856</v>
      </c>
      <c r="B316" s="1749"/>
      <c r="C316" s="1749"/>
      <c r="D316" s="1749"/>
      <c r="E316" s="1749"/>
      <c r="F316" s="1749"/>
      <c r="G316" s="1749"/>
      <c r="H316" s="1749"/>
      <c r="I316" s="1749"/>
      <c r="J316" s="1749"/>
      <c r="K316" s="1749"/>
      <c r="L316" s="1749"/>
      <c r="M316" s="1749"/>
      <c r="N316" s="1749"/>
      <c r="O316" s="1749"/>
      <c r="P316" s="1749"/>
      <c r="Q316" s="1749"/>
      <c r="R316" s="1749"/>
      <c r="S316" s="1749"/>
      <c r="T316" s="1750"/>
      <c r="U316" s="1761"/>
      <c r="V316" s="1762"/>
      <c r="W316" s="1762"/>
      <c r="X316" s="1762"/>
      <c r="Y316" s="1763"/>
      <c r="Z316" s="1761"/>
      <c r="AA316" s="1762"/>
      <c r="AB316" s="1762"/>
      <c r="AC316" s="1762"/>
      <c r="AD316" s="1763"/>
      <c r="AE316" s="82"/>
      <c r="AF316" s="1702" t="str">
        <f>IF(AND(F305="",COUNTA(Z315:Z321)=0),"←導入後の課題を回答してください。",
IF(AND(Z320="○",COUNTA(Z315:Z321)&gt;1),"←導入後の理由が矛盾しています",""))</f>
        <v>←導入後の課題を回答してください。</v>
      </c>
      <c r="AG316" s="54"/>
    </row>
    <row r="317" spans="1:37" s="35" customFormat="1" ht="18" customHeight="1" x14ac:dyDescent="0.15">
      <c r="A317" s="1748" t="s">
        <v>2849</v>
      </c>
      <c r="B317" s="1749"/>
      <c r="C317" s="1749"/>
      <c r="D317" s="1749"/>
      <c r="E317" s="1749"/>
      <c r="F317" s="1749"/>
      <c r="G317" s="1749"/>
      <c r="H317" s="1749"/>
      <c r="I317" s="1749"/>
      <c r="J317" s="1749"/>
      <c r="K317" s="1749"/>
      <c r="L317" s="1749"/>
      <c r="M317" s="1749"/>
      <c r="N317" s="1749"/>
      <c r="O317" s="1749"/>
      <c r="P317" s="1749"/>
      <c r="Q317" s="1749"/>
      <c r="R317" s="1749"/>
      <c r="S317" s="1749"/>
      <c r="T317" s="1750"/>
      <c r="U317" s="1761"/>
      <c r="V317" s="1762"/>
      <c r="W317" s="1762"/>
      <c r="X317" s="1762"/>
      <c r="Y317" s="1763"/>
      <c r="Z317" s="1761"/>
      <c r="AA317" s="1762"/>
      <c r="AB317" s="1762"/>
      <c r="AC317" s="1762"/>
      <c r="AD317" s="1763"/>
      <c r="AE317" s="82"/>
      <c r="AF317" s="1702"/>
      <c r="AG317" s="54"/>
    </row>
    <row r="318" spans="1:37" s="1" customFormat="1" ht="18" customHeight="1" x14ac:dyDescent="0.15">
      <c r="A318" s="1748" t="s">
        <v>2848</v>
      </c>
      <c r="B318" s="1749"/>
      <c r="C318" s="1749"/>
      <c r="D318" s="1749"/>
      <c r="E318" s="1749"/>
      <c r="F318" s="1749"/>
      <c r="G318" s="1749"/>
      <c r="H318" s="1749"/>
      <c r="I318" s="1749"/>
      <c r="J318" s="1749"/>
      <c r="K318" s="1749"/>
      <c r="L318" s="1749"/>
      <c r="M318" s="1749"/>
      <c r="N318" s="1749"/>
      <c r="O318" s="1749"/>
      <c r="P318" s="1749"/>
      <c r="Q318" s="1749"/>
      <c r="R318" s="1749"/>
      <c r="S318" s="1749"/>
      <c r="T318" s="1750"/>
      <c r="U318" s="1761"/>
      <c r="V318" s="1762"/>
      <c r="W318" s="1762"/>
      <c r="X318" s="1762"/>
      <c r="Y318" s="1763"/>
      <c r="Z318" s="1761"/>
      <c r="AA318" s="1762"/>
      <c r="AB318" s="1762"/>
      <c r="AC318" s="1762"/>
      <c r="AD318" s="1763"/>
      <c r="AE318" s="82"/>
      <c r="AF318" s="316"/>
      <c r="AH318" s="54"/>
      <c r="AI318" s="54"/>
      <c r="AJ318" s="95"/>
      <c r="AK318" s="95"/>
    </row>
    <row r="319" spans="1:37" s="35" customFormat="1" ht="18" customHeight="1" x14ac:dyDescent="0.15">
      <c r="A319" s="1748" t="s">
        <v>2840</v>
      </c>
      <c r="B319" s="1749"/>
      <c r="C319" s="1749"/>
      <c r="D319" s="1749"/>
      <c r="E319" s="1749"/>
      <c r="F319" s="1749"/>
      <c r="G319" s="1749"/>
      <c r="H319" s="1749"/>
      <c r="I319" s="1749"/>
      <c r="J319" s="1749"/>
      <c r="K319" s="1749"/>
      <c r="L319" s="1749"/>
      <c r="M319" s="1749"/>
      <c r="N319" s="1749"/>
      <c r="O319" s="1749"/>
      <c r="P319" s="1749"/>
      <c r="Q319" s="1749"/>
      <c r="R319" s="1749"/>
      <c r="S319" s="1749"/>
      <c r="T319" s="1750"/>
      <c r="U319" s="1761"/>
      <c r="V319" s="1762"/>
      <c r="W319" s="1762"/>
      <c r="X319" s="1762"/>
      <c r="Y319" s="1763"/>
      <c r="Z319" s="1761"/>
      <c r="AA319" s="1762"/>
      <c r="AB319" s="1762"/>
      <c r="AC319" s="1762"/>
      <c r="AD319" s="1763"/>
      <c r="AE319" s="82"/>
      <c r="AF319" s="82"/>
      <c r="AG319" s="82"/>
    </row>
    <row r="320" spans="1:37" s="1" customFormat="1" ht="18" customHeight="1" x14ac:dyDescent="0.15">
      <c r="A320" s="1748" t="s">
        <v>3033</v>
      </c>
      <c r="B320" s="1749"/>
      <c r="C320" s="1749"/>
      <c r="D320" s="1749"/>
      <c r="E320" s="1749"/>
      <c r="F320" s="1749"/>
      <c r="G320" s="1749"/>
      <c r="H320" s="1749"/>
      <c r="I320" s="1749"/>
      <c r="J320" s="1749"/>
      <c r="K320" s="1749"/>
      <c r="L320" s="1749"/>
      <c r="M320" s="1749"/>
      <c r="N320" s="1749"/>
      <c r="O320" s="1749"/>
      <c r="P320" s="1749"/>
      <c r="Q320" s="1749"/>
      <c r="R320" s="1749"/>
      <c r="S320" s="1749"/>
      <c r="T320" s="1750"/>
      <c r="U320" s="1761"/>
      <c r="V320" s="1762"/>
      <c r="W320" s="1762"/>
      <c r="X320" s="1762"/>
      <c r="Y320" s="1763"/>
      <c r="Z320" s="1761"/>
      <c r="AA320" s="1762"/>
      <c r="AB320" s="1762"/>
      <c r="AC320" s="1762"/>
      <c r="AD320" s="1763"/>
      <c r="AE320" s="82"/>
      <c r="AF320" s="1764"/>
      <c r="AH320" s="54"/>
      <c r="AI320" s="54"/>
      <c r="AJ320" s="95"/>
      <c r="AK320" s="95"/>
    </row>
    <row r="321" spans="1:37" s="1" customFormat="1" ht="18" customHeight="1" thickBot="1" x14ac:dyDescent="0.2">
      <c r="A321" s="2070" t="s">
        <v>105</v>
      </c>
      <c r="B321" s="2071"/>
      <c r="C321" s="2071"/>
      <c r="D321" s="2071"/>
      <c r="E321" s="2071"/>
      <c r="F321" s="2071"/>
      <c r="G321" s="2071"/>
      <c r="H321" s="2071"/>
      <c r="I321" s="2071"/>
      <c r="J321" s="2071"/>
      <c r="K321" s="2071"/>
      <c r="L321" s="2071"/>
      <c r="M321" s="2071"/>
      <c r="N321" s="2071"/>
      <c r="O321" s="2071"/>
      <c r="P321" s="2071"/>
      <c r="Q321" s="2071"/>
      <c r="R321" s="2071"/>
      <c r="S321" s="2071"/>
      <c r="T321" s="2072"/>
      <c r="U321" s="1753"/>
      <c r="V321" s="1754"/>
      <c r="W321" s="1754"/>
      <c r="X321" s="1754"/>
      <c r="Y321" s="1755"/>
      <c r="Z321" s="1753"/>
      <c r="AA321" s="1754"/>
      <c r="AB321" s="1754"/>
      <c r="AC321" s="1754"/>
      <c r="AD321" s="1755"/>
      <c r="AE321" s="82"/>
      <c r="AF321" s="1764"/>
      <c r="AH321" s="54"/>
      <c r="AI321" s="54"/>
      <c r="AJ321" s="95"/>
      <c r="AK321" s="95"/>
    </row>
    <row r="322" spans="1:37" s="35" customFormat="1" ht="4.9000000000000004" customHeight="1" x14ac:dyDescent="0.15">
      <c r="A322" s="604"/>
      <c r="B322" s="604"/>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1764"/>
      <c r="AG322" s="82"/>
    </row>
    <row r="323" spans="1:37" s="35" customFormat="1" ht="4.9000000000000004" customHeight="1" x14ac:dyDescent="0.15">
      <c r="A323" s="212"/>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54"/>
      <c r="AG323" s="82"/>
    </row>
    <row r="324" spans="1:37" s="35" customFormat="1" ht="4.9000000000000004" customHeight="1" thickBot="1" x14ac:dyDescent="0.2">
      <c r="A324" s="605"/>
      <c r="B324" s="605"/>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6"/>
    </row>
    <row r="325" spans="1:37" ht="32.25" customHeight="1" thickBot="1" x14ac:dyDescent="0.2">
      <c r="A325" s="2213" t="s">
        <v>4792</v>
      </c>
      <c r="B325" s="2214"/>
      <c r="C325" s="2214"/>
      <c r="D325" s="2214"/>
      <c r="E325" s="2214"/>
      <c r="F325" s="2214"/>
      <c r="G325" s="2214"/>
      <c r="H325" s="2214"/>
      <c r="I325" s="2214"/>
      <c r="J325" s="2214"/>
      <c r="K325" s="2214"/>
      <c r="L325" s="2214"/>
      <c r="M325" s="2214"/>
      <c r="N325" s="2214"/>
      <c r="O325" s="2214"/>
      <c r="P325" s="2214"/>
      <c r="Q325" s="2214"/>
      <c r="R325" s="2214"/>
      <c r="S325" s="2214"/>
      <c r="T325" s="2214"/>
      <c r="U325" s="2214"/>
      <c r="V325" s="2214"/>
      <c r="W325" s="2214"/>
      <c r="X325" s="2214"/>
      <c r="Y325" s="2214"/>
      <c r="Z325" s="2214"/>
      <c r="AA325" s="2214"/>
      <c r="AB325" s="2214"/>
      <c r="AC325" s="2215"/>
      <c r="AD325" s="2216"/>
      <c r="AE325" s="2217"/>
      <c r="AF325" s="607"/>
      <c r="AG325" s="34"/>
    </row>
    <row r="326" spans="1:37" s="35" customFormat="1" ht="18.75" customHeight="1" x14ac:dyDescent="0.15">
      <c r="A326" s="2218" t="s">
        <v>4791</v>
      </c>
      <c r="B326" s="2218"/>
      <c r="C326" s="2218"/>
      <c r="D326" s="2218"/>
      <c r="E326" s="2218"/>
      <c r="F326" s="2218"/>
      <c r="G326" s="2218"/>
      <c r="H326" s="2218"/>
      <c r="I326" s="2218"/>
      <c r="J326" s="2218"/>
      <c r="K326" s="2218"/>
      <c r="L326" s="2218"/>
      <c r="M326" s="2218"/>
      <c r="N326" s="2218"/>
      <c r="O326" s="2218"/>
      <c r="P326" s="2218"/>
      <c r="Q326" s="2219" t="s">
        <v>106</v>
      </c>
      <c r="R326" s="2219"/>
      <c r="S326" s="2219"/>
      <c r="T326" s="2219"/>
      <c r="U326" s="2219"/>
      <c r="V326" s="2219"/>
      <c r="W326" s="2219"/>
      <c r="X326" s="2219"/>
      <c r="Y326" s="2219"/>
      <c r="Z326" s="2219"/>
      <c r="AA326" s="2219"/>
      <c r="AB326" s="2219"/>
      <c r="AC326" s="2219"/>
      <c r="AD326" s="2219"/>
      <c r="AE326" s="2219"/>
      <c r="AF326" s="54"/>
    </row>
    <row r="327" spans="1:37" s="35" customFormat="1" ht="55.15" customHeight="1" x14ac:dyDescent="0.15">
      <c r="A327" s="2220" t="s">
        <v>3152</v>
      </c>
      <c r="B327" s="2221"/>
      <c r="C327" s="2221"/>
      <c r="D327" s="2221"/>
      <c r="E327" s="2221"/>
      <c r="F327" s="2221"/>
      <c r="G327" s="2221"/>
      <c r="H327" s="2221"/>
      <c r="I327" s="2221"/>
      <c r="J327" s="2221"/>
      <c r="K327" s="2221"/>
      <c r="L327" s="2221"/>
      <c r="M327" s="2221"/>
      <c r="N327" s="2221"/>
      <c r="O327" s="2221"/>
      <c r="P327" s="2221"/>
      <c r="Q327" s="2221"/>
      <c r="R327" s="2221"/>
      <c r="S327" s="2221"/>
      <c r="T327" s="2221"/>
      <c r="U327" s="2221"/>
      <c r="V327" s="2221"/>
      <c r="W327" s="2221"/>
      <c r="X327" s="2221"/>
      <c r="Y327" s="2221"/>
      <c r="Z327" s="2221"/>
      <c r="AA327" s="2221"/>
      <c r="AB327" s="2221"/>
      <c r="AC327" s="2221"/>
      <c r="AD327" s="2221"/>
      <c r="AE327" s="2221"/>
      <c r="AF327" s="54"/>
    </row>
    <row r="328" spans="1:37" s="35" customFormat="1" ht="7.5" customHeight="1" x14ac:dyDescent="0.15">
      <c r="A328" s="124"/>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54"/>
      <c r="AG328" s="608"/>
    </row>
    <row r="329" spans="1:37" s="35" customFormat="1" ht="12.75" customHeight="1" thickBot="1" x14ac:dyDescent="0.2">
      <c r="A329" s="202" t="s">
        <v>2980</v>
      </c>
      <c r="B329" s="125"/>
      <c r="C329" s="125"/>
      <c r="D329" s="125"/>
      <c r="E329" s="125"/>
      <c r="F329" s="125"/>
      <c r="G329" s="125"/>
      <c r="H329" s="125"/>
      <c r="I329" s="125"/>
      <c r="J329" s="125"/>
      <c r="K329" s="125"/>
      <c r="L329" s="125"/>
      <c r="M329" s="125"/>
      <c r="N329" s="125"/>
      <c r="O329" s="125"/>
      <c r="P329" s="125"/>
      <c r="Q329" s="54"/>
      <c r="R329" s="54"/>
      <c r="S329" s="82"/>
      <c r="T329" s="82"/>
      <c r="U329" s="82"/>
      <c r="V329" s="54"/>
      <c r="W329" s="54"/>
      <c r="X329" s="54"/>
      <c r="Y329" s="54"/>
      <c r="Z329" s="54"/>
      <c r="AA329" s="54"/>
      <c r="AB329" s="77"/>
      <c r="AC329" s="77"/>
      <c r="AG329" s="608"/>
    </row>
    <row r="330" spans="1:37" s="35" customFormat="1" ht="15" customHeight="1" x14ac:dyDescent="0.15">
      <c r="A330" s="1798"/>
      <c r="B330" s="1799"/>
      <c r="C330" s="2054" t="str">
        <f>IF(AD325="✔","0.　中学専有施設なし","")</f>
        <v/>
      </c>
      <c r="D330" s="2055"/>
      <c r="E330" s="2055"/>
      <c r="F330" s="2055"/>
      <c r="G330" s="2055"/>
      <c r="H330" s="2055"/>
      <c r="I330" s="2055"/>
      <c r="J330" s="2055"/>
      <c r="K330" s="2055"/>
      <c r="L330" s="2056"/>
      <c r="M330" s="609" t="s">
        <v>107</v>
      </c>
      <c r="N330" s="1806" t="s">
        <v>3090</v>
      </c>
      <c r="O330" s="1806"/>
      <c r="P330" s="1806"/>
      <c r="Q330" s="1806"/>
      <c r="R330" s="1806"/>
      <c r="S330" s="1806"/>
      <c r="T330" s="1806"/>
      <c r="U330" s="1806"/>
      <c r="V330" s="1806"/>
      <c r="W330" s="1806"/>
      <c r="X330" s="1806"/>
      <c r="Y330" s="1806"/>
      <c r="Z330" s="1806"/>
      <c r="AA330" s="1806"/>
      <c r="AB330" s="1806"/>
      <c r="AC330" s="1806"/>
      <c r="AD330" s="1806"/>
      <c r="AE330" s="1806"/>
      <c r="AF330" s="1702" t="str">
        <f>IF(A330="","←(1)現時点の耐震化状況についてお答えください。",IF(AND(OR(A330=2,A330=3),A336=""),"←(2)耐震化未実施の建物に対する耐震化予定についてお答えください。",IF(AND(A330&lt;&gt;1,A330&lt;&gt;0,A336&lt;&gt;1,N336&lt;&gt;"○",N337&lt;&gt;"○",N338&lt;&gt;"○",N339&lt;&gt;"○"),"←(3)耐震化未定の理由についてお答えください。","")))</f>
        <v>←(1)現時点の耐震化状況についてお答えください。</v>
      </c>
      <c r="AG330" s="608"/>
    </row>
    <row r="331" spans="1:37" s="35" customFormat="1" ht="15" customHeight="1" x14ac:dyDescent="0.15">
      <c r="A331" s="1800"/>
      <c r="B331" s="1801"/>
      <c r="C331" s="1807" t="s">
        <v>108</v>
      </c>
      <c r="D331" s="1807"/>
      <c r="E331" s="1807"/>
      <c r="F331" s="1807"/>
      <c r="G331" s="1807"/>
      <c r="H331" s="1807"/>
      <c r="I331" s="1807"/>
      <c r="J331" s="1807"/>
      <c r="K331" s="1807"/>
      <c r="L331" s="1808"/>
      <c r="M331" s="609"/>
      <c r="N331" s="1806"/>
      <c r="O331" s="1806"/>
      <c r="P331" s="1806"/>
      <c r="Q331" s="1806"/>
      <c r="R331" s="1806"/>
      <c r="S331" s="1806"/>
      <c r="T331" s="1806"/>
      <c r="U331" s="1806"/>
      <c r="V331" s="1806"/>
      <c r="W331" s="1806"/>
      <c r="X331" s="1806"/>
      <c r="Y331" s="1806"/>
      <c r="Z331" s="1806"/>
      <c r="AA331" s="1806"/>
      <c r="AB331" s="1806"/>
      <c r="AC331" s="1806"/>
      <c r="AD331" s="1806"/>
      <c r="AE331" s="1806"/>
      <c r="AF331" s="1702"/>
      <c r="AG331" s="606"/>
    </row>
    <row r="332" spans="1:37" s="35" customFormat="1" ht="15" customHeight="1" x14ac:dyDescent="0.15">
      <c r="A332" s="1800"/>
      <c r="B332" s="1801"/>
      <c r="C332" s="1807" t="s">
        <v>109</v>
      </c>
      <c r="D332" s="1807"/>
      <c r="E332" s="1807"/>
      <c r="F332" s="1807"/>
      <c r="G332" s="1807"/>
      <c r="H332" s="1807"/>
      <c r="I332" s="1807"/>
      <c r="J332" s="1807"/>
      <c r="K332" s="1807"/>
      <c r="L332" s="1808"/>
      <c r="M332" s="455"/>
      <c r="N332" s="1806"/>
      <c r="O332" s="1806"/>
      <c r="P332" s="1806"/>
      <c r="Q332" s="1806"/>
      <c r="R332" s="1806"/>
      <c r="S332" s="1806"/>
      <c r="T332" s="1806"/>
      <c r="U332" s="1806"/>
      <c r="V332" s="1806"/>
      <c r="W332" s="1806"/>
      <c r="X332" s="1806"/>
      <c r="Y332" s="1806"/>
      <c r="Z332" s="1806"/>
      <c r="AA332" s="1806"/>
      <c r="AB332" s="1806"/>
      <c r="AC332" s="1806"/>
      <c r="AD332" s="1806"/>
      <c r="AE332" s="1806"/>
      <c r="AF332" s="1702"/>
      <c r="AG332" s="610"/>
    </row>
    <row r="333" spans="1:37" s="35" customFormat="1" ht="15" customHeight="1" thickBot="1" x14ac:dyDescent="0.2">
      <c r="A333" s="1802"/>
      <c r="B333" s="1803"/>
      <c r="C333" s="1815" t="s">
        <v>110</v>
      </c>
      <c r="D333" s="1815"/>
      <c r="E333" s="1815"/>
      <c r="F333" s="1815"/>
      <c r="G333" s="1815"/>
      <c r="H333" s="1815"/>
      <c r="I333" s="1815"/>
      <c r="J333" s="1815"/>
      <c r="K333" s="1815"/>
      <c r="L333" s="1816"/>
      <c r="M333" s="455"/>
      <c r="N333" s="1806"/>
      <c r="O333" s="1806"/>
      <c r="P333" s="1806"/>
      <c r="Q333" s="1806"/>
      <c r="R333" s="1806"/>
      <c r="S333" s="1806"/>
      <c r="T333" s="1806"/>
      <c r="U333" s="1806"/>
      <c r="V333" s="1806"/>
      <c r="W333" s="1806"/>
      <c r="X333" s="1806"/>
      <c r="Y333" s="1806"/>
      <c r="Z333" s="1806"/>
      <c r="AA333" s="1806"/>
      <c r="AB333" s="1806"/>
      <c r="AC333" s="1806"/>
      <c r="AD333" s="1806"/>
      <c r="AE333" s="1806"/>
      <c r="AF333" s="1702"/>
      <c r="AG333" s="610"/>
    </row>
    <row r="334" spans="1:37" s="35" customFormat="1" ht="13.5" x14ac:dyDescent="0.15">
      <c r="A334" s="611"/>
      <c r="B334" s="612"/>
      <c r="C334" s="612"/>
      <c r="D334" s="612"/>
      <c r="E334" s="612"/>
      <c r="F334" s="612"/>
      <c r="G334" s="612"/>
      <c r="H334" s="612"/>
      <c r="I334" s="612"/>
      <c r="J334" s="612"/>
      <c r="K334" s="612"/>
      <c r="L334" s="612"/>
      <c r="M334" s="612"/>
      <c r="N334" s="95"/>
      <c r="O334" s="54"/>
      <c r="P334" s="54"/>
      <c r="Q334" s="82"/>
      <c r="R334" s="82"/>
      <c r="S334" s="82"/>
      <c r="T334" s="54"/>
      <c r="U334" s="54"/>
      <c r="V334" s="54"/>
      <c r="W334" s="54"/>
      <c r="X334" s="54"/>
      <c r="Y334" s="54"/>
      <c r="Z334" s="95"/>
      <c r="AA334" s="95"/>
      <c r="AB334" s="1"/>
      <c r="AC334" s="1"/>
      <c r="AD334" s="1"/>
      <c r="AE334" s="613" t="s">
        <v>3016</v>
      </c>
      <c r="AG334" s="610"/>
    </row>
    <row r="335" spans="1:37" s="35" customFormat="1" ht="13.5" customHeight="1" thickBot="1" x14ac:dyDescent="0.2">
      <c r="A335" s="614" t="s">
        <v>111</v>
      </c>
      <c r="B335" s="615"/>
      <c r="C335" s="615"/>
      <c r="D335" s="615"/>
      <c r="E335" s="615"/>
      <c r="F335" s="615"/>
      <c r="G335" s="615"/>
      <c r="H335" s="615"/>
      <c r="I335" s="615"/>
      <c r="J335" s="615"/>
      <c r="K335" s="615"/>
      <c r="L335" s="615"/>
      <c r="M335" s="615"/>
      <c r="N335" s="614" t="s">
        <v>112</v>
      </c>
      <c r="O335" s="614"/>
      <c r="P335" s="616"/>
      <c r="Q335" s="616"/>
      <c r="R335" s="616"/>
      <c r="S335" s="616"/>
      <c r="T335" s="616"/>
      <c r="U335" s="616"/>
      <c r="V335" s="616"/>
      <c r="W335" s="616"/>
      <c r="X335" s="616"/>
      <c r="Y335" s="616"/>
      <c r="Z335" s="616"/>
      <c r="AA335" s="616"/>
      <c r="AB335" s="616"/>
      <c r="AC335" s="616"/>
      <c r="AD335" s="616"/>
      <c r="AE335" s="617"/>
      <c r="AF335" s="131"/>
      <c r="AG335" s="610"/>
    </row>
    <row r="336" spans="1:37" s="35" customFormat="1" ht="15" customHeight="1" x14ac:dyDescent="0.15">
      <c r="A336" s="2222"/>
      <c r="B336" s="2223"/>
      <c r="C336" s="2228" t="s">
        <v>113</v>
      </c>
      <c r="D336" s="2228"/>
      <c r="E336" s="2228"/>
      <c r="F336" s="2228"/>
      <c r="G336" s="2228"/>
      <c r="H336" s="2228"/>
      <c r="I336" s="2228"/>
      <c r="J336" s="2228"/>
      <c r="K336" s="2228"/>
      <c r="L336" s="2229"/>
      <c r="M336" s="612"/>
      <c r="N336" s="2230"/>
      <c r="O336" s="2231"/>
      <c r="P336" s="1825" t="s">
        <v>2813</v>
      </c>
      <c r="Q336" s="1826"/>
      <c r="R336" s="1826"/>
      <c r="S336" s="1826"/>
      <c r="T336" s="1826"/>
      <c r="U336" s="1826"/>
      <c r="V336" s="1826"/>
      <c r="W336" s="1826"/>
      <c r="X336" s="1826"/>
      <c r="Y336" s="1826"/>
      <c r="Z336" s="1826"/>
      <c r="AA336" s="1826"/>
      <c r="AB336" s="1826"/>
      <c r="AC336" s="1826"/>
      <c r="AD336" s="1826"/>
      <c r="AE336" s="1827"/>
      <c r="AF336" s="82"/>
      <c r="AG336" s="610"/>
    </row>
    <row r="337" spans="1:33" s="35" customFormat="1" ht="15" customHeight="1" x14ac:dyDescent="0.15">
      <c r="A337" s="2224"/>
      <c r="B337" s="2225"/>
      <c r="C337" s="2232" t="s">
        <v>114</v>
      </c>
      <c r="D337" s="2232"/>
      <c r="E337" s="2232"/>
      <c r="F337" s="2232"/>
      <c r="G337" s="2232"/>
      <c r="H337" s="2232"/>
      <c r="I337" s="2232"/>
      <c r="J337" s="2232"/>
      <c r="K337" s="2232"/>
      <c r="L337" s="2233"/>
      <c r="M337" s="612"/>
      <c r="N337" s="2234"/>
      <c r="O337" s="2235"/>
      <c r="P337" s="1811" t="s">
        <v>115</v>
      </c>
      <c r="Q337" s="1812"/>
      <c r="R337" s="1812"/>
      <c r="S337" s="1812"/>
      <c r="T337" s="1812"/>
      <c r="U337" s="1812"/>
      <c r="V337" s="1812"/>
      <c r="W337" s="1812"/>
      <c r="X337" s="1812"/>
      <c r="Y337" s="1812"/>
      <c r="Z337" s="1812"/>
      <c r="AA337" s="1812"/>
      <c r="AB337" s="1812"/>
      <c r="AC337" s="1812"/>
      <c r="AD337" s="1812"/>
      <c r="AE337" s="1813"/>
      <c r="AF337" s="82"/>
      <c r="AG337" s="610"/>
    </row>
    <row r="338" spans="1:33" s="35" customFormat="1" ht="15" customHeight="1" x14ac:dyDescent="0.15">
      <c r="A338" s="2224"/>
      <c r="B338" s="2225"/>
      <c r="C338" s="2232" t="s">
        <v>116</v>
      </c>
      <c r="D338" s="2232"/>
      <c r="E338" s="2232"/>
      <c r="F338" s="2232"/>
      <c r="G338" s="2232"/>
      <c r="H338" s="2232"/>
      <c r="I338" s="2232"/>
      <c r="J338" s="2232"/>
      <c r="K338" s="2232"/>
      <c r="L338" s="2233"/>
      <c r="M338" s="612"/>
      <c r="N338" s="2234"/>
      <c r="O338" s="2235"/>
      <c r="P338" s="1811" t="s">
        <v>117</v>
      </c>
      <c r="Q338" s="1812"/>
      <c r="R338" s="1812"/>
      <c r="S338" s="1812"/>
      <c r="T338" s="1812"/>
      <c r="U338" s="1812"/>
      <c r="V338" s="1812"/>
      <c r="W338" s="1812"/>
      <c r="X338" s="1812"/>
      <c r="Y338" s="1812"/>
      <c r="Z338" s="1812"/>
      <c r="AA338" s="1812"/>
      <c r="AB338" s="1812"/>
      <c r="AC338" s="1812"/>
      <c r="AD338" s="1812"/>
      <c r="AE338" s="1813"/>
      <c r="AF338" s="82"/>
      <c r="AG338" s="618"/>
    </row>
    <row r="339" spans="1:33" s="35" customFormat="1" ht="15" customHeight="1" thickBot="1" x14ac:dyDescent="0.2">
      <c r="A339" s="2226"/>
      <c r="B339" s="2227"/>
      <c r="C339" s="2236" t="s">
        <v>3154</v>
      </c>
      <c r="D339" s="2236"/>
      <c r="E339" s="2236"/>
      <c r="F339" s="2236"/>
      <c r="G339" s="2236"/>
      <c r="H339" s="2236"/>
      <c r="I339" s="2236"/>
      <c r="J339" s="2236"/>
      <c r="K339" s="2236"/>
      <c r="L339" s="2237"/>
      <c r="M339" s="612"/>
      <c r="N339" s="2238"/>
      <c r="O339" s="2239"/>
      <c r="P339" s="2240" t="s">
        <v>118</v>
      </c>
      <c r="Q339" s="2241"/>
      <c r="R339" s="2241"/>
      <c r="S339" s="2241"/>
      <c r="T339" s="2241"/>
      <c r="U339" s="2241"/>
      <c r="V339" s="2241"/>
      <c r="W339" s="2241"/>
      <c r="X339" s="2241"/>
      <c r="Y339" s="2241"/>
      <c r="Z339" s="2241"/>
      <c r="AA339" s="2241"/>
      <c r="AB339" s="2241"/>
      <c r="AC339" s="2241"/>
      <c r="AD339" s="2241"/>
      <c r="AE339" s="2242"/>
      <c r="AF339" s="82"/>
      <c r="AG339" s="618"/>
    </row>
    <row r="340" spans="1:33" s="35" customFormat="1" ht="18.75" customHeight="1" thickBot="1" x14ac:dyDescent="0.2">
      <c r="A340" s="619" t="s">
        <v>119</v>
      </c>
      <c r="B340" s="612"/>
      <c r="C340" s="612"/>
      <c r="D340" s="612"/>
      <c r="E340" s="612"/>
      <c r="F340" s="612"/>
      <c r="G340" s="612"/>
      <c r="H340" s="612"/>
      <c r="I340" s="612"/>
      <c r="J340" s="612"/>
      <c r="K340" s="612"/>
      <c r="L340" s="612"/>
      <c r="M340" s="612"/>
      <c r="N340" s="1987"/>
      <c r="O340" s="1988"/>
      <c r="P340" s="2243"/>
      <c r="Q340" s="2244"/>
      <c r="R340" s="2244"/>
      <c r="S340" s="2244"/>
      <c r="T340" s="2244"/>
      <c r="U340" s="2244"/>
      <c r="V340" s="2244"/>
      <c r="W340" s="2244"/>
      <c r="X340" s="2244"/>
      <c r="Y340" s="2244"/>
      <c r="Z340" s="2244"/>
      <c r="AA340" s="2244"/>
      <c r="AB340" s="2244"/>
      <c r="AC340" s="2244"/>
      <c r="AD340" s="2244"/>
      <c r="AE340" s="2245"/>
      <c r="AF340" s="82"/>
      <c r="AG340" s="54"/>
    </row>
    <row r="341" spans="1:33" s="35" customFormat="1" ht="4.9000000000000004" customHeight="1" x14ac:dyDescent="0.15">
      <c r="A341" s="128"/>
      <c r="B341" s="125"/>
      <c r="C341" s="125"/>
      <c r="D341" s="125"/>
      <c r="E341" s="125"/>
      <c r="F341" s="125"/>
      <c r="G341" s="125"/>
      <c r="H341" s="125"/>
      <c r="I341" s="125"/>
      <c r="J341" s="125"/>
      <c r="K341" s="125"/>
      <c r="L341" s="125"/>
      <c r="M341" s="125"/>
      <c r="N341" s="220"/>
      <c r="O341" s="220"/>
      <c r="P341" s="456"/>
      <c r="Q341" s="456"/>
      <c r="R341" s="456"/>
      <c r="S341" s="456"/>
      <c r="T341" s="456"/>
      <c r="U341" s="456"/>
      <c r="V341" s="456"/>
      <c r="W341" s="456"/>
      <c r="X341" s="456"/>
      <c r="Y341" s="456"/>
      <c r="Z341" s="456"/>
      <c r="AA341" s="456"/>
      <c r="AB341" s="456"/>
      <c r="AC341" s="456"/>
      <c r="AD341" s="456"/>
      <c r="AE341" s="456"/>
      <c r="AF341" s="82"/>
      <c r="AG341" s="54"/>
    </row>
    <row r="342" spans="1:33" s="35" customFormat="1" ht="15" customHeight="1" x14ac:dyDescent="0.15">
      <c r="A342" s="1796" t="s">
        <v>3155</v>
      </c>
      <c r="B342" s="1796"/>
      <c r="C342" s="1796"/>
      <c r="D342" s="1796"/>
      <c r="E342" s="1796"/>
      <c r="F342" s="1796"/>
      <c r="G342" s="1796"/>
      <c r="H342" s="1796"/>
      <c r="I342" s="1796"/>
      <c r="J342" s="1796"/>
      <c r="K342" s="1796"/>
      <c r="L342" s="1796"/>
      <c r="M342" s="1796"/>
      <c r="N342" s="1796"/>
      <c r="O342" s="1796"/>
      <c r="P342" s="1796"/>
      <c r="Q342" s="176"/>
      <c r="R342" s="106"/>
      <c r="S342" s="106"/>
      <c r="T342" s="106"/>
      <c r="U342" s="106"/>
      <c r="V342" s="106"/>
      <c r="W342" s="106"/>
      <c r="X342" s="106"/>
      <c r="Y342" s="106"/>
      <c r="Z342" s="106"/>
      <c r="AA342" s="106"/>
      <c r="AB342" s="106"/>
      <c r="AC342" s="106"/>
      <c r="AD342" s="106"/>
      <c r="AE342" s="106"/>
      <c r="AF342" s="54"/>
      <c r="AG342" s="54"/>
    </row>
    <row r="343" spans="1:33" s="35" customFormat="1" ht="4.9000000000000004" customHeight="1" x14ac:dyDescent="0.15">
      <c r="A343" s="357"/>
      <c r="B343" s="357"/>
      <c r="C343" s="357"/>
      <c r="D343" s="357"/>
      <c r="E343" s="357"/>
      <c r="F343" s="357"/>
      <c r="G343" s="357"/>
      <c r="H343" s="357"/>
      <c r="I343" s="357"/>
      <c r="J343" s="357"/>
      <c r="K343" s="357"/>
      <c r="L343" s="357"/>
      <c r="M343" s="357"/>
      <c r="N343" s="357"/>
      <c r="O343" s="357"/>
      <c r="P343" s="357"/>
      <c r="Q343" s="176"/>
      <c r="R343" s="106"/>
      <c r="S343" s="106"/>
      <c r="T343" s="106"/>
      <c r="U343" s="106"/>
      <c r="V343" s="106"/>
      <c r="W343" s="106"/>
      <c r="X343" s="106"/>
      <c r="Y343" s="106"/>
      <c r="Z343" s="106"/>
      <c r="AA343" s="106"/>
      <c r="AB343" s="106"/>
      <c r="AC343" s="106"/>
      <c r="AD343" s="106"/>
      <c r="AE343" s="106"/>
      <c r="AF343" s="54"/>
      <c r="AG343" s="54"/>
    </row>
    <row r="344" spans="1:33" s="66" customFormat="1" ht="15" customHeight="1" x14ac:dyDescent="0.15">
      <c r="A344" s="2206" t="s">
        <v>120</v>
      </c>
      <c r="B344" s="2206"/>
      <c r="C344" s="2206"/>
      <c r="D344" s="2206"/>
      <c r="E344" s="2206"/>
      <c r="F344" s="2206"/>
      <c r="G344" s="2206"/>
      <c r="H344" s="2206"/>
      <c r="I344" s="2206"/>
      <c r="J344" s="2206"/>
      <c r="K344" s="2206"/>
      <c r="L344" s="2206"/>
      <c r="M344" s="2206"/>
      <c r="N344" s="2206"/>
      <c r="O344" s="106"/>
      <c r="P344" s="106"/>
      <c r="Q344" s="269" t="s">
        <v>124</v>
      </c>
      <c r="R344" s="269"/>
      <c r="S344" s="269"/>
      <c r="T344" s="269"/>
      <c r="U344" s="269"/>
      <c r="V344" s="269"/>
      <c r="W344" s="269"/>
      <c r="X344" s="269"/>
      <c r="Y344" s="269"/>
      <c r="Z344" s="269"/>
      <c r="AA344" s="269"/>
      <c r="AB344" s="269"/>
      <c r="AC344" s="269"/>
      <c r="AD344" s="269"/>
      <c r="AE344" s="269"/>
      <c r="AF344" s="54"/>
      <c r="AG344" s="54"/>
    </row>
    <row r="345" spans="1:33" s="66" customFormat="1" ht="36" customHeight="1" x14ac:dyDescent="0.15">
      <c r="A345" s="2207" t="s">
        <v>3156</v>
      </c>
      <c r="B345" s="2208"/>
      <c r="C345" s="2209"/>
      <c r="D345" s="1867" t="s">
        <v>121</v>
      </c>
      <c r="E345" s="1867"/>
      <c r="F345" s="1867"/>
      <c r="G345" s="1868"/>
      <c r="H345" s="1871" t="s">
        <v>122</v>
      </c>
      <c r="I345" s="1867"/>
      <c r="J345" s="1867"/>
      <c r="K345" s="1872"/>
      <c r="L345" s="1875" t="s">
        <v>123</v>
      </c>
      <c r="M345" s="1876"/>
      <c r="N345" s="1876"/>
      <c r="O345" s="1877"/>
      <c r="P345" s="167"/>
      <c r="Q345" s="269"/>
      <c r="R345" s="269"/>
      <c r="S345" s="269"/>
      <c r="T345" s="269"/>
      <c r="U345" s="269"/>
      <c r="V345" s="269"/>
      <c r="W345" s="269"/>
      <c r="X345" s="269"/>
      <c r="Y345" s="269"/>
      <c r="Z345" s="269"/>
      <c r="AA345" s="269"/>
      <c r="AB345" s="269"/>
      <c r="AC345" s="269"/>
      <c r="AD345" s="269"/>
      <c r="AE345" s="269"/>
      <c r="AG345" s="54"/>
    </row>
    <row r="346" spans="1:33" s="620" customFormat="1" ht="13.5" customHeight="1" thickBot="1" x14ac:dyDescent="0.2">
      <c r="A346" s="2210"/>
      <c r="B346" s="2211"/>
      <c r="C346" s="2212"/>
      <c r="D346" s="1869"/>
      <c r="E346" s="1869"/>
      <c r="F346" s="1869"/>
      <c r="G346" s="1870"/>
      <c r="H346" s="1873"/>
      <c r="I346" s="1869"/>
      <c r="J346" s="1869"/>
      <c r="K346" s="1874"/>
      <c r="L346" s="1878"/>
      <c r="M346" s="1879"/>
      <c r="N346" s="1879"/>
      <c r="O346" s="1880"/>
      <c r="P346" s="167"/>
      <c r="Q346" s="269"/>
      <c r="R346" s="269"/>
      <c r="S346" s="269"/>
      <c r="T346" s="269"/>
      <c r="U346" s="269"/>
      <c r="V346" s="269"/>
      <c r="W346" s="269"/>
      <c r="X346" s="269"/>
      <c r="Y346" s="269"/>
      <c r="Z346" s="269"/>
      <c r="AA346" s="269"/>
      <c r="AB346" s="269"/>
      <c r="AC346" s="269"/>
      <c r="AD346" s="269"/>
      <c r="AE346" s="269"/>
      <c r="AG346" s="621"/>
    </row>
    <row r="347" spans="1:33" s="35" customFormat="1" ht="13.5" customHeight="1" x14ac:dyDescent="0.15">
      <c r="A347" s="1828" t="s">
        <v>125</v>
      </c>
      <c r="B347" s="1828"/>
      <c r="C347" s="1829"/>
      <c r="D347" s="2191"/>
      <c r="E347" s="2192"/>
      <c r="F347" s="2192"/>
      <c r="G347" s="2192"/>
      <c r="H347" s="2192"/>
      <c r="I347" s="2192"/>
      <c r="J347" s="2192"/>
      <c r="K347" s="2197"/>
      <c r="L347" s="2200"/>
      <c r="M347" s="2192"/>
      <c r="N347" s="2192"/>
      <c r="O347" s="2201"/>
      <c r="Q347" s="1858" t="s">
        <v>2949</v>
      </c>
      <c r="R347" s="1858"/>
      <c r="S347" s="1858"/>
      <c r="T347" s="1858"/>
      <c r="U347" s="1858"/>
      <c r="V347" s="1858"/>
      <c r="W347" s="1858"/>
      <c r="X347" s="1858"/>
      <c r="Y347" s="1858"/>
      <c r="Z347" s="1858"/>
      <c r="AA347" s="1858"/>
      <c r="AB347" s="1858"/>
      <c r="AC347" s="1858"/>
      <c r="AD347" s="1858"/>
      <c r="AE347" s="1858"/>
      <c r="AF347" s="77"/>
      <c r="AG347" s="54"/>
    </row>
    <row r="348" spans="1:33" s="35" customFormat="1" ht="13.5" customHeight="1" x14ac:dyDescent="0.15">
      <c r="A348" s="1830"/>
      <c r="B348" s="1830"/>
      <c r="C348" s="1831"/>
      <c r="D348" s="2193"/>
      <c r="E348" s="2194"/>
      <c r="F348" s="2194"/>
      <c r="G348" s="2194"/>
      <c r="H348" s="2194"/>
      <c r="I348" s="2194"/>
      <c r="J348" s="2194"/>
      <c r="K348" s="2198"/>
      <c r="L348" s="2202"/>
      <c r="M348" s="2194"/>
      <c r="N348" s="2194"/>
      <c r="O348" s="2203"/>
      <c r="Q348" s="1858"/>
      <c r="R348" s="1858"/>
      <c r="S348" s="1858"/>
      <c r="T348" s="1858"/>
      <c r="U348" s="1858"/>
      <c r="V348" s="1858"/>
      <c r="W348" s="1858"/>
      <c r="X348" s="1858"/>
      <c r="Y348" s="1858"/>
      <c r="Z348" s="1858"/>
      <c r="AA348" s="1858"/>
      <c r="AB348" s="1858"/>
      <c r="AC348" s="1858"/>
      <c r="AD348" s="1858"/>
      <c r="AE348" s="1858"/>
      <c r="AF348" s="1631" t="str">
        <f>IF(D347="","←普通教室の「総数」が未記入です。",
IF(H347="","←「冷房整備済教室数」が未記入です。（AF356０の場合は「０」を記入してください。）",
IF(D347&lt;H347,"←「総数」が「冷房整備済教室数」を下回っています。",IF(L347&gt;D347,"←「総数」が「無線LAN整備済教室数」を下回っています。",
IF(L347="","←「無線ＬＡＮ整備済教室数」が未記入です。（０の場合は「０」を記入してください。）","")))))</f>
        <v>←普通教室の「総数」が未記入です。</v>
      </c>
      <c r="AG348" s="54"/>
    </row>
    <row r="349" spans="1:33" s="35" customFormat="1" ht="13.5" customHeight="1" thickBot="1" x14ac:dyDescent="0.2">
      <c r="A349" s="1832"/>
      <c r="B349" s="1832"/>
      <c r="C349" s="1833"/>
      <c r="D349" s="2195"/>
      <c r="E349" s="2196"/>
      <c r="F349" s="2196"/>
      <c r="G349" s="2196"/>
      <c r="H349" s="2196"/>
      <c r="I349" s="2196"/>
      <c r="J349" s="2196"/>
      <c r="K349" s="2199"/>
      <c r="L349" s="2204"/>
      <c r="M349" s="2196"/>
      <c r="N349" s="2196"/>
      <c r="O349" s="2205"/>
      <c r="Q349" s="1858"/>
      <c r="R349" s="1858"/>
      <c r="S349" s="1858"/>
      <c r="T349" s="1858"/>
      <c r="U349" s="1858"/>
      <c r="V349" s="1858"/>
      <c r="W349" s="1858"/>
      <c r="X349" s="1858"/>
      <c r="Y349" s="1858"/>
      <c r="Z349" s="1858"/>
      <c r="AA349" s="1858"/>
      <c r="AB349" s="1858"/>
      <c r="AC349" s="1858"/>
      <c r="AD349" s="1858"/>
      <c r="AE349" s="1858"/>
      <c r="AF349" s="1631"/>
      <c r="AG349" s="54"/>
    </row>
    <row r="350" spans="1:33" s="35" customFormat="1" ht="36.950000000000003" customHeight="1" x14ac:dyDescent="0.15">
      <c r="A350" s="168" t="s">
        <v>107</v>
      </c>
      <c r="B350" s="2040" t="s">
        <v>126</v>
      </c>
      <c r="C350" s="2040"/>
      <c r="D350" s="2040"/>
      <c r="E350" s="2040"/>
      <c r="F350" s="2040"/>
      <c r="G350" s="2040"/>
      <c r="H350" s="2040"/>
      <c r="I350" s="2040"/>
      <c r="J350" s="2040"/>
      <c r="K350" s="2040"/>
      <c r="L350" s="2040"/>
      <c r="M350" s="2040"/>
      <c r="N350" s="2040"/>
      <c r="O350" s="2040"/>
      <c r="P350" s="2040"/>
      <c r="Q350" s="2040"/>
      <c r="R350" s="2040"/>
      <c r="S350" s="2040"/>
      <c r="T350" s="2040"/>
      <c r="U350" s="2040"/>
      <c r="V350" s="2040"/>
      <c r="W350" s="2040"/>
      <c r="X350" s="2040"/>
      <c r="Y350" s="2040"/>
      <c r="Z350" s="2040"/>
      <c r="AA350" s="2040"/>
      <c r="AB350" s="2040"/>
      <c r="AC350" s="2040"/>
      <c r="AD350" s="2040"/>
      <c r="AE350" s="2040"/>
      <c r="AF350" s="54"/>
      <c r="AG350" s="54"/>
    </row>
    <row r="351" spans="1:33" s="35" customFormat="1" ht="4.9000000000000004" customHeight="1" x14ac:dyDescent="0.15">
      <c r="A351" s="168"/>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54"/>
      <c r="AG351" s="54"/>
    </row>
    <row r="352" spans="1:33" s="35" customFormat="1" ht="4.9000000000000004" customHeight="1" x14ac:dyDescent="0.15">
      <c r="A352" s="168"/>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54"/>
      <c r="AG352" s="54"/>
    </row>
    <row r="353" spans="1:33" s="35" customFormat="1" ht="15" customHeight="1" x14ac:dyDescent="0.15">
      <c r="A353" s="386" t="s">
        <v>2814</v>
      </c>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54"/>
      <c r="AG353" s="54"/>
    </row>
    <row r="354" spans="1:33" s="35" customFormat="1" ht="4.9000000000000004" customHeight="1" x14ac:dyDescent="0.15">
      <c r="A354" s="2041"/>
      <c r="B354" s="2041"/>
      <c r="C354" s="2041"/>
      <c r="D354" s="2041"/>
      <c r="E354" s="2041"/>
      <c r="F354" s="2041"/>
      <c r="G354" s="2041"/>
      <c r="H354" s="2041"/>
      <c r="I354" s="2041"/>
      <c r="J354" s="2041"/>
      <c r="K354" s="2041"/>
      <c r="L354" s="2041"/>
      <c r="M354" s="2041"/>
      <c r="N354" s="2041"/>
      <c r="O354" s="2041"/>
      <c r="P354" s="2041"/>
      <c r="Q354" s="2041"/>
      <c r="R354" s="2041"/>
      <c r="S354" s="2041"/>
      <c r="T354" s="2041"/>
      <c r="U354" s="2041"/>
      <c r="V354" s="2041"/>
      <c r="W354" s="2041"/>
      <c r="X354" s="2041"/>
      <c r="Y354" s="2041"/>
      <c r="Z354" s="2041"/>
      <c r="AA354" s="2041"/>
      <c r="AB354" s="2041"/>
      <c r="AC354" s="2041"/>
      <c r="AD354" s="2041"/>
      <c r="AE354" s="2041"/>
      <c r="AF354" s="54"/>
      <c r="AG354" s="54"/>
    </row>
    <row r="355" spans="1:33" s="35" customFormat="1" ht="15" customHeight="1" thickBot="1" x14ac:dyDescent="0.2">
      <c r="A355" s="258"/>
      <c r="D355" s="228"/>
      <c r="E355" s="228"/>
      <c r="F355" s="228"/>
      <c r="G355" s="228"/>
      <c r="H355" s="258"/>
      <c r="I355" s="258"/>
      <c r="J355" s="258"/>
      <c r="K355" s="258"/>
      <c r="S355" s="1"/>
      <c r="T355" s="227"/>
      <c r="U355" s="2042" t="s">
        <v>2850</v>
      </c>
      <c r="V355" s="2042"/>
      <c r="W355" s="2042"/>
      <c r="X355" s="2042"/>
      <c r="Y355" s="2042" t="s">
        <v>2851</v>
      </c>
      <c r="Z355" s="2042"/>
      <c r="AA355" s="2042"/>
      <c r="AB355" s="2042"/>
      <c r="AD355" s="258"/>
      <c r="AE355" s="258"/>
      <c r="AF355" s="54"/>
      <c r="AG355" s="54"/>
    </row>
    <row r="356" spans="1:33" s="35" customFormat="1" ht="15" customHeight="1" x14ac:dyDescent="0.15">
      <c r="A356" s="2043" t="s">
        <v>2855</v>
      </c>
      <c r="B356" s="2043"/>
      <c r="C356" s="2043"/>
      <c r="D356" s="2043"/>
      <c r="E356" s="2043"/>
      <c r="F356" s="2043"/>
      <c r="G356" s="2043"/>
      <c r="H356" s="2043"/>
      <c r="I356" s="2043"/>
      <c r="J356" s="2043"/>
      <c r="K356" s="2044" t="s">
        <v>2903</v>
      </c>
      <c r="L356" s="2044"/>
      <c r="M356" s="2044"/>
      <c r="N356" s="2044"/>
      <c r="O356" s="2044"/>
      <c r="P356" s="2044"/>
      <c r="Q356" s="2044"/>
      <c r="R356" s="2044"/>
      <c r="S356" s="2044"/>
      <c r="T356" s="2045"/>
      <c r="U356" s="2186"/>
      <c r="V356" s="2187"/>
      <c r="W356" s="2187"/>
      <c r="X356" s="2188"/>
      <c r="Y356" s="2189"/>
      <c r="Z356" s="2187"/>
      <c r="AA356" s="2187"/>
      <c r="AB356" s="2190"/>
      <c r="AC356" s="2043" t="s">
        <v>2854</v>
      </c>
      <c r="AD356" s="2043"/>
      <c r="AE356" s="2043"/>
      <c r="AF356" s="54" t="str">
        <f>IF(AND(L347&gt;0,U356="",Y356=""),"←現在の利用に対する状況を回答してください",
IF(AND(U356="○",Y356="○"),"←回答が矛盾しています",""))</f>
        <v/>
      </c>
      <c r="AG356" s="54"/>
    </row>
    <row r="357" spans="1:33" s="35" customFormat="1" ht="15" customHeight="1" thickBot="1" x14ac:dyDescent="0.2">
      <c r="A357" s="2043"/>
      <c r="B357" s="2043"/>
      <c r="C357" s="2043"/>
      <c r="D357" s="2043"/>
      <c r="E357" s="2043"/>
      <c r="F357" s="2043"/>
      <c r="G357" s="2043"/>
      <c r="H357" s="2043"/>
      <c r="I357" s="2043"/>
      <c r="J357" s="2043"/>
      <c r="K357" s="2044" t="s">
        <v>2904</v>
      </c>
      <c r="L357" s="2044"/>
      <c r="M357" s="2044"/>
      <c r="N357" s="2044"/>
      <c r="O357" s="2044"/>
      <c r="P357" s="2044"/>
      <c r="Q357" s="2044"/>
      <c r="R357" s="2044"/>
      <c r="S357" s="2044"/>
      <c r="T357" s="2045"/>
      <c r="U357" s="2180"/>
      <c r="V357" s="2181"/>
      <c r="W357" s="2181"/>
      <c r="X357" s="2182"/>
      <c r="Y357" s="2183"/>
      <c r="Z357" s="2181"/>
      <c r="AA357" s="2181"/>
      <c r="AB357" s="2184"/>
      <c r="AC357" s="2043"/>
      <c r="AD357" s="2043"/>
      <c r="AE357" s="2043"/>
      <c r="AF357" s="54" t="str">
        <f>IF(AND(L347&gt;0,U357="",Y357=""),"←将来想定される利用に対する状況を回答してください",
IF(AND(U357="○",Y357="○"),"←回答が矛盾しています",""))</f>
        <v/>
      </c>
      <c r="AG357" s="54"/>
    </row>
    <row r="358" spans="1:33" s="35" customFormat="1" ht="4.9000000000000004" customHeight="1" x14ac:dyDescent="0.15">
      <c r="A358" s="302"/>
      <c r="B358" s="302"/>
      <c r="C358" s="302"/>
      <c r="D358" s="302"/>
      <c r="E358" s="302"/>
      <c r="F358" s="302"/>
      <c r="G358" s="302"/>
      <c r="H358" s="302"/>
      <c r="I358" s="302"/>
      <c r="J358" s="302"/>
      <c r="K358" s="303"/>
      <c r="L358" s="303"/>
      <c r="M358" s="303"/>
      <c r="N358" s="303"/>
      <c r="O358" s="303"/>
      <c r="P358" s="303"/>
      <c r="Q358" s="303"/>
      <c r="R358" s="303"/>
      <c r="S358" s="303"/>
      <c r="T358" s="303"/>
      <c r="U358" s="304"/>
      <c r="V358" s="304"/>
      <c r="W358" s="304"/>
      <c r="X358" s="304"/>
      <c r="Y358" s="304"/>
      <c r="Z358" s="304"/>
      <c r="AA358" s="304"/>
      <c r="AB358" s="304"/>
      <c r="AC358" s="302"/>
      <c r="AD358" s="302"/>
      <c r="AE358" s="302"/>
      <c r="AF358" s="54"/>
      <c r="AG358" s="54"/>
    </row>
    <row r="359" spans="1:33" s="35" customFormat="1" ht="15" customHeight="1" x14ac:dyDescent="0.15">
      <c r="A359" s="302"/>
      <c r="B359" s="302"/>
      <c r="C359" s="302"/>
      <c r="D359" s="302"/>
      <c r="E359" s="302"/>
      <c r="F359" s="302"/>
      <c r="G359" s="302"/>
      <c r="H359" s="302"/>
      <c r="I359" s="302"/>
      <c r="J359" s="302"/>
      <c r="K359" s="303"/>
      <c r="L359" s="303"/>
      <c r="M359" s="387" t="s">
        <v>2900</v>
      </c>
      <c r="N359" s="148"/>
      <c r="O359" s="148"/>
      <c r="P359" s="303"/>
      <c r="Q359" s="303"/>
      <c r="R359" s="303"/>
      <c r="S359" s="303"/>
      <c r="T359" s="303"/>
      <c r="U359" s="304"/>
      <c r="V359" s="304"/>
      <c r="W359" s="304"/>
      <c r="X359" s="304"/>
      <c r="Y359" s="304"/>
      <c r="Z359" s="304"/>
      <c r="AA359" s="304"/>
      <c r="AB359" s="304"/>
      <c r="AC359" s="302"/>
      <c r="AD359" s="302"/>
      <c r="AE359" s="302"/>
      <c r="AF359" s="54"/>
      <c r="AG359" s="54"/>
    </row>
    <row r="360" spans="1:33" s="35" customFormat="1" ht="4.9000000000000004" customHeight="1" thickBot="1" x14ac:dyDescent="0.2">
      <c r="A360" s="302"/>
      <c r="B360" s="302"/>
      <c r="C360" s="302"/>
      <c r="D360" s="302"/>
      <c r="E360" s="302"/>
      <c r="F360" s="302"/>
      <c r="G360" s="302"/>
      <c r="H360" s="302"/>
      <c r="I360" s="302"/>
      <c r="J360" s="302"/>
      <c r="K360" s="303"/>
      <c r="L360" s="303"/>
      <c r="M360" s="260"/>
      <c r="N360" s="303"/>
      <c r="O360" s="303"/>
      <c r="P360" s="303"/>
      <c r="Q360" s="303"/>
      <c r="R360" s="303"/>
      <c r="S360" s="303"/>
      <c r="T360" s="303"/>
      <c r="U360" s="304"/>
      <c r="V360" s="304"/>
      <c r="W360" s="304"/>
      <c r="X360" s="304"/>
      <c r="Y360" s="304"/>
      <c r="Z360" s="304"/>
      <c r="AA360" s="304"/>
      <c r="AB360" s="304"/>
      <c r="AC360" s="302"/>
      <c r="AD360" s="302"/>
      <c r="AE360" s="302"/>
      <c r="AF360" s="54"/>
      <c r="AG360" s="54"/>
    </row>
    <row r="361" spans="1:33" s="35" customFormat="1" ht="15" customHeight="1" thickBot="1" x14ac:dyDescent="0.2">
      <c r="A361" s="302"/>
      <c r="B361" s="2051"/>
      <c r="C361" s="2052"/>
      <c r="D361" s="2052"/>
      <c r="E361" s="2052"/>
      <c r="F361" s="2052"/>
      <c r="G361" s="2052"/>
      <c r="H361" s="2052"/>
      <c r="I361" s="2052"/>
      <c r="J361" s="2052"/>
      <c r="K361" s="2052"/>
      <c r="L361" s="2052"/>
      <c r="M361" s="2052"/>
      <c r="N361" s="2052"/>
      <c r="O361" s="2052"/>
      <c r="P361" s="2052"/>
      <c r="Q361" s="2052"/>
      <c r="R361" s="2052"/>
      <c r="S361" s="2052"/>
      <c r="T361" s="2052"/>
      <c r="U361" s="2052"/>
      <c r="V361" s="2052"/>
      <c r="W361" s="2052"/>
      <c r="X361" s="2052"/>
      <c r="Y361" s="2052"/>
      <c r="Z361" s="2052"/>
      <c r="AA361" s="2052"/>
      <c r="AB361" s="2052"/>
      <c r="AC361" s="2052"/>
      <c r="AD361" s="2053"/>
      <c r="AE361" s="302"/>
      <c r="AF361" s="54" t="str">
        <f>IF(L347=0,"",IF(B361="","←（任意）将来の想定があればご記入ください",""))</f>
        <v/>
      </c>
      <c r="AG361" s="54"/>
    </row>
    <row r="362" spans="1:33" s="35" customFormat="1" ht="39.950000000000003" customHeight="1" x14ac:dyDescent="0.15">
      <c r="A362" s="2037" t="s">
        <v>2902</v>
      </c>
      <c r="B362" s="2038"/>
      <c r="C362" s="2039" t="s">
        <v>2901</v>
      </c>
      <c r="D362" s="1103"/>
      <c r="E362" s="1103"/>
      <c r="F362" s="1103"/>
      <c r="G362" s="1103"/>
      <c r="H362" s="1103"/>
      <c r="I362" s="1103"/>
      <c r="J362" s="1103"/>
      <c r="K362" s="1103"/>
      <c r="L362" s="1103"/>
      <c r="M362" s="1103"/>
      <c r="N362" s="1103"/>
      <c r="O362" s="1103"/>
      <c r="P362" s="1103"/>
      <c r="Q362" s="1103"/>
      <c r="R362" s="1103"/>
      <c r="S362" s="1103"/>
      <c r="T362" s="1103"/>
      <c r="U362" s="1103"/>
      <c r="V362" s="1103"/>
      <c r="W362" s="1103"/>
      <c r="X362" s="1103"/>
      <c r="Y362" s="1103"/>
      <c r="Z362" s="1103"/>
      <c r="AA362" s="1103"/>
      <c r="AB362" s="1103"/>
      <c r="AC362" s="1103"/>
      <c r="AD362" s="1103"/>
      <c r="AE362" s="1103"/>
      <c r="AF362" s="54"/>
      <c r="AG362" s="54"/>
    </row>
    <row r="363" spans="1:33" s="35" customFormat="1" ht="4.9000000000000004" customHeight="1" x14ac:dyDescent="0.15">
      <c r="A363" s="358"/>
      <c r="B363" s="288"/>
      <c r="C363" s="359"/>
      <c r="D363" s="287"/>
      <c r="E363" s="287"/>
      <c r="F363" s="287"/>
      <c r="G363" s="287"/>
      <c r="H363" s="287"/>
      <c r="I363" s="287"/>
      <c r="J363" s="287"/>
      <c r="K363" s="287"/>
      <c r="L363" s="287"/>
      <c r="M363" s="287"/>
      <c r="N363" s="287"/>
      <c r="O363" s="287"/>
      <c r="P363" s="287"/>
      <c r="Q363" s="287"/>
      <c r="R363" s="287"/>
      <c r="S363" s="287"/>
      <c r="T363" s="287"/>
      <c r="U363" s="287"/>
      <c r="V363" s="287"/>
      <c r="W363" s="287"/>
      <c r="X363" s="287"/>
      <c r="Y363" s="287"/>
      <c r="Z363" s="287"/>
      <c r="AA363" s="287"/>
      <c r="AB363" s="287"/>
      <c r="AC363" s="287"/>
      <c r="AD363" s="287"/>
      <c r="AE363" s="287"/>
      <c r="AF363" s="54"/>
      <c r="AG363" s="54"/>
    </row>
    <row r="364" spans="1:33" s="35" customFormat="1" ht="4.9000000000000004" customHeight="1" x14ac:dyDescent="0.15">
      <c r="A364" s="168"/>
      <c r="B364" s="220"/>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150"/>
      <c r="AE364" s="150"/>
      <c r="AF364" s="54"/>
      <c r="AG364" s="54"/>
    </row>
    <row r="365" spans="1:33" s="35" customFormat="1" ht="15" customHeight="1" x14ac:dyDescent="0.15">
      <c r="A365" s="622" t="s">
        <v>2981</v>
      </c>
      <c r="B365" s="623"/>
      <c r="C365" s="623"/>
      <c r="D365" s="623"/>
      <c r="E365" s="623"/>
      <c r="F365" s="623"/>
      <c r="G365" s="623"/>
      <c r="H365" s="623"/>
      <c r="I365" s="623"/>
      <c r="J365" s="623"/>
      <c r="K365" s="623"/>
      <c r="L365" s="623"/>
      <c r="M365" s="623"/>
      <c r="N365" s="623"/>
      <c r="O365" s="623"/>
      <c r="P365" s="624"/>
      <c r="Q365" s="624"/>
      <c r="R365" s="624"/>
      <c r="S365" s="624"/>
      <c r="T365" s="624"/>
      <c r="U365" s="624"/>
      <c r="V365" s="624"/>
      <c r="W365" s="624"/>
      <c r="X365" s="624"/>
      <c r="Y365" s="624"/>
      <c r="Z365" s="624"/>
      <c r="AA365" s="624"/>
      <c r="AB365" s="624"/>
      <c r="AC365" s="624"/>
      <c r="AD365" s="624"/>
      <c r="AE365" s="624"/>
      <c r="AF365" s="54"/>
      <c r="AG365" s="54"/>
    </row>
    <row r="366" spans="1:33" s="35" customFormat="1" ht="4.9000000000000004" customHeight="1" x14ac:dyDescent="0.15">
      <c r="A366" s="622"/>
      <c r="B366" s="623"/>
      <c r="C366" s="623"/>
      <c r="D366" s="623"/>
      <c r="E366" s="623"/>
      <c r="F366" s="623"/>
      <c r="G366" s="623"/>
      <c r="H366" s="623"/>
      <c r="I366" s="623"/>
      <c r="J366" s="623"/>
      <c r="K366" s="623"/>
      <c r="L366" s="623"/>
      <c r="M366" s="623"/>
      <c r="N366" s="623"/>
      <c r="O366" s="623"/>
      <c r="P366" s="624"/>
      <c r="Q366" s="624"/>
      <c r="R366" s="624"/>
      <c r="S366" s="624"/>
      <c r="T366" s="624"/>
      <c r="U366" s="624"/>
      <c r="V366" s="624"/>
      <c r="W366" s="624"/>
      <c r="X366" s="624"/>
      <c r="Y366" s="624"/>
      <c r="Z366" s="624"/>
      <c r="AA366" s="624"/>
      <c r="AB366" s="624"/>
      <c r="AC366" s="624"/>
      <c r="AD366" s="624"/>
      <c r="AE366" s="624"/>
      <c r="AF366" s="54"/>
      <c r="AG366" s="54"/>
    </row>
    <row r="367" spans="1:33" s="35" customFormat="1" ht="30" customHeight="1" x14ac:dyDescent="0.15">
      <c r="A367" s="1786" t="s">
        <v>2982</v>
      </c>
      <c r="B367" s="2185"/>
      <c r="C367" s="2185"/>
      <c r="D367" s="2185"/>
      <c r="E367" s="2185"/>
      <c r="F367" s="2185"/>
      <c r="G367" s="2185"/>
      <c r="H367" s="2185"/>
      <c r="I367" s="2185"/>
      <c r="J367" s="2185"/>
      <c r="K367" s="2185"/>
      <c r="L367" s="2185"/>
      <c r="M367" s="2185"/>
      <c r="N367" s="2185"/>
      <c r="O367" s="2185"/>
      <c r="P367" s="2185"/>
      <c r="Q367" s="2185"/>
      <c r="R367" s="2185"/>
      <c r="S367" s="2185"/>
      <c r="T367" s="2185"/>
      <c r="U367" s="2185"/>
      <c r="V367" s="2185"/>
      <c r="W367" s="2185"/>
      <c r="X367" s="2185"/>
      <c r="Y367" s="2185"/>
      <c r="Z367" s="2185"/>
      <c r="AA367" s="2185"/>
      <c r="AB367" s="2185"/>
      <c r="AC367" s="2185"/>
      <c r="AD367" s="2185"/>
      <c r="AE367" s="2185"/>
      <c r="AF367" s="54"/>
      <c r="AG367" s="54"/>
    </row>
    <row r="368" spans="1:33" s="35" customFormat="1" ht="4.9000000000000004" customHeight="1" thickBot="1" x14ac:dyDescent="0.2">
      <c r="A368" s="625"/>
      <c r="B368" s="626"/>
      <c r="C368" s="626"/>
      <c r="D368" s="626"/>
      <c r="E368" s="626"/>
      <c r="F368" s="626"/>
      <c r="G368" s="626"/>
      <c r="H368" s="626"/>
      <c r="I368" s="626"/>
      <c r="J368" s="626"/>
      <c r="K368" s="626"/>
      <c r="L368" s="626"/>
      <c r="M368" s="626"/>
      <c r="N368" s="626"/>
      <c r="O368" s="626"/>
      <c r="P368" s="627"/>
      <c r="Q368" s="627"/>
      <c r="R368" s="627"/>
      <c r="S368" s="627"/>
      <c r="T368" s="627"/>
      <c r="U368" s="627"/>
      <c r="V368" s="627"/>
      <c r="W368" s="627"/>
      <c r="X368" s="627"/>
      <c r="Y368" s="627"/>
      <c r="Z368" s="627"/>
      <c r="AA368" s="627"/>
      <c r="AB368" s="627"/>
      <c r="AC368" s="627"/>
      <c r="AD368" s="627"/>
      <c r="AE368" s="627"/>
      <c r="AF368" s="54"/>
      <c r="AG368" s="54"/>
    </row>
    <row r="369" spans="1:33" s="35" customFormat="1" ht="18" customHeight="1" x14ac:dyDescent="0.15">
      <c r="A369" s="2174"/>
      <c r="B369" s="2175"/>
      <c r="C369" s="2176" t="s">
        <v>2852</v>
      </c>
      <c r="D369" s="2177"/>
      <c r="E369" s="2177"/>
      <c r="F369" s="2177"/>
      <c r="G369" s="2177"/>
      <c r="H369" s="2177"/>
      <c r="I369" s="2177"/>
      <c r="J369" s="2177"/>
      <c r="K369" s="2177"/>
      <c r="L369" s="2177"/>
      <c r="M369" s="2177"/>
      <c r="N369" s="2177"/>
      <c r="O369" s="2177"/>
      <c r="P369" s="2177"/>
      <c r="Q369" s="2177"/>
      <c r="R369" s="2177"/>
      <c r="S369" s="2177"/>
      <c r="T369" s="2177"/>
      <c r="U369" s="2177"/>
      <c r="V369" s="2177"/>
      <c r="W369" s="2177"/>
      <c r="X369" s="2177"/>
      <c r="Y369" s="2177"/>
      <c r="Z369" s="2177"/>
      <c r="AA369" s="2177"/>
      <c r="AB369" s="2177"/>
      <c r="AC369" s="2177"/>
      <c r="AD369" s="2177"/>
      <c r="AE369" s="627"/>
      <c r="AF369" s="54" t="str">
        <f>IF(COUNTA(A369:A372)=0,"←無線LAN環境の課題を回答してください",
IF(AND(COUNTA(A369:A372)&gt;1,A371="○"),"←回答が矛盾しています",""))</f>
        <v>←無線LAN環境の課題を回答してください</v>
      </c>
      <c r="AG369" s="54"/>
    </row>
    <row r="370" spans="1:33" s="35" customFormat="1" ht="18" customHeight="1" x14ac:dyDescent="0.15">
      <c r="A370" s="2178"/>
      <c r="B370" s="2179"/>
      <c r="C370" s="2015" t="s">
        <v>2853</v>
      </c>
      <c r="D370" s="2016"/>
      <c r="E370" s="2016"/>
      <c r="F370" s="2016"/>
      <c r="G370" s="2016"/>
      <c r="H370" s="2016"/>
      <c r="I370" s="2016"/>
      <c r="J370" s="2016"/>
      <c r="K370" s="2016"/>
      <c r="L370" s="2016"/>
      <c r="M370" s="2016"/>
      <c r="N370" s="2016"/>
      <c r="O370" s="2016"/>
      <c r="P370" s="2016"/>
      <c r="Q370" s="2016"/>
      <c r="R370" s="2016"/>
      <c r="S370" s="2016"/>
      <c r="T370" s="2016"/>
      <c r="U370" s="2016"/>
      <c r="V370" s="2016"/>
      <c r="W370" s="2016"/>
      <c r="X370" s="2016"/>
      <c r="Y370" s="2016"/>
      <c r="Z370" s="2016"/>
      <c r="AA370" s="2016"/>
      <c r="AB370" s="2016"/>
      <c r="AC370" s="2016"/>
      <c r="AD370" s="2016"/>
      <c r="AE370" s="150"/>
      <c r="AF370" s="54"/>
      <c r="AG370" s="54"/>
    </row>
    <row r="371" spans="1:33" s="35" customFormat="1" ht="18" customHeight="1" x14ac:dyDescent="0.15">
      <c r="A371" s="2178"/>
      <c r="B371" s="2179"/>
      <c r="C371" s="2015" t="s">
        <v>3005</v>
      </c>
      <c r="D371" s="2016"/>
      <c r="E371" s="2016"/>
      <c r="F371" s="2016"/>
      <c r="G371" s="2016"/>
      <c r="H371" s="2016"/>
      <c r="I371" s="2016"/>
      <c r="J371" s="2016"/>
      <c r="K371" s="2016"/>
      <c r="L371" s="2016"/>
      <c r="M371" s="2016"/>
      <c r="N371" s="2016"/>
      <c r="O371" s="2016"/>
      <c r="P371" s="2016"/>
      <c r="Q371" s="2016"/>
      <c r="R371" s="2016"/>
      <c r="S371" s="2016"/>
      <c r="T371" s="2016"/>
      <c r="U371" s="2016"/>
      <c r="V371" s="2016"/>
      <c r="W371" s="2016"/>
      <c r="X371" s="2016"/>
      <c r="Y371" s="2016"/>
      <c r="Z371" s="2016"/>
      <c r="AA371" s="2016"/>
      <c r="AB371" s="2016"/>
      <c r="AC371" s="2016"/>
      <c r="AD371" s="2016"/>
      <c r="AE371" s="150"/>
      <c r="AF371" s="54"/>
      <c r="AG371" s="54"/>
    </row>
    <row r="372" spans="1:33" s="35" customFormat="1" ht="18" customHeight="1" thickBot="1" x14ac:dyDescent="0.2">
      <c r="A372" s="2164"/>
      <c r="B372" s="2165"/>
      <c r="C372" s="2020" t="s">
        <v>2954</v>
      </c>
      <c r="D372" s="2021"/>
      <c r="E372" s="2021"/>
      <c r="F372" s="2021"/>
      <c r="G372" s="2021"/>
      <c r="H372" s="2021"/>
      <c r="I372" s="2166"/>
      <c r="J372" s="2167"/>
      <c r="K372" s="2167"/>
      <c r="L372" s="2167"/>
      <c r="M372" s="2167"/>
      <c r="N372" s="2167"/>
      <c r="O372" s="2167"/>
      <c r="P372" s="2167"/>
      <c r="Q372" s="2167"/>
      <c r="R372" s="2167"/>
      <c r="S372" s="2167"/>
      <c r="T372" s="2167"/>
      <c r="U372" s="2167"/>
      <c r="V372" s="2167"/>
      <c r="W372" s="2167"/>
      <c r="X372" s="2167"/>
      <c r="Y372" s="2167"/>
      <c r="Z372" s="2167"/>
      <c r="AA372" s="2167"/>
      <c r="AB372" s="2167"/>
      <c r="AC372" s="2167"/>
      <c r="AD372" s="2168"/>
      <c r="AE372" s="150"/>
      <c r="AF372" s="54" t="str">
        <f>IF(AND(A372="○",I372=""),"←「その他の課題」を回答してください","")</f>
        <v/>
      </c>
      <c r="AG372" s="54"/>
    </row>
    <row r="373" spans="1:33" s="35" customFormat="1" ht="4.9000000000000004" customHeight="1" x14ac:dyDescent="0.15">
      <c r="A373" s="168"/>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54"/>
      <c r="AG373" s="54"/>
    </row>
    <row r="374" spans="1:33" s="35" customFormat="1" ht="4.9000000000000004" customHeight="1" x14ac:dyDescent="0.15">
      <c r="A374" s="168"/>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54"/>
      <c r="AG374" s="54"/>
    </row>
    <row r="375" spans="1:33" s="35" customFormat="1" ht="15" customHeight="1" x14ac:dyDescent="0.15">
      <c r="A375" s="1929" t="s">
        <v>228</v>
      </c>
      <c r="B375" s="1929"/>
      <c r="C375" s="2169"/>
      <c r="D375" s="2169"/>
      <c r="E375" s="2169"/>
      <c r="F375" s="2169"/>
      <c r="G375" s="2169"/>
      <c r="H375" s="2169"/>
      <c r="I375" s="2169"/>
      <c r="J375" s="2169"/>
      <c r="K375" s="2169"/>
      <c r="L375" s="1929"/>
      <c r="M375" s="1929"/>
      <c r="N375" s="1929"/>
      <c r="O375" s="2170" t="s">
        <v>3157</v>
      </c>
      <c r="P375" s="2170"/>
      <c r="Q375" s="2170"/>
      <c r="R375" s="2170"/>
      <c r="S375" s="2170"/>
      <c r="T375" s="2170"/>
      <c r="U375" s="2170"/>
      <c r="V375" s="2170"/>
      <c r="W375" s="2170"/>
      <c r="X375" s="2170"/>
      <c r="Y375" s="2170"/>
      <c r="Z375" s="2170"/>
      <c r="AA375" s="2170"/>
      <c r="AB375" s="2170"/>
      <c r="AC375" s="2170"/>
      <c r="AD375" s="2170"/>
      <c r="AE375" s="2170"/>
      <c r="AF375" s="54"/>
      <c r="AG375" s="54"/>
    </row>
    <row r="376" spans="1:33" s="35" customFormat="1" ht="25.5" customHeight="1" thickBot="1" x14ac:dyDescent="0.2">
      <c r="A376" s="1906" t="s">
        <v>3158</v>
      </c>
      <c r="B376" s="1907"/>
      <c r="C376" s="1907"/>
      <c r="D376" s="1907"/>
      <c r="E376" s="1907"/>
      <c r="F376" s="1907"/>
      <c r="G376" s="1908"/>
      <c r="H376" s="1909" t="s">
        <v>127</v>
      </c>
      <c r="I376" s="1900"/>
      <c r="J376" s="1900"/>
      <c r="K376" s="1900"/>
      <c r="L376" s="2163"/>
      <c r="M376" s="2171" t="s">
        <v>3159</v>
      </c>
      <c r="N376" s="2172"/>
      <c r="O376" s="2172"/>
      <c r="P376" s="2172"/>
      <c r="Q376" s="2173"/>
      <c r="R376" s="1923" t="s">
        <v>3160</v>
      </c>
      <c r="S376" s="1923"/>
      <c r="T376" s="1923"/>
      <c r="U376" s="1923"/>
      <c r="V376" s="1923"/>
      <c r="W376" s="1923"/>
      <c r="X376" s="1923"/>
      <c r="Y376" s="1923"/>
      <c r="Z376" s="1923"/>
      <c r="AA376" s="1923"/>
      <c r="AB376" s="1923"/>
      <c r="AC376" s="1923"/>
      <c r="AD376" s="1923"/>
      <c r="AE376" s="1923"/>
      <c r="AG376" s="54"/>
    </row>
    <row r="377" spans="1:33" s="35" customFormat="1" ht="15" customHeight="1" x14ac:dyDescent="0.15">
      <c r="A377" s="1887" t="s">
        <v>128</v>
      </c>
      <c r="B377" s="1888"/>
      <c r="C377" s="1888"/>
      <c r="D377" s="1888"/>
      <c r="E377" s="1888"/>
      <c r="F377" s="1888"/>
      <c r="G377" s="1889"/>
      <c r="H377" s="2158"/>
      <c r="I377" s="1914"/>
      <c r="J377" s="1914"/>
      <c r="K377" s="1914"/>
      <c r="L377" s="2159"/>
      <c r="M377" s="1913"/>
      <c r="N377" s="1914"/>
      <c r="O377" s="1914"/>
      <c r="P377" s="1914"/>
      <c r="Q377" s="1915"/>
      <c r="R377" s="1923"/>
      <c r="S377" s="1923"/>
      <c r="T377" s="1923"/>
      <c r="U377" s="1923"/>
      <c r="V377" s="1923"/>
      <c r="W377" s="1923"/>
      <c r="X377" s="1923"/>
      <c r="Y377" s="1923"/>
      <c r="Z377" s="1923"/>
      <c r="AA377" s="1923"/>
      <c r="AB377" s="1923"/>
      <c r="AC377" s="1923"/>
      <c r="AD377" s="1923"/>
      <c r="AE377" s="1923"/>
      <c r="AF377" s="1702" t="str">
        <f>IF(AND(AD325="",OR(H377="",H378="",H379="")),"←体育館・講堂・ホールの「総数」に未記入の欄があります。（0の場合は「0」を記入してください。）",
IF(OR(AND(H377&lt;&gt;0,M377=""),AND(H378&lt;&gt;0,M378=""),AND(H379&lt;&gt;0,M379="")),"←「冷房整備済空間数」が未記入です。（0の場合は「0」を記入してください。）",
IF(H377&lt;M377,"←【体育館（スポーツ専用）】冷房整備済空間数が「総数」を上回っているので修正してください。",
IF(H378&lt;M378,"←【講堂・ホールを兼ねる体育館】冷房整備済空間数が「総数」を上回っているので修正してください。",
IF(H379&lt;M379,"←【講堂・ホール】冷房整備済空間数が「総数」を上回っているので修正してください。","")))))</f>
        <v>←体育館・講堂・ホールの「総数」に未記入の欄があります。（0の場合は「0」を記入してください。）</v>
      </c>
      <c r="AG377" s="54"/>
    </row>
    <row r="378" spans="1:33" s="35" customFormat="1" ht="17.25" customHeight="1" x14ac:dyDescent="0.15">
      <c r="A378" s="1887" t="s">
        <v>129</v>
      </c>
      <c r="B378" s="1888"/>
      <c r="C378" s="1888"/>
      <c r="D378" s="1888"/>
      <c r="E378" s="1888"/>
      <c r="F378" s="1888"/>
      <c r="G378" s="1889"/>
      <c r="H378" s="2160"/>
      <c r="I378" s="1894"/>
      <c r="J378" s="1894"/>
      <c r="K378" s="1894"/>
      <c r="L378" s="2161"/>
      <c r="M378" s="1893"/>
      <c r="N378" s="1894"/>
      <c r="O378" s="1894"/>
      <c r="P378" s="1894"/>
      <c r="Q378" s="1895"/>
      <c r="R378" s="1923"/>
      <c r="S378" s="1923"/>
      <c r="T378" s="1923"/>
      <c r="U378" s="1923"/>
      <c r="V378" s="1923"/>
      <c r="W378" s="1923"/>
      <c r="X378" s="1923"/>
      <c r="Y378" s="1923"/>
      <c r="Z378" s="1923"/>
      <c r="AA378" s="1923"/>
      <c r="AB378" s="1923"/>
      <c r="AC378" s="1923"/>
      <c r="AD378" s="1923"/>
      <c r="AE378" s="1923"/>
      <c r="AF378" s="1702"/>
      <c r="AG378" s="54"/>
    </row>
    <row r="379" spans="1:33" s="35" customFormat="1" ht="15.75" customHeight="1" thickBot="1" x14ac:dyDescent="0.2">
      <c r="A379" s="1887" t="s">
        <v>130</v>
      </c>
      <c r="B379" s="1888"/>
      <c r="C379" s="1888"/>
      <c r="D379" s="1888"/>
      <c r="E379" s="1888"/>
      <c r="F379" s="1888"/>
      <c r="G379" s="1889"/>
      <c r="H379" s="2162"/>
      <c r="I379" s="1900"/>
      <c r="J379" s="1900"/>
      <c r="K379" s="1900"/>
      <c r="L379" s="2163"/>
      <c r="M379" s="1899"/>
      <c r="N379" s="1900"/>
      <c r="O379" s="1900"/>
      <c r="P379" s="1900"/>
      <c r="Q379" s="1901"/>
      <c r="R379" s="629" t="s">
        <v>3161</v>
      </c>
      <c r="S379" s="630"/>
      <c r="T379" s="631"/>
      <c r="U379" s="631"/>
      <c r="V379" s="631"/>
      <c r="W379" s="631"/>
      <c r="X379" s="631"/>
      <c r="Y379" s="631"/>
      <c r="Z379" s="631"/>
      <c r="AA379" s="631"/>
      <c r="AB379" s="631"/>
      <c r="AC379" s="631"/>
      <c r="AD379" s="631"/>
      <c r="AE379" s="631"/>
      <c r="AF379" s="1702"/>
      <c r="AG379" s="54"/>
    </row>
    <row r="380" spans="1:33" s="35" customFormat="1" ht="8.25" customHeight="1" thickBot="1" x14ac:dyDescent="0.2">
      <c r="A380" s="1922"/>
      <c r="B380" s="1922"/>
      <c r="C380" s="632"/>
      <c r="D380" s="632"/>
      <c r="E380" s="632"/>
      <c r="F380" s="632"/>
      <c r="G380" s="632"/>
      <c r="H380" s="1922"/>
      <c r="I380" s="1922"/>
      <c r="J380" s="1922"/>
      <c r="K380" s="1922"/>
      <c r="L380" s="633"/>
      <c r="M380" s="633"/>
      <c r="N380" s="633"/>
      <c r="O380" s="633"/>
      <c r="P380" s="633"/>
      <c r="Q380" s="633"/>
      <c r="R380" s="633"/>
      <c r="S380" s="633"/>
      <c r="T380" s="633"/>
      <c r="U380" s="633"/>
      <c r="V380" s="633"/>
      <c r="W380" s="633"/>
      <c r="X380" s="633"/>
      <c r="Y380" s="633"/>
      <c r="Z380" s="633"/>
      <c r="AA380" s="633"/>
      <c r="AB380" s="633"/>
      <c r="AC380" s="633"/>
      <c r="AD380" s="633"/>
      <c r="AE380" s="633"/>
      <c r="AF380" s="54"/>
      <c r="AG380" s="54"/>
    </row>
    <row r="381" spans="1:33" s="635" customFormat="1" ht="33" customHeight="1" thickBot="1" x14ac:dyDescent="0.2">
      <c r="A381" s="1858" t="s">
        <v>2948</v>
      </c>
      <c r="B381" s="1858"/>
      <c r="C381" s="1858"/>
      <c r="D381" s="1858"/>
      <c r="E381" s="1858"/>
      <c r="F381" s="1858"/>
      <c r="G381" s="1858"/>
      <c r="H381" s="1858"/>
      <c r="I381" s="1858"/>
      <c r="J381" s="1858"/>
      <c r="K381" s="1858"/>
      <c r="L381" s="1858"/>
      <c r="M381" s="1858"/>
      <c r="N381" s="1858"/>
      <c r="O381" s="1858"/>
      <c r="P381" s="1858"/>
      <c r="Q381" s="1858"/>
      <c r="R381" s="1858"/>
      <c r="S381" s="1858"/>
      <c r="T381" s="1858"/>
      <c r="U381" s="1858"/>
      <c r="V381" s="1858"/>
      <c r="W381" s="2152"/>
      <c r="X381" s="2153"/>
      <c r="Y381" s="2154"/>
      <c r="Z381" s="2155" t="s">
        <v>131</v>
      </c>
      <c r="AA381" s="2156"/>
      <c r="AB381" s="2156"/>
      <c r="AC381" s="2156"/>
      <c r="AD381" s="2156"/>
      <c r="AE381" s="2157"/>
      <c r="AF381" s="50" t="str">
        <f>IF(AND(AD325="",X381=""),"←(5)が未記入です。指定・登録がない場合は、「2.いいえ」をご回答ください。","")</f>
        <v>←(5)が未記入です。指定・登録がない場合は、「2.いいえ」をご回答ください。</v>
      </c>
      <c r="AG381" s="634"/>
    </row>
    <row r="382" spans="1:33" s="35" customFormat="1" ht="19.5" customHeight="1" thickBot="1" x14ac:dyDescent="0.2">
      <c r="A382" s="2145" t="s">
        <v>3018</v>
      </c>
      <c r="B382" s="2145"/>
      <c r="C382" s="2145"/>
      <c r="D382" s="2145"/>
      <c r="E382" s="2145"/>
      <c r="F382" s="2145"/>
      <c r="G382" s="2145"/>
      <c r="H382" s="2145"/>
      <c r="I382" s="2145"/>
      <c r="J382" s="2145"/>
      <c r="K382" s="2145"/>
      <c r="L382" s="2145"/>
      <c r="M382" s="2145"/>
      <c r="N382" s="2145"/>
      <c r="O382" s="2145"/>
      <c r="P382" s="2145"/>
      <c r="Q382" s="2145"/>
      <c r="R382" s="2145"/>
      <c r="S382" s="2145"/>
      <c r="T382" s="2145"/>
      <c r="U382" s="2145"/>
      <c r="V382" s="2145"/>
      <c r="W382" s="2146"/>
      <c r="X382" s="2147"/>
      <c r="Y382" s="2148"/>
      <c r="Z382" s="2149" t="s">
        <v>132</v>
      </c>
      <c r="AA382" s="2150"/>
      <c r="AB382" s="2150"/>
      <c r="AC382" s="2150"/>
      <c r="AD382" s="2150"/>
      <c r="AE382" s="2151"/>
      <c r="AF382" s="54" t="str">
        <f>IF(AND(X381=1,X382=""),"←(6)に回答をお願いします。",IF(AND(X381=2,X382&lt;&gt;""),"←(6)は回答不要です。",""))</f>
        <v/>
      </c>
      <c r="AG382" s="54"/>
    </row>
    <row r="383" spans="1:33" s="35" customFormat="1" ht="4.9000000000000004" customHeight="1" x14ac:dyDescent="0.15">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c r="X383" s="201"/>
      <c r="Y383" s="201"/>
      <c r="Z383" s="200"/>
      <c r="AA383" s="200"/>
      <c r="AB383" s="200"/>
      <c r="AC383" s="200"/>
      <c r="AD383" s="200"/>
      <c r="AE383" s="200"/>
      <c r="AF383" s="54"/>
      <c r="AG383" s="54"/>
    </row>
    <row r="384" spans="1:33" s="35" customFormat="1" ht="4.9000000000000004" customHeight="1" x14ac:dyDescent="0.15">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c r="X384" s="201"/>
      <c r="Y384" s="201"/>
      <c r="Z384" s="200"/>
      <c r="AA384" s="200"/>
      <c r="AB384" s="200"/>
      <c r="AC384" s="200"/>
      <c r="AD384" s="200"/>
      <c r="AE384" s="200"/>
      <c r="AF384" s="54"/>
      <c r="AG384" s="54"/>
    </row>
    <row r="385" spans="1:33" s="35" customFormat="1" ht="15" customHeight="1" x14ac:dyDescent="0.15">
      <c r="A385" s="67" t="s">
        <v>3162</v>
      </c>
      <c r="B385" s="67"/>
      <c r="C385" s="67"/>
      <c r="D385" s="67"/>
      <c r="E385" s="67"/>
      <c r="F385" s="67"/>
      <c r="G385" s="67"/>
      <c r="H385" s="67"/>
      <c r="I385" s="67"/>
      <c r="J385" s="67"/>
      <c r="K385" s="67"/>
      <c r="L385" s="67"/>
      <c r="M385" s="67"/>
      <c r="N385" s="67"/>
      <c r="O385" s="67"/>
      <c r="P385" s="67"/>
      <c r="Q385" s="67"/>
      <c r="R385" s="203"/>
      <c r="S385" s="67"/>
      <c r="T385" s="67"/>
      <c r="U385" s="67"/>
      <c r="V385" s="67"/>
      <c r="W385" s="67"/>
      <c r="X385" s="67"/>
      <c r="Y385" s="67"/>
      <c r="Z385" s="67"/>
      <c r="AA385" s="67"/>
      <c r="AB385" s="67"/>
      <c r="AC385" s="67"/>
      <c r="AD385" s="67"/>
      <c r="AE385" s="67"/>
      <c r="AF385" s="54"/>
      <c r="AG385" s="54"/>
    </row>
    <row r="386" spans="1:33" s="35" customFormat="1" ht="4.9000000000000004" customHeight="1" x14ac:dyDescent="0.15">
      <c r="A386" s="636"/>
      <c r="B386" s="636"/>
      <c r="C386" s="636"/>
      <c r="D386" s="636"/>
      <c r="E386" s="636"/>
      <c r="F386" s="636"/>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E386" s="636"/>
      <c r="AF386" s="82"/>
      <c r="AG386" s="54"/>
    </row>
    <row r="387" spans="1:33" s="35" customFormat="1" ht="4.9000000000000004" customHeight="1" x14ac:dyDescent="0.15">
      <c r="A387" s="636"/>
      <c r="B387" s="636"/>
      <c r="C387" s="636"/>
      <c r="D387" s="636"/>
      <c r="E387" s="636"/>
      <c r="F387" s="636"/>
      <c r="G387" s="636"/>
      <c r="H387" s="636"/>
      <c r="I387" s="636"/>
      <c r="J387" s="636"/>
      <c r="K387" s="636"/>
      <c r="L387" s="636"/>
      <c r="M387" s="636"/>
      <c r="N387" s="636"/>
      <c r="O387" s="636"/>
      <c r="P387" s="636"/>
      <c r="Q387" s="636"/>
      <c r="R387" s="636"/>
      <c r="S387" s="636"/>
      <c r="T387" s="636"/>
      <c r="U387" s="636"/>
      <c r="V387" s="636"/>
      <c r="W387" s="636"/>
      <c r="X387" s="636"/>
      <c r="Y387" s="636"/>
      <c r="Z387" s="636"/>
      <c r="AA387" s="636"/>
      <c r="AB387" s="636"/>
      <c r="AC387" s="636"/>
      <c r="AD387" s="636"/>
      <c r="AE387" s="636"/>
      <c r="AF387" s="637"/>
      <c r="AG387" s="54"/>
    </row>
    <row r="388" spans="1:33" s="35" customFormat="1" ht="28.15" customHeight="1" x14ac:dyDescent="0.15">
      <c r="A388" s="1646" t="s">
        <v>211</v>
      </c>
      <c r="B388" s="1646"/>
      <c r="C388" s="1647" t="s">
        <v>3017</v>
      </c>
      <c r="D388" s="1647"/>
      <c r="E388" s="1647"/>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82"/>
      <c r="AG388" s="54"/>
    </row>
    <row r="389" spans="1:33" ht="28.15" customHeight="1" x14ac:dyDescent="0.15">
      <c r="A389" s="1646">
        <v>2</v>
      </c>
      <c r="B389" s="1646"/>
      <c r="C389" s="1647" t="s">
        <v>3163</v>
      </c>
      <c r="D389" s="1647"/>
      <c r="E389" s="1647"/>
      <c r="F389" s="1647"/>
      <c r="G389" s="1647"/>
      <c r="H389" s="1647"/>
      <c r="I389" s="1647"/>
      <c r="J389" s="1647"/>
      <c r="K389" s="1647"/>
      <c r="L389" s="1647"/>
      <c r="M389" s="1647"/>
      <c r="N389" s="1647"/>
      <c r="O389" s="1647"/>
      <c r="P389" s="1647"/>
      <c r="Q389" s="1647"/>
      <c r="R389" s="1647"/>
      <c r="S389" s="1647"/>
      <c r="T389" s="1647"/>
      <c r="U389" s="1647"/>
      <c r="V389" s="1647"/>
      <c r="W389" s="1647"/>
      <c r="X389" s="1647"/>
      <c r="Y389" s="1647"/>
      <c r="Z389" s="1647"/>
      <c r="AA389" s="1647"/>
      <c r="AB389" s="1647"/>
      <c r="AC389" s="1647"/>
      <c r="AD389" s="1647"/>
      <c r="AE389" s="1647"/>
      <c r="AF389" s="54"/>
      <c r="AG389" s="82"/>
    </row>
    <row r="390" spans="1:33" ht="4.9000000000000004" customHeight="1" x14ac:dyDescent="0.1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54"/>
      <c r="AG390" s="82"/>
    </row>
    <row r="391" spans="1:33" ht="4.9000000000000004" customHeight="1" x14ac:dyDescent="0.1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54"/>
      <c r="AG391" s="82"/>
    </row>
    <row r="392" spans="1:33" ht="15" customHeight="1" x14ac:dyDescent="0.15">
      <c r="A392" s="67" t="s">
        <v>3164</v>
      </c>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54"/>
      <c r="AG392" s="82"/>
    </row>
    <row r="393" spans="1:33" ht="4.9000000000000004" customHeight="1" thickBot="1" x14ac:dyDescent="0.2">
      <c r="A393" s="51"/>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54"/>
      <c r="AG393" s="82"/>
    </row>
    <row r="394" spans="1:33" ht="19.899999999999999" customHeight="1" thickBot="1" x14ac:dyDescent="0.2">
      <c r="A394" s="2141"/>
      <c r="B394" s="2142"/>
      <c r="C394" s="928" t="s">
        <v>233</v>
      </c>
      <c r="D394" s="929"/>
      <c r="E394" s="929"/>
      <c r="F394" s="929"/>
      <c r="G394" s="225"/>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54" t="str">
        <f>IF($AK$1="学校法人項目回答不要","",IF(COUNTA(A394)=0,"←定時評議員会の実施の有無を回答してください",
IF(A394=1,"←（２）～（４）に回答してください","")))</f>
        <v>←定時評議員会の実施の有無を回答してください</v>
      </c>
      <c r="AG394" s="82"/>
    </row>
    <row r="395" spans="1:33" ht="19.899999999999999" customHeight="1" thickBot="1" x14ac:dyDescent="0.2">
      <c r="A395" s="2143"/>
      <c r="B395" s="2144"/>
      <c r="C395" s="928" t="s">
        <v>234</v>
      </c>
      <c r="D395" s="929"/>
      <c r="E395" s="929"/>
      <c r="F395" s="929"/>
      <c r="G395" s="1917" t="s">
        <v>2961</v>
      </c>
      <c r="H395" s="1918"/>
      <c r="I395" s="1918"/>
      <c r="J395" s="1918"/>
      <c r="K395" s="1918"/>
      <c r="L395" s="1918"/>
      <c r="M395" s="1918"/>
      <c r="N395" s="1918"/>
      <c r="O395" s="1918"/>
      <c r="P395" s="1918"/>
      <c r="Q395" s="1919"/>
      <c r="R395" s="1920"/>
      <c r="S395" s="1920"/>
      <c r="T395" s="1920"/>
      <c r="U395" s="1920"/>
      <c r="V395" s="1920"/>
      <c r="W395" s="1921"/>
      <c r="X395" s="66"/>
      <c r="Y395" s="234"/>
      <c r="Z395" s="234"/>
      <c r="AA395" s="234"/>
      <c r="AB395" s="234"/>
      <c r="AC395" s="234"/>
      <c r="AD395" s="234"/>
      <c r="AE395" s="234"/>
      <c r="AF395" s="54" t="str">
        <f>IF(AND(A394=2,Q395=""),"←実施予定日を回答してください","")</f>
        <v/>
      </c>
      <c r="AG395" s="82"/>
    </row>
    <row r="396" spans="1:33" ht="12" customHeight="1" x14ac:dyDescent="0.15">
      <c r="A396" s="1647" t="s">
        <v>3165</v>
      </c>
      <c r="B396" s="1647"/>
      <c r="C396" s="1647"/>
      <c r="D396" s="1647"/>
      <c r="E396" s="1647"/>
      <c r="F396" s="1647"/>
      <c r="G396" s="1647"/>
      <c r="H396" s="1647"/>
      <c r="I396" s="1647"/>
      <c r="J396" s="1647"/>
      <c r="K396" s="1647"/>
      <c r="L396" s="1647"/>
      <c r="M396" s="1647"/>
      <c r="N396" s="1647"/>
      <c r="O396" s="1647"/>
      <c r="P396" s="1647"/>
      <c r="Q396" s="1647"/>
      <c r="R396" s="1647"/>
      <c r="S396" s="1647"/>
      <c r="T396" s="1647"/>
      <c r="U396" s="1647"/>
      <c r="V396" s="1647"/>
      <c r="W396" s="1647"/>
      <c r="X396" s="1647"/>
      <c r="Y396" s="1647"/>
      <c r="Z396" s="1647"/>
      <c r="AA396" s="1647"/>
      <c r="AB396" s="1647"/>
      <c r="AC396" s="1647"/>
      <c r="AD396" s="1647"/>
      <c r="AE396" s="1647"/>
      <c r="AF396" s="54"/>
      <c r="AG396" s="82"/>
    </row>
    <row r="397" spans="1:33" ht="4.9000000000000004" customHeight="1" x14ac:dyDescent="0.15">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54"/>
      <c r="AG397" s="82"/>
    </row>
    <row r="398" spans="1:33" ht="4.9000000000000004" customHeight="1" x14ac:dyDescent="0.15">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54"/>
      <c r="AG398" s="82"/>
    </row>
    <row r="399" spans="1:33" ht="4.9000000000000004" customHeight="1" x14ac:dyDescent="0.15">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54"/>
      <c r="AG399" s="82"/>
    </row>
    <row r="400" spans="1:33" ht="15" customHeight="1" x14ac:dyDescent="0.15">
      <c r="A400" s="67" t="s">
        <v>2985</v>
      </c>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54"/>
      <c r="AF400" s="54"/>
      <c r="AG400" s="82"/>
    </row>
    <row r="401" spans="1:33" ht="4.9000000000000004" customHeight="1" x14ac:dyDescent="0.15">
      <c r="A401" s="6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54"/>
      <c r="AF401" s="54"/>
      <c r="AG401" s="82"/>
    </row>
    <row r="402" spans="1:33" ht="15" customHeight="1" x14ac:dyDescent="0.15">
      <c r="A402" s="68"/>
      <c r="B402" s="69"/>
      <c r="C402" s="69"/>
      <c r="D402" s="69"/>
      <c r="E402" s="69"/>
      <c r="F402" s="69"/>
      <c r="G402" s="69"/>
      <c r="H402" s="69"/>
      <c r="I402" s="69"/>
      <c r="J402" s="69"/>
      <c r="K402" s="69"/>
      <c r="L402" s="69"/>
      <c r="M402" s="69"/>
      <c r="N402" s="69"/>
      <c r="O402" s="69"/>
      <c r="P402" s="69"/>
      <c r="Q402" s="69"/>
      <c r="R402" s="69"/>
      <c r="S402" s="69"/>
      <c r="T402" s="69"/>
      <c r="U402" s="69"/>
      <c r="V402" s="70"/>
      <c r="W402" s="70"/>
      <c r="X402" s="70"/>
      <c r="Y402" s="1882" t="s">
        <v>133</v>
      </c>
      <c r="Z402" s="1882"/>
      <c r="AA402" s="1882"/>
      <c r="AB402" s="1882"/>
      <c r="AC402" s="1882"/>
      <c r="AD402" s="1883"/>
      <c r="AE402" s="54"/>
      <c r="AG402" s="82"/>
    </row>
    <row r="403" spans="1:33" ht="15" customHeight="1" thickBot="1" x14ac:dyDescent="0.2">
      <c r="A403" s="1886" t="s">
        <v>235</v>
      </c>
      <c r="B403" s="1886"/>
      <c r="C403" s="1886"/>
      <c r="D403" s="1886"/>
      <c r="E403" s="1886"/>
      <c r="F403" s="1886"/>
      <c r="G403" s="1886" t="s">
        <v>236</v>
      </c>
      <c r="H403" s="1886"/>
      <c r="I403" s="1886"/>
      <c r="J403" s="1886"/>
      <c r="K403" s="1886"/>
      <c r="L403" s="1886"/>
      <c r="M403" s="1886" t="s">
        <v>237</v>
      </c>
      <c r="N403" s="1886"/>
      <c r="O403" s="1886"/>
      <c r="P403" s="1886"/>
      <c r="Q403" s="1886"/>
      <c r="R403" s="1886"/>
      <c r="S403" s="1886" t="s">
        <v>238</v>
      </c>
      <c r="T403" s="1886"/>
      <c r="U403" s="1886"/>
      <c r="V403" s="1886"/>
      <c r="W403" s="1886"/>
      <c r="X403" s="1886"/>
      <c r="Y403" s="1884"/>
      <c r="Z403" s="1884"/>
      <c r="AA403" s="1884"/>
      <c r="AB403" s="1884"/>
      <c r="AC403" s="1884"/>
      <c r="AD403" s="1885"/>
      <c r="AE403" s="54"/>
      <c r="AF403" s="54"/>
      <c r="AG403" s="82"/>
    </row>
    <row r="404" spans="1:33" ht="30" customHeight="1" thickBot="1" x14ac:dyDescent="0.2">
      <c r="A404" s="1969"/>
      <c r="B404" s="1970"/>
      <c r="C404" s="1970"/>
      <c r="D404" s="1970"/>
      <c r="E404" s="1970"/>
      <c r="F404" s="1971"/>
      <c r="G404" s="1969"/>
      <c r="H404" s="1970"/>
      <c r="I404" s="1970"/>
      <c r="J404" s="1970"/>
      <c r="K404" s="1970"/>
      <c r="L404" s="1971"/>
      <c r="M404" s="1969"/>
      <c r="N404" s="1970"/>
      <c r="O404" s="1970"/>
      <c r="P404" s="1970"/>
      <c r="Q404" s="1970"/>
      <c r="R404" s="1971"/>
      <c r="S404" s="1969"/>
      <c r="T404" s="1970"/>
      <c r="U404" s="1970"/>
      <c r="V404" s="1970"/>
      <c r="W404" s="1970"/>
      <c r="X404" s="1971"/>
      <c r="Y404" s="2138">
        <f>SUM(A404:X404)</f>
        <v>0</v>
      </c>
      <c r="Z404" s="2138"/>
      <c r="AA404" s="2138"/>
      <c r="AB404" s="2138"/>
      <c r="AC404" s="2138"/>
      <c r="AD404" s="2139"/>
      <c r="AE404" s="178"/>
      <c r="AF404" s="54" t="str">
        <f>IF(OR(A394=2,$AK$1="学校法人項目回答不要"),"",IF(COUNTA(A404:X404)=0,"←理事の人数構成を回答してください。該当者がいない項目は「0」と記入してください",""))</f>
        <v>←理事の人数構成を回答してください。該当者がいない項目は「0」と記入してください</v>
      </c>
      <c r="AG404" s="82"/>
    </row>
    <row r="405" spans="1:33" ht="12" customHeight="1" x14ac:dyDescent="0.15">
      <c r="A405" s="1983" t="s">
        <v>211</v>
      </c>
      <c r="B405" s="1983"/>
      <c r="C405" s="1647" t="s">
        <v>2986</v>
      </c>
      <c r="D405" s="1647"/>
      <c r="E405" s="1647"/>
      <c r="F405" s="1647"/>
      <c r="G405" s="1647"/>
      <c r="H405" s="1647"/>
      <c r="I405" s="1647"/>
      <c r="J405" s="1647"/>
      <c r="K405" s="1647"/>
      <c r="L405" s="1647"/>
      <c r="M405" s="1647"/>
      <c r="N405" s="1647"/>
      <c r="O405" s="1647"/>
      <c r="P405" s="1647"/>
      <c r="Q405" s="1647"/>
      <c r="R405" s="1647"/>
      <c r="S405" s="1647"/>
      <c r="T405" s="1647"/>
      <c r="U405" s="1647"/>
      <c r="V405" s="1647"/>
      <c r="W405" s="1647"/>
      <c r="X405" s="1647"/>
      <c r="Y405" s="1647"/>
      <c r="Z405" s="1647"/>
      <c r="AA405" s="1647"/>
      <c r="AB405" s="1647"/>
      <c r="AC405" s="1647"/>
      <c r="AD405" s="1647"/>
      <c r="AE405" s="1647"/>
      <c r="AF405" s="54"/>
      <c r="AG405" s="82"/>
    </row>
    <row r="406" spans="1:33" ht="12" customHeight="1" x14ac:dyDescent="0.15">
      <c r="A406" s="1975" t="s">
        <v>212</v>
      </c>
      <c r="B406" s="1975"/>
      <c r="C406" s="1647" t="s">
        <v>2987</v>
      </c>
      <c r="D406" s="1647"/>
      <c r="E406" s="1647"/>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54"/>
      <c r="AG406" s="82"/>
    </row>
    <row r="407" spans="1:33" ht="12" customHeight="1" x14ac:dyDescent="0.15">
      <c r="A407" s="1975" t="s">
        <v>2950</v>
      </c>
      <c r="B407" s="1975"/>
      <c r="C407" s="1647" t="s">
        <v>2988</v>
      </c>
      <c r="D407" s="1647"/>
      <c r="E407" s="1647"/>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54"/>
      <c r="AG407" s="82"/>
    </row>
    <row r="408" spans="1:33" ht="4.9000000000000004" customHeight="1" x14ac:dyDescent="0.15">
      <c r="A408" s="364"/>
      <c r="B408" s="364"/>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54"/>
      <c r="AG408" s="82"/>
    </row>
    <row r="409" spans="1:33" ht="4.9000000000000004" customHeight="1" x14ac:dyDescent="0.15">
      <c r="A409" s="364"/>
      <c r="B409" s="364"/>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54"/>
      <c r="AG409" s="82"/>
    </row>
    <row r="410" spans="1:33" ht="4.9000000000000004" customHeight="1" x14ac:dyDescent="0.15">
      <c r="A410" s="75"/>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54"/>
      <c r="AG410" s="82"/>
    </row>
    <row r="411" spans="1:33" ht="10.5" customHeight="1" x14ac:dyDescent="0.15">
      <c r="A411" s="67" t="s">
        <v>2995</v>
      </c>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54"/>
      <c r="AG411" s="82"/>
    </row>
    <row r="412" spans="1:33" ht="4.9000000000000004" customHeight="1" x14ac:dyDescent="0.15">
      <c r="A412" s="6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54"/>
      <c r="AG412" s="82"/>
    </row>
    <row r="413" spans="1:33" ht="15" customHeight="1" x14ac:dyDescent="0.15">
      <c r="A413" s="71"/>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1953" t="s">
        <v>134</v>
      </c>
      <c r="Z413" s="1953"/>
      <c r="AA413" s="1953"/>
      <c r="AB413" s="1953"/>
      <c r="AC413" s="1953"/>
      <c r="AD413" s="1954"/>
      <c r="AE413" s="178"/>
      <c r="AG413" s="82"/>
    </row>
    <row r="414" spans="1:33" ht="15" customHeight="1" thickBot="1" x14ac:dyDescent="0.2">
      <c r="A414" s="1957" t="s">
        <v>239</v>
      </c>
      <c r="B414" s="1958"/>
      <c r="C414" s="1958"/>
      <c r="D414" s="1958"/>
      <c r="E414" s="1958"/>
      <c r="F414" s="1958"/>
      <c r="G414" s="1957" t="s">
        <v>135</v>
      </c>
      <c r="H414" s="1958"/>
      <c r="I414" s="1958"/>
      <c r="J414" s="1958"/>
      <c r="K414" s="1958"/>
      <c r="L414" s="1959"/>
      <c r="M414" s="1960" t="s">
        <v>240</v>
      </c>
      <c r="N414" s="1961"/>
      <c r="O414" s="1961"/>
      <c r="P414" s="1961"/>
      <c r="Q414" s="1961"/>
      <c r="R414" s="1962"/>
      <c r="S414" s="1960" t="s">
        <v>241</v>
      </c>
      <c r="T414" s="1961"/>
      <c r="U414" s="1961"/>
      <c r="V414" s="1961"/>
      <c r="W414" s="1961"/>
      <c r="X414" s="1962"/>
      <c r="Y414" s="1955"/>
      <c r="Z414" s="1955"/>
      <c r="AA414" s="1955"/>
      <c r="AB414" s="1955"/>
      <c r="AC414" s="1955"/>
      <c r="AD414" s="1956"/>
      <c r="AE414" s="178"/>
      <c r="AF414" s="54"/>
      <c r="AG414" s="82"/>
    </row>
    <row r="415" spans="1:33" ht="30" customHeight="1" thickBot="1" x14ac:dyDescent="0.2">
      <c r="A415" s="1963"/>
      <c r="B415" s="1964"/>
      <c r="C415" s="1964"/>
      <c r="D415" s="1964"/>
      <c r="E415" s="1964"/>
      <c r="F415" s="1965"/>
      <c r="G415" s="1963"/>
      <c r="H415" s="1964"/>
      <c r="I415" s="1964"/>
      <c r="J415" s="1964"/>
      <c r="K415" s="1964"/>
      <c r="L415" s="1965"/>
      <c r="M415" s="1963"/>
      <c r="N415" s="1964"/>
      <c r="O415" s="1964"/>
      <c r="P415" s="1964"/>
      <c r="Q415" s="1964"/>
      <c r="R415" s="1965"/>
      <c r="S415" s="1963"/>
      <c r="T415" s="1964"/>
      <c r="U415" s="1964"/>
      <c r="V415" s="1964"/>
      <c r="W415" s="1964"/>
      <c r="X415" s="1965"/>
      <c r="Y415" s="2137">
        <f>SUM(A415:X415)</f>
        <v>0</v>
      </c>
      <c r="Z415" s="2138"/>
      <c r="AA415" s="2138"/>
      <c r="AB415" s="2138"/>
      <c r="AC415" s="2138"/>
      <c r="AD415" s="2139"/>
      <c r="AE415" s="178"/>
      <c r="AF415" s="54" t="str">
        <f>IF(OR(A394=2,$AK$1="学校法人項目回答不要"),"",IF(COUNTA(A415:X415)=0,"←評議員の人数構成を回答してください。該当者がいない項目は「0」と記入してください",""))</f>
        <v>←評議員の人数構成を回答してください。該当者がいない項目は「0」と記入してください</v>
      </c>
      <c r="AG415" s="82"/>
    </row>
    <row r="416" spans="1:33" ht="12" customHeight="1" x14ac:dyDescent="0.15">
      <c r="A416" s="1983" t="s">
        <v>211</v>
      </c>
      <c r="B416" s="1983"/>
      <c r="C416" s="1733" t="s">
        <v>2991</v>
      </c>
      <c r="D416" s="1733"/>
      <c r="E416" s="1733"/>
      <c r="F416" s="1733"/>
      <c r="G416" s="1733"/>
      <c r="H416" s="1733"/>
      <c r="I416" s="1733"/>
      <c r="J416" s="1733"/>
      <c r="K416" s="1733"/>
      <c r="L416" s="1733"/>
      <c r="M416" s="1733"/>
      <c r="N416" s="1733"/>
      <c r="O416" s="1733"/>
      <c r="P416" s="1733"/>
      <c r="Q416" s="1733"/>
      <c r="R416" s="1733"/>
      <c r="S416" s="1733"/>
      <c r="T416" s="1733"/>
      <c r="U416" s="1733"/>
      <c r="V416" s="1733"/>
      <c r="W416" s="1733"/>
      <c r="X416" s="1733"/>
      <c r="Y416" s="1733"/>
      <c r="Z416" s="1733"/>
      <c r="AA416" s="1733"/>
      <c r="AB416" s="1733"/>
      <c r="AC416" s="1733"/>
      <c r="AD416" s="1733"/>
      <c r="AE416" s="1733"/>
      <c r="AF416" s="54"/>
      <c r="AG416" s="82"/>
    </row>
    <row r="417" spans="1:43" ht="12" customHeight="1" x14ac:dyDescent="0.15">
      <c r="A417" s="1975" t="s">
        <v>212</v>
      </c>
      <c r="B417" s="1975"/>
      <c r="C417" s="1733" t="s">
        <v>2992</v>
      </c>
      <c r="D417" s="1733"/>
      <c r="E417" s="1733"/>
      <c r="F417" s="1733"/>
      <c r="G417" s="1733"/>
      <c r="H417" s="1733"/>
      <c r="I417" s="1733"/>
      <c r="J417" s="1733"/>
      <c r="K417" s="1733"/>
      <c r="L417" s="1733"/>
      <c r="M417" s="1733"/>
      <c r="N417" s="1733"/>
      <c r="O417" s="1733"/>
      <c r="P417" s="1733"/>
      <c r="Q417" s="1733"/>
      <c r="R417" s="1733"/>
      <c r="S417" s="1733"/>
      <c r="T417" s="1733"/>
      <c r="U417" s="1733"/>
      <c r="V417" s="1733"/>
      <c r="W417" s="1733"/>
      <c r="X417" s="1733"/>
      <c r="Y417" s="1733"/>
      <c r="Z417" s="1733"/>
      <c r="AA417" s="1733"/>
      <c r="AB417" s="1733"/>
      <c r="AC417" s="1733"/>
      <c r="AD417" s="1733"/>
      <c r="AE417" s="1733"/>
      <c r="AF417" s="54"/>
      <c r="AG417" s="82"/>
    </row>
    <row r="418" spans="1:43" ht="12" customHeight="1" x14ac:dyDescent="0.15">
      <c r="A418" s="1975" t="s">
        <v>2950</v>
      </c>
      <c r="B418" s="1975"/>
      <c r="C418" s="1733" t="s">
        <v>2993</v>
      </c>
      <c r="D418" s="1733"/>
      <c r="E418" s="1733"/>
      <c r="F418" s="1733"/>
      <c r="G418" s="1733"/>
      <c r="H418" s="1733"/>
      <c r="I418" s="1733"/>
      <c r="J418" s="1733"/>
      <c r="K418" s="1733"/>
      <c r="L418" s="1733"/>
      <c r="M418" s="1733"/>
      <c r="N418" s="1733"/>
      <c r="O418" s="1733"/>
      <c r="P418" s="1733"/>
      <c r="Q418" s="1733"/>
      <c r="R418" s="1733"/>
      <c r="S418" s="1733"/>
      <c r="T418" s="1733"/>
      <c r="U418" s="1733"/>
      <c r="V418" s="1733"/>
      <c r="W418" s="1733"/>
      <c r="X418" s="1733"/>
      <c r="Y418" s="1733"/>
      <c r="Z418" s="1733"/>
      <c r="AA418" s="1733"/>
      <c r="AB418" s="1733"/>
      <c r="AC418" s="1733"/>
      <c r="AD418" s="1733"/>
      <c r="AE418" s="1733"/>
      <c r="AF418" s="54"/>
      <c r="AG418" s="82"/>
    </row>
    <row r="419" spans="1:43" ht="12" customHeight="1" x14ac:dyDescent="0.15">
      <c r="A419" s="1975" t="s">
        <v>218</v>
      </c>
      <c r="B419" s="1975"/>
      <c r="C419" s="1733" t="s">
        <v>2994</v>
      </c>
      <c r="D419" s="1733"/>
      <c r="E419" s="1733"/>
      <c r="F419" s="1733"/>
      <c r="G419" s="1733"/>
      <c r="H419" s="1733"/>
      <c r="I419" s="1733"/>
      <c r="J419" s="1733"/>
      <c r="K419" s="1733"/>
      <c r="L419" s="1733"/>
      <c r="M419" s="1733"/>
      <c r="N419" s="1733"/>
      <c r="O419" s="1733"/>
      <c r="P419" s="1733"/>
      <c r="Q419" s="1733"/>
      <c r="R419" s="1733"/>
      <c r="S419" s="1733"/>
      <c r="T419" s="1733"/>
      <c r="U419" s="1733"/>
      <c r="V419" s="1733"/>
      <c r="W419" s="1733"/>
      <c r="X419" s="1733"/>
      <c r="Y419" s="1733"/>
      <c r="Z419" s="1733"/>
      <c r="AA419" s="1733"/>
      <c r="AB419" s="1733"/>
      <c r="AC419" s="1733"/>
      <c r="AD419" s="1733"/>
      <c r="AE419" s="1733"/>
      <c r="AF419" s="54"/>
      <c r="AG419" s="82"/>
    </row>
    <row r="420" spans="1:43" ht="4.9000000000000004" customHeight="1" x14ac:dyDescent="0.1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54"/>
      <c r="AG420" s="82"/>
    </row>
    <row r="421" spans="1:43" ht="4.9000000000000004" customHeight="1" x14ac:dyDescent="0.1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54"/>
      <c r="AG421" s="82"/>
    </row>
    <row r="422" spans="1:43" ht="4.9000000000000004" customHeight="1" x14ac:dyDescent="0.15">
      <c r="A422" s="1984"/>
      <c r="B422" s="1984"/>
      <c r="C422" s="1984"/>
      <c r="D422" s="1984"/>
      <c r="E422" s="1984"/>
      <c r="F422" s="1984"/>
      <c r="G422" s="1984"/>
      <c r="H422" s="1984"/>
      <c r="I422" s="1984"/>
      <c r="J422" s="1984"/>
      <c r="K422" s="1984"/>
      <c r="L422" s="1984"/>
      <c r="M422" s="1984"/>
      <c r="N422" s="1984"/>
      <c r="O422" s="1984"/>
      <c r="P422" s="1984"/>
      <c r="Q422" s="73"/>
      <c r="R422" s="73"/>
      <c r="S422" s="73"/>
      <c r="T422" s="73"/>
      <c r="U422" s="73"/>
      <c r="V422" s="73"/>
      <c r="W422" s="73"/>
      <c r="X422" s="73"/>
      <c r="Y422" s="73"/>
      <c r="Z422" s="73"/>
      <c r="AA422" s="73"/>
      <c r="AB422" s="73"/>
      <c r="AC422" s="73"/>
      <c r="AD422" s="73"/>
      <c r="AE422" s="73"/>
      <c r="AF422" s="54"/>
      <c r="AG422" s="82"/>
    </row>
    <row r="423" spans="1:43" ht="15" customHeight="1" x14ac:dyDescent="0.15">
      <c r="A423" s="67" t="s">
        <v>2996</v>
      </c>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54"/>
      <c r="AG423" s="82"/>
    </row>
    <row r="424" spans="1:43" ht="4.9000000000000004" customHeight="1" x14ac:dyDescent="0.15">
      <c r="A424" s="6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634"/>
      <c r="AG424" s="638"/>
    </row>
    <row r="425" spans="1:43" ht="15" customHeight="1" x14ac:dyDescent="0.15">
      <c r="A425" s="238"/>
      <c r="B425" s="237"/>
      <c r="C425" s="237"/>
      <c r="D425" s="237"/>
      <c r="E425" s="237"/>
      <c r="F425" s="237"/>
      <c r="G425" s="237"/>
      <c r="H425" s="237"/>
      <c r="I425" s="237"/>
      <c r="J425" s="237"/>
      <c r="K425" s="237"/>
      <c r="L425" s="237"/>
      <c r="M425" s="1976" t="s">
        <v>242</v>
      </c>
      <c r="N425" s="1976"/>
      <c r="O425" s="1976"/>
      <c r="P425" s="1976"/>
      <c r="Q425" s="1976"/>
      <c r="R425" s="1977"/>
      <c r="S425" s="1"/>
      <c r="T425" s="1"/>
      <c r="U425" s="1"/>
      <c r="V425" s="1"/>
      <c r="W425" s="1"/>
      <c r="X425" s="1"/>
      <c r="Y425" s="1"/>
      <c r="Z425" s="1"/>
      <c r="AA425" s="1"/>
      <c r="AB425" s="1"/>
      <c r="AC425" s="1"/>
      <c r="AD425" s="1"/>
      <c r="AE425" s="1"/>
      <c r="AF425" s="54"/>
      <c r="AG425" s="82"/>
    </row>
    <row r="426" spans="1:43" ht="15" customHeight="1" thickBot="1" x14ac:dyDescent="0.2">
      <c r="A426" s="1980" t="s">
        <v>136</v>
      </c>
      <c r="B426" s="1981"/>
      <c r="C426" s="1981"/>
      <c r="D426" s="1981"/>
      <c r="E426" s="1981"/>
      <c r="F426" s="1982"/>
      <c r="G426" s="1980" t="s">
        <v>137</v>
      </c>
      <c r="H426" s="1981"/>
      <c r="I426" s="1981"/>
      <c r="J426" s="1981"/>
      <c r="K426" s="1981"/>
      <c r="L426" s="1982"/>
      <c r="M426" s="1978"/>
      <c r="N426" s="1978"/>
      <c r="O426" s="1978"/>
      <c r="P426" s="1978"/>
      <c r="Q426" s="1978"/>
      <c r="R426" s="1979"/>
      <c r="S426" s="223"/>
      <c r="T426" s="223"/>
      <c r="U426" s="223"/>
      <c r="V426" s="223"/>
      <c r="W426" s="223"/>
      <c r="X426" s="223"/>
      <c r="Y426" s="1918"/>
      <c r="Z426" s="1918"/>
      <c r="AA426" s="1918"/>
      <c r="AB426" s="1918"/>
      <c r="AC426" s="1918"/>
      <c r="AD426" s="1918"/>
      <c r="AE426" s="180"/>
      <c r="AF426" s="54"/>
      <c r="AG426" s="82"/>
    </row>
    <row r="427" spans="1:43" ht="30" customHeight="1" thickBot="1" x14ac:dyDescent="0.2">
      <c r="A427" s="1963"/>
      <c r="B427" s="1964"/>
      <c r="C427" s="1964"/>
      <c r="D427" s="1964"/>
      <c r="E427" s="1964"/>
      <c r="F427" s="1965"/>
      <c r="G427" s="1963"/>
      <c r="H427" s="1964"/>
      <c r="I427" s="1964"/>
      <c r="J427" s="1964"/>
      <c r="K427" s="1964"/>
      <c r="L427" s="1965"/>
      <c r="M427" s="2137">
        <f>SUM(A427:L427)</f>
        <v>0</v>
      </c>
      <c r="N427" s="2138"/>
      <c r="O427" s="2138"/>
      <c r="P427" s="2138"/>
      <c r="Q427" s="2138"/>
      <c r="R427" s="2139"/>
      <c r="S427" s="236"/>
      <c r="T427" s="236"/>
      <c r="U427" s="236"/>
      <c r="V427" s="236"/>
      <c r="W427" s="236"/>
      <c r="X427" s="236"/>
      <c r="Y427" s="236"/>
      <c r="Z427" s="236"/>
      <c r="AA427" s="236"/>
      <c r="AB427" s="236"/>
      <c r="AC427" s="236"/>
      <c r="AD427" s="236"/>
      <c r="AE427" s="178"/>
      <c r="AF427" s="54" t="str">
        <f>IF(OR(A504=2,$AK$1="学校法人項目回答不要"),"",IF(COUNTA(A427:L427)=0,"←監事の人数構成を回答してください。該当者がいない項目は「0」と記入してください",""))</f>
        <v>←監事の人数構成を回答してください。該当者がいない項目は「0」と記入してください</v>
      </c>
      <c r="AG427" s="82"/>
    </row>
    <row r="428" spans="1:43" ht="25.15" customHeight="1" x14ac:dyDescent="0.15">
      <c r="A428" s="1973" t="s">
        <v>107</v>
      </c>
      <c r="B428" s="1973"/>
      <c r="C428" s="1974" t="s">
        <v>4793</v>
      </c>
      <c r="D428" s="1974"/>
      <c r="E428" s="1974"/>
      <c r="F428" s="1974"/>
      <c r="G428" s="1974"/>
      <c r="H428" s="1974"/>
      <c r="I428" s="1974"/>
      <c r="J428" s="1974"/>
      <c r="K428" s="1974"/>
      <c r="L428" s="1974"/>
      <c r="M428" s="1974"/>
      <c r="N428" s="1974"/>
      <c r="O428" s="1974"/>
      <c r="P428" s="1974"/>
      <c r="Q428" s="1974"/>
      <c r="R428" s="1974"/>
      <c r="S428" s="1974"/>
      <c r="T428" s="1974"/>
      <c r="U428" s="1974"/>
      <c r="V428" s="1974"/>
      <c r="W428" s="1974"/>
      <c r="X428" s="1974"/>
      <c r="Y428" s="1974"/>
      <c r="Z428" s="1974"/>
      <c r="AA428" s="1974"/>
      <c r="AB428" s="1974"/>
      <c r="AC428" s="1974"/>
      <c r="AD428" s="1974"/>
      <c r="AE428" s="1974"/>
      <c r="AF428" s="54"/>
      <c r="AG428" s="82"/>
    </row>
    <row r="429" spans="1:43" ht="15" customHeight="1" x14ac:dyDescent="0.15">
      <c r="AG429" s="34"/>
    </row>
    <row r="430" spans="1:43" ht="15" customHeight="1" x14ac:dyDescent="0.15">
      <c r="AG430" s="34"/>
    </row>
    <row r="431" spans="1:43" ht="15" customHeight="1" x14ac:dyDescent="0.15">
      <c r="AG431" s="34"/>
    </row>
    <row r="432" spans="1:43" ht="15" customHeight="1" x14ac:dyDescent="0.15">
      <c r="AG432" s="34"/>
      <c r="AK432" s="639" t="s">
        <v>3166</v>
      </c>
      <c r="AL432" s="640" t="s">
        <v>3167</v>
      </c>
      <c r="AM432" s="641" t="s">
        <v>3168</v>
      </c>
      <c r="AN432" s="639" t="s">
        <v>3169</v>
      </c>
      <c r="AO432" s="640" t="s">
        <v>3170</v>
      </c>
      <c r="AP432" s="640" t="s">
        <v>3039</v>
      </c>
      <c r="AQ432" s="642" t="s">
        <v>3171</v>
      </c>
    </row>
    <row r="433" spans="11:44" ht="15" customHeight="1" x14ac:dyDescent="0.15">
      <c r="AG433" s="34"/>
      <c r="AI433" s="913"/>
      <c r="AK433" s="914" t="s">
        <v>138</v>
      </c>
      <c r="AL433" s="914" t="s">
        <v>3172</v>
      </c>
      <c r="AM433" s="643" t="s">
        <v>3173</v>
      </c>
      <c r="AN433" s="914">
        <v>3100001</v>
      </c>
      <c r="AO433" s="643">
        <v>1</v>
      </c>
      <c r="AP433" s="643" t="s">
        <v>139</v>
      </c>
      <c r="AQ433" s="644" t="s">
        <v>3174</v>
      </c>
      <c r="AR433" s="450"/>
    </row>
    <row r="434" spans="11:44" ht="15" customHeight="1" x14ac:dyDescent="0.15">
      <c r="AG434" s="34"/>
      <c r="AI434" s="915"/>
      <c r="AK434" s="914" t="s">
        <v>138</v>
      </c>
      <c r="AL434" s="914" t="s">
        <v>3175</v>
      </c>
      <c r="AM434" s="643" t="s">
        <v>3176</v>
      </c>
      <c r="AN434" s="914">
        <v>3100002</v>
      </c>
      <c r="AO434" s="643">
        <v>1</v>
      </c>
      <c r="AP434" s="643" t="s">
        <v>139</v>
      </c>
      <c r="AQ434" s="644" t="s">
        <v>3177</v>
      </c>
      <c r="AR434" s="450"/>
    </row>
    <row r="435" spans="11:44" ht="15" customHeight="1" x14ac:dyDescent="0.15">
      <c r="AG435" s="34"/>
      <c r="AI435" s="915"/>
      <c r="AK435" s="914" t="s">
        <v>138</v>
      </c>
      <c r="AL435" s="914" t="s">
        <v>3178</v>
      </c>
      <c r="AM435" s="643" t="s">
        <v>3179</v>
      </c>
      <c r="AN435" s="914">
        <v>3100003</v>
      </c>
      <c r="AO435" s="643" t="s">
        <v>139</v>
      </c>
      <c r="AP435" s="643">
        <v>1</v>
      </c>
      <c r="AQ435" s="644" t="s">
        <v>3177</v>
      </c>
      <c r="AR435" s="450"/>
    </row>
    <row r="436" spans="11:44" ht="15" customHeight="1" x14ac:dyDescent="0.15">
      <c r="AG436" s="34"/>
      <c r="AI436" s="915"/>
      <c r="AK436" s="914" t="s">
        <v>138</v>
      </c>
      <c r="AL436" s="914" t="s">
        <v>3180</v>
      </c>
      <c r="AM436" s="643" t="s">
        <v>3181</v>
      </c>
      <c r="AN436" s="914">
        <v>3100009</v>
      </c>
      <c r="AO436" s="643">
        <v>1</v>
      </c>
      <c r="AP436" s="643" t="s">
        <v>139</v>
      </c>
      <c r="AQ436" s="644" t="s">
        <v>3177</v>
      </c>
      <c r="AR436" s="450"/>
    </row>
    <row r="437" spans="11:44" ht="15" customHeight="1" x14ac:dyDescent="0.15">
      <c r="K437" s="645"/>
      <c r="L437" s="645"/>
      <c r="M437" s="645"/>
      <c r="N437" s="645"/>
      <c r="AG437" s="34"/>
      <c r="AI437" s="915"/>
      <c r="AK437" s="914" t="s">
        <v>138</v>
      </c>
      <c r="AL437" s="914" t="s">
        <v>3182</v>
      </c>
      <c r="AM437" s="643" t="s">
        <v>3183</v>
      </c>
      <c r="AN437" s="914">
        <v>3100012</v>
      </c>
      <c r="AO437" s="643">
        <v>1</v>
      </c>
      <c r="AP437" s="643" t="s">
        <v>139</v>
      </c>
      <c r="AQ437" s="644" t="s">
        <v>3177</v>
      </c>
      <c r="AR437" s="450"/>
    </row>
    <row r="438" spans="11:44" ht="15" customHeight="1" x14ac:dyDescent="0.15">
      <c r="K438" s="645"/>
      <c r="L438" s="645"/>
      <c r="M438" s="645"/>
      <c r="N438" s="645"/>
      <c r="AG438" s="34"/>
      <c r="AI438" s="915"/>
      <c r="AK438" s="914" t="s">
        <v>138</v>
      </c>
      <c r="AL438" s="914" t="s">
        <v>3184</v>
      </c>
      <c r="AM438" s="643" t="s">
        <v>3185</v>
      </c>
      <c r="AN438" s="914">
        <v>3100018</v>
      </c>
      <c r="AO438" s="643" t="s">
        <v>139</v>
      </c>
      <c r="AP438" s="643">
        <v>1</v>
      </c>
      <c r="AQ438" s="644" t="s">
        <v>3177</v>
      </c>
      <c r="AR438" s="450"/>
    </row>
    <row r="439" spans="11:44" ht="15" customHeight="1" x14ac:dyDescent="0.15">
      <c r="K439" s="2140"/>
      <c r="L439" s="2140"/>
      <c r="M439" s="2140"/>
      <c r="N439" s="2140"/>
      <c r="AG439" s="34"/>
      <c r="AI439" s="915"/>
      <c r="AK439" s="914" t="s">
        <v>138</v>
      </c>
      <c r="AL439" s="914" t="s">
        <v>3186</v>
      </c>
      <c r="AM439" s="643" t="s">
        <v>3187</v>
      </c>
      <c r="AN439" s="914">
        <v>3100022</v>
      </c>
      <c r="AO439" s="643">
        <v>1</v>
      </c>
      <c r="AP439" s="643" t="s">
        <v>139</v>
      </c>
      <c r="AQ439" s="644" t="s">
        <v>3177</v>
      </c>
      <c r="AR439" s="450"/>
    </row>
    <row r="440" spans="11:44" ht="15" customHeight="1" x14ac:dyDescent="0.15">
      <c r="K440" s="645"/>
      <c r="L440" s="645"/>
      <c r="M440" s="645"/>
      <c r="N440" s="645"/>
      <c r="AG440" s="34"/>
      <c r="AI440" s="915"/>
      <c r="AK440" s="914" t="s">
        <v>138</v>
      </c>
      <c r="AL440" s="914" t="s">
        <v>3188</v>
      </c>
      <c r="AM440" s="643" t="s">
        <v>3189</v>
      </c>
      <c r="AN440" s="914">
        <v>3100025</v>
      </c>
      <c r="AO440" s="643" t="s">
        <v>139</v>
      </c>
      <c r="AP440" s="643">
        <v>1</v>
      </c>
      <c r="AQ440" s="644" t="s">
        <v>3177</v>
      </c>
      <c r="AR440" s="450"/>
    </row>
    <row r="441" spans="11:44" ht="15" customHeight="1" x14ac:dyDescent="0.15">
      <c r="K441" s="645"/>
      <c r="L441" s="645"/>
      <c r="M441" s="645"/>
      <c r="N441" s="645"/>
      <c r="AG441" s="34"/>
      <c r="AI441" s="915"/>
      <c r="AK441" s="914" t="s">
        <v>138</v>
      </c>
      <c r="AL441" s="914" t="s">
        <v>3190</v>
      </c>
      <c r="AM441" s="643" t="s">
        <v>3191</v>
      </c>
      <c r="AN441" s="914">
        <v>3100053</v>
      </c>
      <c r="AO441" s="643" t="s">
        <v>139</v>
      </c>
      <c r="AP441" s="643">
        <v>1</v>
      </c>
      <c r="AQ441" s="644" t="s">
        <v>3177</v>
      </c>
      <c r="AR441" s="450"/>
    </row>
    <row r="442" spans="11:44" ht="15" customHeight="1" x14ac:dyDescent="0.15">
      <c r="AG442" s="34"/>
      <c r="AI442" s="915"/>
      <c r="AK442" s="914" t="s">
        <v>138</v>
      </c>
      <c r="AL442" s="914" t="s">
        <v>3192</v>
      </c>
      <c r="AM442" s="643" t="s">
        <v>3193</v>
      </c>
      <c r="AN442" s="914">
        <v>3100054</v>
      </c>
      <c r="AO442" s="643" t="s">
        <v>139</v>
      </c>
      <c r="AP442" s="643">
        <v>1</v>
      </c>
      <c r="AQ442" s="644" t="s">
        <v>3177</v>
      </c>
      <c r="AR442" s="450"/>
    </row>
    <row r="443" spans="11:44" ht="15" customHeight="1" x14ac:dyDescent="0.15">
      <c r="AG443" s="34"/>
      <c r="AI443" s="915"/>
      <c r="AK443" s="914" t="s">
        <v>138</v>
      </c>
      <c r="AL443" s="914" t="s">
        <v>3194</v>
      </c>
      <c r="AM443" s="643" t="s">
        <v>3195</v>
      </c>
      <c r="AN443" s="914">
        <v>3100058</v>
      </c>
      <c r="AO443" s="643">
        <v>1</v>
      </c>
      <c r="AP443" s="643" t="s">
        <v>139</v>
      </c>
      <c r="AQ443" s="644" t="s">
        <v>3198</v>
      </c>
      <c r="AR443" s="450"/>
    </row>
    <row r="444" spans="11:44" ht="15" customHeight="1" x14ac:dyDescent="0.15">
      <c r="AG444" s="34"/>
      <c r="AI444" s="915"/>
      <c r="AK444" s="914" t="s">
        <v>138</v>
      </c>
      <c r="AL444" s="914" t="s">
        <v>3196</v>
      </c>
      <c r="AM444" s="643" t="s">
        <v>3197</v>
      </c>
      <c r="AN444" s="914">
        <v>3100993</v>
      </c>
      <c r="AO444" s="643" t="s">
        <v>139</v>
      </c>
      <c r="AP444" s="643">
        <v>1</v>
      </c>
      <c r="AQ444" s="644" t="s">
        <v>3198</v>
      </c>
      <c r="AR444" s="450" t="s">
        <v>3199</v>
      </c>
    </row>
    <row r="445" spans="11:44" ht="15" customHeight="1" x14ac:dyDescent="0.15">
      <c r="AG445" s="34"/>
      <c r="AI445" s="915"/>
      <c r="AK445" s="914" t="s">
        <v>3200</v>
      </c>
      <c r="AL445" s="914" t="s">
        <v>3201</v>
      </c>
      <c r="AM445" s="643" t="s">
        <v>3202</v>
      </c>
      <c r="AN445" s="914">
        <v>3201002</v>
      </c>
      <c r="AO445" s="643">
        <v>1</v>
      </c>
      <c r="AP445" s="643" t="s">
        <v>139</v>
      </c>
      <c r="AQ445" s="644" t="s">
        <v>3177</v>
      </c>
      <c r="AR445" s="450"/>
    </row>
    <row r="446" spans="11:44" ht="15" customHeight="1" x14ac:dyDescent="0.15">
      <c r="AG446" s="34"/>
      <c r="AI446" s="915"/>
      <c r="AK446" s="914" t="s">
        <v>3200</v>
      </c>
      <c r="AL446" s="914" t="s">
        <v>3203</v>
      </c>
      <c r="AM446" s="643" t="s">
        <v>3204</v>
      </c>
      <c r="AN446" s="914">
        <v>3201003</v>
      </c>
      <c r="AO446" s="643">
        <v>1</v>
      </c>
      <c r="AP446" s="643" t="s">
        <v>139</v>
      </c>
      <c r="AQ446" s="644" t="s">
        <v>3177</v>
      </c>
      <c r="AR446" s="450"/>
    </row>
    <row r="447" spans="11:44" ht="15" customHeight="1" x14ac:dyDescent="0.15">
      <c r="AG447" s="34"/>
      <c r="AI447" s="915"/>
      <c r="AK447" s="914" t="s">
        <v>3200</v>
      </c>
      <c r="AL447" s="914" t="s">
        <v>3205</v>
      </c>
      <c r="AM447" s="643" t="s">
        <v>3206</v>
      </c>
      <c r="AN447" s="914">
        <v>3201004</v>
      </c>
      <c r="AO447" s="643" t="s">
        <v>139</v>
      </c>
      <c r="AP447" s="643">
        <v>1</v>
      </c>
      <c r="AQ447" s="644" t="s">
        <v>3177</v>
      </c>
      <c r="AR447" s="450"/>
    </row>
    <row r="448" spans="11:44" ht="15" customHeight="1" x14ac:dyDescent="0.15">
      <c r="AG448" s="34"/>
      <c r="AI448" s="915"/>
      <c r="AK448" s="914" t="s">
        <v>3200</v>
      </c>
      <c r="AL448" s="914" t="s">
        <v>3207</v>
      </c>
      <c r="AM448" s="643" t="s">
        <v>3208</v>
      </c>
      <c r="AN448" s="914">
        <v>3201005</v>
      </c>
      <c r="AO448" s="643">
        <v>1</v>
      </c>
      <c r="AP448" s="643" t="s">
        <v>139</v>
      </c>
      <c r="AQ448" s="644" t="s">
        <v>3177</v>
      </c>
      <c r="AR448" s="450"/>
    </row>
    <row r="449" spans="33:44" ht="15" customHeight="1" x14ac:dyDescent="0.15">
      <c r="AG449" s="34"/>
      <c r="AI449" s="915"/>
      <c r="AK449" s="914" t="s">
        <v>3200</v>
      </c>
      <c r="AL449" s="914" t="s">
        <v>3209</v>
      </c>
      <c r="AM449" s="643" t="s">
        <v>3210</v>
      </c>
      <c r="AN449" s="914">
        <v>3201008</v>
      </c>
      <c r="AO449" s="643" t="s">
        <v>139</v>
      </c>
      <c r="AP449" s="643">
        <v>1</v>
      </c>
      <c r="AQ449" s="644" t="s">
        <v>3177</v>
      </c>
      <c r="AR449" s="450"/>
    </row>
    <row r="450" spans="33:44" ht="15" customHeight="1" x14ac:dyDescent="0.15">
      <c r="AG450" s="34"/>
      <c r="AI450" s="915"/>
      <c r="AK450" s="914" t="s">
        <v>3200</v>
      </c>
      <c r="AL450" s="914" t="s">
        <v>3211</v>
      </c>
      <c r="AM450" s="643" t="s">
        <v>3212</v>
      </c>
      <c r="AN450" s="914">
        <v>3201011</v>
      </c>
      <c r="AO450" s="643">
        <v>1</v>
      </c>
      <c r="AP450" s="643" t="s">
        <v>139</v>
      </c>
      <c r="AQ450" s="644" t="s">
        <v>3177</v>
      </c>
      <c r="AR450" s="450"/>
    </row>
    <row r="451" spans="33:44" ht="15" customHeight="1" x14ac:dyDescent="0.15">
      <c r="AG451" s="34"/>
      <c r="AI451" s="915"/>
      <c r="AK451" s="914" t="s">
        <v>3213</v>
      </c>
      <c r="AL451" s="914" t="s">
        <v>3214</v>
      </c>
      <c r="AM451" s="643" t="s">
        <v>3215</v>
      </c>
      <c r="AN451" s="914">
        <v>3202001</v>
      </c>
      <c r="AO451" s="643" t="s">
        <v>139</v>
      </c>
      <c r="AP451" s="643">
        <v>1</v>
      </c>
      <c r="AQ451" s="644" t="s">
        <v>3177</v>
      </c>
      <c r="AR451" s="450"/>
    </row>
    <row r="452" spans="33:44" ht="15" customHeight="1" x14ac:dyDescent="0.15">
      <c r="AG452" s="34"/>
      <c r="AI452" s="915"/>
      <c r="AK452" s="914" t="s">
        <v>3213</v>
      </c>
      <c r="AL452" s="914" t="s">
        <v>3216</v>
      </c>
      <c r="AM452" s="643" t="s">
        <v>3217</v>
      </c>
      <c r="AN452" s="914">
        <v>3202007</v>
      </c>
      <c r="AO452" s="643">
        <v>1</v>
      </c>
      <c r="AP452" s="643" t="s">
        <v>139</v>
      </c>
      <c r="AQ452" s="644" t="s">
        <v>3177</v>
      </c>
      <c r="AR452" s="450"/>
    </row>
    <row r="453" spans="33:44" ht="15" customHeight="1" x14ac:dyDescent="0.15">
      <c r="AG453" s="34"/>
      <c r="AI453" s="915"/>
      <c r="AK453" s="914" t="s">
        <v>3213</v>
      </c>
      <c r="AL453" s="914" t="s">
        <v>3218</v>
      </c>
      <c r="AM453" s="643" t="s">
        <v>3219</v>
      </c>
      <c r="AN453" s="914">
        <v>3202014</v>
      </c>
      <c r="AO453" s="643" t="s">
        <v>139</v>
      </c>
      <c r="AP453" s="643">
        <v>1</v>
      </c>
      <c r="AQ453" s="644" t="s">
        <v>3177</v>
      </c>
      <c r="AR453" s="450"/>
    </row>
    <row r="454" spans="33:44" ht="15" customHeight="1" x14ac:dyDescent="0.15">
      <c r="AG454" s="34"/>
      <c r="AI454" s="915"/>
      <c r="AK454" s="914" t="s">
        <v>3220</v>
      </c>
      <c r="AL454" s="914" t="s">
        <v>3221</v>
      </c>
      <c r="AM454" s="643" t="s">
        <v>3222</v>
      </c>
      <c r="AN454" s="914">
        <v>3203001</v>
      </c>
      <c r="AO454" s="643">
        <v>1</v>
      </c>
      <c r="AP454" s="643" t="s">
        <v>139</v>
      </c>
      <c r="AQ454" s="644" t="s">
        <v>3177</v>
      </c>
      <c r="AR454" s="450"/>
    </row>
    <row r="455" spans="33:44" ht="15" customHeight="1" x14ac:dyDescent="0.15">
      <c r="AG455" s="34"/>
      <c r="AI455" s="915"/>
      <c r="AK455" s="914" t="s">
        <v>3220</v>
      </c>
      <c r="AL455" s="914" t="s">
        <v>3223</v>
      </c>
      <c r="AM455" s="643" t="s">
        <v>3224</v>
      </c>
      <c r="AN455" s="914">
        <v>3203003</v>
      </c>
      <c r="AO455" s="643" t="s">
        <v>139</v>
      </c>
      <c r="AP455" s="643">
        <v>1</v>
      </c>
      <c r="AQ455" s="644" t="s">
        <v>3177</v>
      </c>
      <c r="AR455" s="450"/>
    </row>
    <row r="456" spans="33:44" ht="15" customHeight="1" x14ac:dyDescent="0.15">
      <c r="AG456" s="34"/>
      <c r="AI456" s="915"/>
      <c r="AK456" s="914" t="s">
        <v>3220</v>
      </c>
      <c r="AL456" s="914" t="s">
        <v>3225</v>
      </c>
      <c r="AM456" s="643" t="s">
        <v>3226</v>
      </c>
      <c r="AN456" s="914">
        <v>3203004</v>
      </c>
      <c r="AO456" s="643">
        <v>1</v>
      </c>
      <c r="AP456" s="643" t="s">
        <v>139</v>
      </c>
      <c r="AQ456" s="644" t="s">
        <v>3177</v>
      </c>
      <c r="AR456" s="450"/>
    </row>
    <row r="457" spans="33:44" ht="15" customHeight="1" x14ac:dyDescent="0.15">
      <c r="AG457" s="34"/>
      <c r="AI457" s="915"/>
      <c r="AK457" s="914" t="s">
        <v>3220</v>
      </c>
      <c r="AL457" s="914" t="s">
        <v>3227</v>
      </c>
      <c r="AM457" s="643" t="s">
        <v>3228</v>
      </c>
      <c r="AN457" s="914">
        <v>3203005</v>
      </c>
      <c r="AO457" s="643">
        <v>1</v>
      </c>
      <c r="AP457" s="643" t="s">
        <v>139</v>
      </c>
      <c r="AQ457" s="644" t="s">
        <v>3177</v>
      </c>
      <c r="AR457" s="450"/>
    </row>
    <row r="458" spans="33:44" ht="15" customHeight="1" x14ac:dyDescent="0.15">
      <c r="AG458" s="34"/>
      <c r="AI458" s="915"/>
      <c r="AK458" s="914" t="s">
        <v>3220</v>
      </c>
      <c r="AL458" s="914" t="s">
        <v>3229</v>
      </c>
      <c r="AM458" s="643" t="s">
        <v>3230</v>
      </c>
      <c r="AN458" s="914">
        <v>3203010</v>
      </c>
      <c r="AO458" s="643">
        <v>1</v>
      </c>
      <c r="AP458" s="643" t="s">
        <v>139</v>
      </c>
      <c r="AQ458" s="644" t="s">
        <v>3177</v>
      </c>
      <c r="AR458" s="450"/>
    </row>
    <row r="459" spans="33:44" ht="15" customHeight="1" x14ac:dyDescent="0.15">
      <c r="AG459" s="34"/>
      <c r="AI459" s="915"/>
      <c r="AK459" s="914" t="s">
        <v>3220</v>
      </c>
      <c r="AL459" s="914" t="s">
        <v>3231</v>
      </c>
      <c r="AM459" s="643" t="s">
        <v>3232</v>
      </c>
      <c r="AN459" s="914">
        <v>3203011</v>
      </c>
      <c r="AO459" s="643" t="s">
        <v>139</v>
      </c>
      <c r="AP459" s="643">
        <v>1</v>
      </c>
      <c r="AQ459" s="644" t="s">
        <v>3177</v>
      </c>
      <c r="AR459" s="450"/>
    </row>
    <row r="460" spans="33:44" ht="15" customHeight="1" x14ac:dyDescent="0.15">
      <c r="AG460" s="34"/>
      <c r="AI460" s="915"/>
      <c r="AK460" s="914" t="s">
        <v>3220</v>
      </c>
      <c r="AL460" s="914" t="s">
        <v>3233</v>
      </c>
      <c r="AM460" s="643" t="s">
        <v>3234</v>
      </c>
      <c r="AN460" s="914">
        <v>3203013</v>
      </c>
      <c r="AO460" s="643" t="s">
        <v>139</v>
      </c>
      <c r="AP460" s="643">
        <v>1</v>
      </c>
      <c r="AQ460" s="644" t="s">
        <v>3177</v>
      </c>
      <c r="AR460" s="450"/>
    </row>
    <row r="461" spans="33:44" ht="15" customHeight="1" x14ac:dyDescent="0.15">
      <c r="AG461" s="34"/>
      <c r="AI461" s="915"/>
      <c r="AK461" s="914" t="s">
        <v>3220</v>
      </c>
      <c r="AL461" s="914" t="s">
        <v>3235</v>
      </c>
      <c r="AM461" s="643" t="s">
        <v>3236</v>
      </c>
      <c r="AN461" s="914">
        <v>3203015</v>
      </c>
      <c r="AO461" s="643" t="s">
        <v>139</v>
      </c>
      <c r="AP461" s="643">
        <v>1</v>
      </c>
      <c r="AQ461" s="644" t="s">
        <v>3177</v>
      </c>
      <c r="AR461" s="450"/>
    </row>
    <row r="462" spans="33:44" ht="15" customHeight="1" x14ac:dyDescent="0.15">
      <c r="AG462" s="34"/>
      <c r="AI462" s="915"/>
      <c r="AK462" s="914" t="s">
        <v>3237</v>
      </c>
      <c r="AL462" s="914" t="s">
        <v>3238</v>
      </c>
      <c r="AM462" s="643" t="s">
        <v>3239</v>
      </c>
      <c r="AN462" s="914">
        <v>3206001</v>
      </c>
      <c r="AO462" s="643">
        <v>1</v>
      </c>
      <c r="AP462" s="643" t="s">
        <v>139</v>
      </c>
      <c r="AQ462" s="644" t="s">
        <v>3177</v>
      </c>
      <c r="AR462" s="450"/>
    </row>
    <row r="463" spans="33:44" ht="15" customHeight="1" x14ac:dyDescent="0.15">
      <c r="AG463" s="34"/>
      <c r="AI463" s="915"/>
      <c r="AK463" s="914" t="s">
        <v>3237</v>
      </c>
      <c r="AL463" s="914" t="s">
        <v>3240</v>
      </c>
      <c r="AM463" s="643" t="s">
        <v>3241</v>
      </c>
      <c r="AN463" s="914">
        <v>3206004</v>
      </c>
      <c r="AO463" s="643" t="s">
        <v>139</v>
      </c>
      <c r="AP463" s="643">
        <v>1</v>
      </c>
      <c r="AQ463" s="644" t="s">
        <v>3177</v>
      </c>
      <c r="AR463" s="450"/>
    </row>
    <row r="464" spans="33:44" ht="13.5" x14ac:dyDescent="0.15">
      <c r="AG464" s="34"/>
      <c r="AI464" s="915"/>
      <c r="AK464" s="914" t="s">
        <v>3237</v>
      </c>
      <c r="AL464" s="914" t="s">
        <v>3242</v>
      </c>
      <c r="AM464" s="643" t="s">
        <v>3243</v>
      </c>
      <c r="AN464" s="914">
        <v>3206006</v>
      </c>
      <c r="AO464" s="643" t="s">
        <v>139</v>
      </c>
      <c r="AP464" s="643">
        <v>1</v>
      </c>
      <c r="AQ464" s="644" t="s">
        <v>3177</v>
      </c>
      <c r="AR464" s="450"/>
    </row>
    <row r="465" spans="33:44" ht="14.25" customHeight="1" x14ac:dyDescent="0.15">
      <c r="AG465" s="34"/>
      <c r="AI465" s="915"/>
      <c r="AK465" s="914" t="s">
        <v>3237</v>
      </c>
      <c r="AL465" s="914" t="s">
        <v>3244</v>
      </c>
      <c r="AM465" s="643" t="s">
        <v>3245</v>
      </c>
      <c r="AN465" s="914">
        <v>3206010</v>
      </c>
      <c r="AO465" s="643" t="s">
        <v>139</v>
      </c>
      <c r="AP465" s="643">
        <v>1</v>
      </c>
      <c r="AQ465" s="644" t="s">
        <v>3177</v>
      </c>
      <c r="AR465" s="450"/>
    </row>
    <row r="466" spans="33:44" ht="15" customHeight="1" x14ac:dyDescent="0.15">
      <c r="AG466" s="34"/>
      <c r="AI466" s="915"/>
      <c r="AK466" s="914" t="s">
        <v>3237</v>
      </c>
      <c r="AL466" s="914" t="s">
        <v>3246</v>
      </c>
      <c r="AM466" s="643" t="s">
        <v>3247</v>
      </c>
      <c r="AN466" s="914">
        <v>3206012</v>
      </c>
      <c r="AO466" s="643" t="s">
        <v>139</v>
      </c>
      <c r="AP466" s="643">
        <v>1</v>
      </c>
      <c r="AQ466" s="644" t="s">
        <v>3177</v>
      </c>
      <c r="AR466" s="450"/>
    </row>
    <row r="467" spans="33:44" ht="15" customHeight="1" x14ac:dyDescent="0.15">
      <c r="AG467" s="34"/>
      <c r="AI467" s="915"/>
      <c r="AK467" s="914" t="s">
        <v>3237</v>
      </c>
      <c r="AL467" s="914" t="s">
        <v>3248</v>
      </c>
      <c r="AM467" s="643" t="s">
        <v>3249</v>
      </c>
      <c r="AN467" s="914">
        <v>3206018</v>
      </c>
      <c r="AO467" s="643" t="s">
        <v>139</v>
      </c>
      <c r="AP467" s="643">
        <v>1</v>
      </c>
      <c r="AQ467" s="644" t="s">
        <v>3177</v>
      </c>
      <c r="AR467" s="450"/>
    </row>
    <row r="468" spans="33:44" ht="15" customHeight="1" x14ac:dyDescent="0.15">
      <c r="AG468" s="34"/>
      <c r="AI468" s="915"/>
      <c r="AK468" s="914" t="s">
        <v>3237</v>
      </c>
      <c r="AL468" s="914" t="s">
        <v>3250</v>
      </c>
      <c r="AM468" s="643" t="s">
        <v>3251</v>
      </c>
      <c r="AN468" s="914">
        <v>3206019</v>
      </c>
      <c r="AO468" s="643">
        <v>1</v>
      </c>
      <c r="AP468" s="643" t="s">
        <v>139</v>
      </c>
      <c r="AQ468" s="644" t="s">
        <v>3177</v>
      </c>
      <c r="AR468" s="450"/>
    </row>
    <row r="469" spans="33:44" ht="15" customHeight="1" x14ac:dyDescent="0.15">
      <c r="AG469" s="34"/>
      <c r="AI469" s="915"/>
      <c r="AK469" s="914" t="s">
        <v>3237</v>
      </c>
      <c r="AL469" s="914" t="s">
        <v>3252</v>
      </c>
      <c r="AM469" s="643" t="s">
        <v>3253</v>
      </c>
      <c r="AN469" s="914">
        <v>3206020</v>
      </c>
      <c r="AO469" s="643" t="s">
        <v>139</v>
      </c>
      <c r="AP469" s="643">
        <v>1</v>
      </c>
      <c r="AQ469" s="644" t="s">
        <v>3177</v>
      </c>
      <c r="AR469" s="450"/>
    </row>
    <row r="470" spans="33:44" ht="15" customHeight="1" x14ac:dyDescent="0.15">
      <c r="AG470" s="34"/>
      <c r="AI470" s="915"/>
      <c r="AK470" s="914" t="s">
        <v>3254</v>
      </c>
      <c r="AL470" s="914" t="s">
        <v>3255</v>
      </c>
      <c r="AM470" s="643" t="s">
        <v>3256</v>
      </c>
      <c r="AN470" s="914">
        <v>3207002</v>
      </c>
      <c r="AO470" s="643" t="s">
        <v>139</v>
      </c>
      <c r="AP470" s="643">
        <v>1</v>
      </c>
      <c r="AQ470" s="644" t="s">
        <v>3177</v>
      </c>
      <c r="AR470" s="450"/>
    </row>
    <row r="471" spans="33:44" ht="15" customHeight="1" x14ac:dyDescent="0.15">
      <c r="AG471" s="34"/>
      <c r="AI471" s="915"/>
      <c r="AK471" s="914" t="s">
        <v>3254</v>
      </c>
      <c r="AL471" s="914" t="s">
        <v>3257</v>
      </c>
      <c r="AM471" s="643" t="s">
        <v>3258</v>
      </c>
      <c r="AN471" s="914">
        <v>3207011</v>
      </c>
      <c r="AO471" s="643" t="s">
        <v>139</v>
      </c>
      <c r="AP471" s="643">
        <v>1</v>
      </c>
      <c r="AQ471" s="644" t="s">
        <v>3177</v>
      </c>
      <c r="AR471" s="450"/>
    </row>
    <row r="472" spans="33:44" ht="15" customHeight="1" x14ac:dyDescent="0.15">
      <c r="AG472" s="34"/>
      <c r="AI472" s="915"/>
      <c r="AK472" s="914" t="s">
        <v>3254</v>
      </c>
      <c r="AL472" s="914" t="s">
        <v>3259</v>
      </c>
      <c r="AM472" s="643" t="s">
        <v>3260</v>
      </c>
      <c r="AN472" s="914">
        <v>3207013</v>
      </c>
      <c r="AO472" s="643" t="s">
        <v>139</v>
      </c>
      <c r="AP472" s="643">
        <v>1</v>
      </c>
      <c r="AQ472" s="644" t="s">
        <v>3177</v>
      </c>
      <c r="AR472" s="450"/>
    </row>
    <row r="473" spans="33:44" ht="15" customHeight="1" x14ac:dyDescent="0.15">
      <c r="AG473" s="34"/>
      <c r="AI473" s="915"/>
      <c r="AK473" s="914" t="s">
        <v>3261</v>
      </c>
      <c r="AL473" s="914" t="s">
        <v>3262</v>
      </c>
      <c r="AM473" s="643" t="s">
        <v>3263</v>
      </c>
      <c r="AN473" s="914">
        <v>3301001</v>
      </c>
      <c r="AO473" s="643" t="s">
        <v>139</v>
      </c>
      <c r="AP473" s="643">
        <v>1</v>
      </c>
      <c r="AQ473" s="644" t="s">
        <v>3177</v>
      </c>
      <c r="AR473" s="450"/>
    </row>
    <row r="474" spans="33:44" ht="15" customHeight="1" x14ac:dyDescent="0.15">
      <c r="AG474" s="34"/>
      <c r="AI474" s="915"/>
      <c r="AK474" s="914" t="s">
        <v>3261</v>
      </c>
      <c r="AL474" s="914" t="s">
        <v>3264</v>
      </c>
      <c r="AM474" s="643" t="s">
        <v>3265</v>
      </c>
      <c r="AN474" s="914">
        <v>3301009</v>
      </c>
      <c r="AO474" s="643">
        <v>1</v>
      </c>
      <c r="AP474" s="643" t="s">
        <v>139</v>
      </c>
      <c r="AQ474" s="644" t="s">
        <v>3177</v>
      </c>
      <c r="AR474" s="450"/>
    </row>
    <row r="475" spans="33:44" ht="15" customHeight="1" x14ac:dyDescent="0.15">
      <c r="AG475" s="34"/>
      <c r="AI475" s="915"/>
      <c r="AK475" s="914" t="s">
        <v>3261</v>
      </c>
      <c r="AL475" s="914" t="s">
        <v>3266</v>
      </c>
      <c r="AM475" s="643" t="s">
        <v>3267</v>
      </c>
      <c r="AN475" s="914">
        <v>3301012</v>
      </c>
      <c r="AO475" s="643">
        <v>1</v>
      </c>
      <c r="AP475" s="643" t="s">
        <v>139</v>
      </c>
      <c r="AQ475" s="644" t="s">
        <v>3177</v>
      </c>
      <c r="AR475" s="450"/>
    </row>
    <row r="476" spans="33:44" ht="15" customHeight="1" x14ac:dyDescent="0.15">
      <c r="AG476" s="34"/>
      <c r="AI476" s="915"/>
      <c r="AK476" s="914" t="s">
        <v>3261</v>
      </c>
      <c r="AL476" s="914" t="s">
        <v>3268</v>
      </c>
      <c r="AM476" s="643" t="s">
        <v>3269</v>
      </c>
      <c r="AN476" s="914">
        <v>3301014</v>
      </c>
      <c r="AO476" s="643" t="s">
        <v>139</v>
      </c>
      <c r="AP476" s="643">
        <v>1</v>
      </c>
      <c r="AQ476" s="644" t="s">
        <v>3177</v>
      </c>
      <c r="AR476" s="450"/>
    </row>
    <row r="477" spans="33:44" ht="15" customHeight="1" x14ac:dyDescent="0.15">
      <c r="AG477" s="34"/>
      <c r="AI477" s="915"/>
      <c r="AK477" s="914" t="s">
        <v>3261</v>
      </c>
      <c r="AL477" s="914" t="s">
        <v>3270</v>
      </c>
      <c r="AM477" s="643" t="s">
        <v>3271</v>
      </c>
      <c r="AN477" s="914">
        <v>3301015</v>
      </c>
      <c r="AO477" s="643">
        <v>1</v>
      </c>
      <c r="AP477" s="643" t="s">
        <v>139</v>
      </c>
      <c r="AQ477" s="644" t="s">
        <v>3177</v>
      </c>
      <c r="AR477" s="450"/>
    </row>
    <row r="478" spans="33:44" ht="15" customHeight="1" x14ac:dyDescent="0.15">
      <c r="AG478" s="34"/>
      <c r="AI478" s="915"/>
      <c r="AK478" s="914" t="s">
        <v>3261</v>
      </c>
      <c r="AL478" s="914" t="s">
        <v>3272</v>
      </c>
      <c r="AM478" s="643" t="s">
        <v>3273</v>
      </c>
      <c r="AN478" s="914">
        <v>3301016</v>
      </c>
      <c r="AO478" s="643" t="s">
        <v>139</v>
      </c>
      <c r="AP478" s="643">
        <v>1</v>
      </c>
      <c r="AQ478" s="644" t="s">
        <v>3177</v>
      </c>
      <c r="AR478" s="450"/>
    </row>
    <row r="479" spans="33:44" ht="15" customHeight="1" x14ac:dyDescent="0.15">
      <c r="AG479" s="34"/>
      <c r="AI479" s="915"/>
      <c r="AK479" s="914" t="s">
        <v>3261</v>
      </c>
      <c r="AL479" s="914" t="s">
        <v>3274</v>
      </c>
      <c r="AM479" s="643" t="s">
        <v>3275</v>
      </c>
      <c r="AN479" s="914">
        <v>3301017</v>
      </c>
      <c r="AO479" s="643" t="s">
        <v>139</v>
      </c>
      <c r="AP479" s="643">
        <v>1</v>
      </c>
      <c r="AQ479" s="644" t="s">
        <v>3177</v>
      </c>
      <c r="AR479" s="450"/>
    </row>
    <row r="480" spans="33:44" ht="15" customHeight="1" x14ac:dyDescent="0.15">
      <c r="AG480" s="34"/>
      <c r="AI480" s="915"/>
      <c r="AK480" s="914" t="s">
        <v>3261</v>
      </c>
      <c r="AL480" s="914" t="s">
        <v>3276</v>
      </c>
      <c r="AM480" s="643" t="s">
        <v>3277</v>
      </c>
      <c r="AN480" s="914">
        <v>3301025</v>
      </c>
      <c r="AO480" s="643" t="s">
        <v>139</v>
      </c>
      <c r="AP480" s="643">
        <v>1</v>
      </c>
      <c r="AQ480" s="644" t="s">
        <v>3198</v>
      </c>
      <c r="AR480" s="450"/>
    </row>
    <row r="481" spans="33:44" ht="15" customHeight="1" x14ac:dyDescent="0.15">
      <c r="AG481" s="34"/>
      <c r="AI481" s="915"/>
      <c r="AK481" s="914" t="s">
        <v>3261</v>
      </c>
      <c r="AL481" s="914" t="s">
        <v>3278</v>
      </c>
      <c r="AM481" s="643" t="s">
        <v>3279</v>
      </c>
      <c r="AN481" s="914">
        <v>3301033</v>
      </c>
      <c r="AO481" s="643" t="s">
        <v>139</v>
      </c>
      <c r="AP481" s="643">
        <v>1</v>
      </c>
      <c r="AQ481" s="644" t="s">
        <v>3177</v>
      </c>
      <c r="AR481" s="450"/>
    </row>
    <row r="482" spans="33:44" ht="15" customHeight="1" x14ac:dyDescent="0.15">
      <c r="AG482" s="34"/>
      <c r="AI482" s="915"/>
      <c r="AK482" s="914" t="s">
        <v>3280</v>
      </c>
      <c r="AL482" s="914" t="s">
        <v>3281</v>
      </c>
      <c r="AM482" s="643" t="s">
        <v>3282</v>
      </c>
      <c r="AN482" s="914">
        <v>3302001</v>
      </c>
      <c r="AO482" s="643">
        <v>1</v>
      </c>
      <c r="AP482" s="643" t="s">
        <v>139</v>
      </c>
      <c r="AQ482" s="644" t="s">
        <v>3177</v>
      </c>
      <c r="AR482" s="450"/>
    </row>
    <row r="483" spans="33:44" ht="15" customHeight="1" x14ac:dyDescent="0.15">
      <c r="AG483" s="34"/>
      <c r="AI483" s="915"/>
      <c r="AK483" s="914" t="s">
        <v>3280</v>
      </c>
      <c r="AL483" s="914" t="s">
        <v>3283</v>
      </c>
      <c r="AM483" s="643" t="s">
        <v>3284</v>
      </c>
      <c r="AN483" s="914">
        <v>3302003</v>
      </c>
      <c r="AO483" s="643">
        <v>1</v>
      </c>
      <c r="AP483" s="643" t="s">
        <v>139</v>
      </c>
      <c r="AQ483" s="644" t="s">
        <v>3177</v>
      </c>
      <c r="AR483" s="450"/>
    </row>
    <row r="484" spans="33:44" ht="15" customHeight="1" x14ac:dyDescent="0.15">
      <c r="AG484" s="34"/>
      <c r="AI484" s="915"/>
      <c r="AK484" s="914" t="s">
        <v>3280</v>
      </c>
      <c r="AL484" s="914" t="s">
        <v>3285</v>
      </c>
      <c r="AM484" s="643" t="s">
        <v>3286</v>
      </c>
      <c r="AN484" s="914">
        <v>3302005</v>
      </c>
      <c r="AO484" s="643">
        <v>1</v>
      </c>
      <c r="AP484" s="643" t="s">
        <v>139</v>
      </c>
      <c r="AQ484" s="644" t="s">
        <v>3177</v>
      </c>
      <c r="AR484" s="450"/>
    </row>
    <row r="485" spans="33:44" ht="15" customHeight="1" x14ac:dyDescent="0.15">
      <c r="AG485" s="34"/>
      <c r="AI485" s="915"/>
      <c r="AK485" s="914" t="s">
        <v>3280</v>
      </c>
      <c r="AL485" s="914" t="s">
        <v>3287</v>
      </c>
      <c r="AM485" s="643" t="s">
        <v>3288</v>
      </c>
      <c r="AN485" s="914">
        <v>3302006</v>
      </c>
      <c r="AO485" s="643" t="s">
        <v>139</v>
      </c>
      <c r="AP485" s="643">
        <v>1</v>
      </c>
      <c r="AQ485" s="644" t="s">
        <v>3177</v>
      </c>
      <c r="AR485" s="450"/>
    </row>
    <row r="486" spans="33:44" ht="15" customHeight="1" x14ac:dyDescent="0.15">
      <c r="AG486" s="34"/>
      <c r="AI486" s="915"/>
      <c r="AK486" s="914" t="s">
        <v>3280</v>
      </c>
      <c r="AL486" s="914" t="s">
        <v>3289</v>
      </c>
      <c r="AM486" s="643" t="s">
        <v>3290</v>
      </c>
      <c r="AN486" s="914">
        <v>3302008</v>
      </c>
      <c r="AO486" s="643">
        <v>1</v>
      </c>
      <c r="AP486" s="643" t="s">
        <v>139</v>
      </c>
      <c r="AQ486" s="644" t="s">
        <v>3177</v>
      </c>
      <c r="AR486" s="450"/>
    </row>
    <row r="487" spans="33:44" ht="15" customHeight="1" x14ac:dyDescent="0.15">
      <c r="AG487" s="34"/>
      <c r="AI487" s="915"/>
      <c r="AK487" s="914" t="s">
        <v>3280</v>
      </c>
      <c r="AL487" s="914" t="s">
        <v>3291</v>
      </c>
      <c r="AM487" s="643" t="s">
        <v>3292</v>
      </c>
      <c r="AN487" s="914">
        <v>3302009</v>
      </c>
      <c r="AO487" s="643" t="s">
        <v>139</v>
      </c>
      <c r="AP487" s="643">
        <v>1</v>
      </c>
      <c r="AQ487" s="644" t="s">
        <v>3177</v>
      </c>
      <c r="AR487" s="450"/>
    </row>
    <row r="488" spans="33:44" ht="15" customHeight="1" x14ac:dyDescent="0.15">
      <c r="AG488" s="34"/>
      <c r="AI488" s="915"/>
      <c r="AK488" s="914" t="s">
        <v>3280</v>
      </c>
      <c r="AL488" s="914" t="s">
        <v>3293</v>
      </c>
      <c r="AM488" s="643" t="s">
        <v>3294</v>
      </c>
      <c r="AN488" s="914">
        <v>3302017</v>
      </c>
      <c r="AO488" s="643" t="s">
        <v>139</v>
      </c>
      <c r="AP488" s="643">
        <v>1</v>
      </c>
      <c r="AQ488" s="644" t="s">
        <v>3177</v>
      </c>
      <c r="AR488" s="450"/>
    </row>
    <row r="489" spans="33:44" ht="15" customHeight="1" x14ac:dyDescent="0.15">
      <c r="AG489" s="34"/>
      <c r="AI489" s="915"/>
      <c r="AK489" s="914" t="s">
        <v>3295</v>
      </c>
      <c r="AL489" s="914" t="s">
        <v>3296</v>
      </c>
      <c r="AM489" s="643" t="s">
        <v>3297</v>
      </c>
      <c r="AN489" s="914">
        <v>3303001</v>
      </c>
      <c r="AO489" s="643">
        <v>1</v>
      </c>
      <c r="AP489" s="643" t="s">
        <v>139</v>
      </c>
      <c r="AQ489" s="644" t="s">
        <v>3177</v>
      </c>
      <c r="AR489" s="450"/>
    </row>
    <row r="490" spans="33:44" ht="15" customHeight="1" x14ac:dyDescent="0.15">
      <c r="AG490" s="34"/>
      <c r="AI490" s="915"/>
      <c r="AK490" s="914" t="s">
        <v>3295</v>
      </c>
      <c r="AL490" s="914" t="s">
        <v>3298</v>
      </c>
      <c r="AM490" s="643" t="s">
        <v>3299</v>
      </c>
      <c r="AN490" s="914">
        <v>3303004</v>
      </c>
      <c r="AO490" s="643">
        <v>1</v>
      </c>
      <c r="AP490" s="643" t="s">
        <v>139</v>
      </c>
      <c r="AQ490" s="644" t="s">
        <v>3177</v>
      </c>
      <c r="AR490" s="450"/>
    </row>
    <row r="491" spans="33:44" ht="15" customHeight="1" x14ac:dyDescent="0.15">
      <c r="AG491" s="34"/>
      <c r="AI491" s="915"/>
      <c r="AK491" s="914" t="s">
        <v>3295</v>
      </c>
      <c r="AL491" s="914" t="s">
        <v>3300</v>
      </c>
      <c r="AM491" s="643" t="s">
        <v>3301</v>
      </c>
      <c r="AN491" s="914">
        <v>3303005</v>
      </c>
      <c r="AO491" s="643" t="s">
        <v>139</v>
      </c>
      <c r="AP491" s="643">
        <v>1</v>
      </c>
      <c r="AQ491" s="644" t="s">
        <v>3177</v>
      </c>
      <c r="AR491" s="450"/>
    </row>
    <row r="492" spans="33:44" ht="15" customHeight="1" x14ac:dyDescent="0.15">
      <c r="AG492" s="34"/>
      <c r="AI492" s="915"/>
      <c r="AK492" s="914" t="s">
        <v>3295</v>
      </c>
      <c r="AL492" s="914" t="s">
        <v>3302</v>
      </c>
      <c r="AM492" s="643" t="s">
        <v>3303</v>
      </c>
      <c r="AN492" s="914">
        <v>3303007</v>
      </c>
      <c r="AO492" s="643">
        <v>1</v>
      </c>
      <c r="AP492" s="643" t="s">
        <v>139</v>
      </c>
      <c r="AQ492" s="644" t="s">
        <v>3177</v>
      </c>
      <c r="AR492" s="450"/>
    </row>
    <row r="493" spans="33:44" ht="15" customHeight="1" x14ac:dyDescent="0.15">
      <c r="AG493" s="34"/>
      <c r="AI493" s="915"/>
      <c r="AK493" s="914" t="s">
        <v>3295</v>
      </c>
      <c r="AL493" s="914" t="s">
        <v>3304</v>
      </c>
      <c r="AM493" s="643" t="s">
        <v>3305</v>
      </c>
      <c r="AN493" s="914">
        <v>3303010</v>
      </c>
      <c r="AO493" s="643">
        <v>1</v>
      </c>
      <c r="AP493" s="643" t="s">
        <v>139</v>
      </c>
      <c r="AQ493" s="644" t="s">
        <v>3177</v>
      </c>
      <c r="AR493" s="450"/>
    </row>
    <row r="494" spans="33:44" ht="15" customHeight="1" x14ac:dyDescent="0.15">
      <c r="AG494" s="34"/>
      <c r="AI494" s="915"/>
      <c r="AK494" s="914" t="s">
        <v>3295</v>
      </c>
      <c r="AL494" s="914" t="s">
        <v>3306</v>
      </c>
      <c r="AM494" s="643" t="s">
        <v>3307</v>
      </c>
      <c r="AN494" s="914">
        <v>3303012</v>
      </c>
      <c r="AO494" s="643" t="s">
        <v>139</v>
      </c>
      <c r="AP494" s="643">
        <v>1</v>
      </c>
      <c r="AQ494" s="644" t="s">
        <v>3177</v>
      </c>
      <c r="AR494" s="450"/>
    </row>
    <row r="495" spans="33:44" ht="15" customHeight="1" x14ac:dyDescent="0.15">
      <c r="AG495" s="34"/>
      <c r="AI495" s="915"/>
      <c r="AK495" s="914" t="s">
        <v>3295</v>
      </c>
      <c r="AL495" s="914" t="s">
        <v>3308</v>
      </c>
      <c r="AM495" s="643" t="s">
        <v>3309</v>
      </c>
      <c r="AN495" s="914">
        <v>3303992</v>
      </c>
      <c r="AO495" s="643" t="s">
        <v>139</v>
      </c>
      <c r="AP495" s="643">
        <v>1</v>
      </c>
      <c r="AQ495" s="644" t="s">
        <v>3177</v>
      </c>
      <c r="AR495" s="450" t="s">
        <v>3199</v>
      </c>
    </row>
    <row r="496" spans="33:44" ht="15" customHeight="1" x14ac:dyDescent="0.15">
      <c r="AG496" s="34"/>
      <c r="AI496" s="915"/>
      <c r="AK496" s="914" t="s">
        <v>3310</v>
      </c>
      <c r="AL496" s="914" t="s">
        <v>3311</v>
      </c>
      <c r="AM496" s="643" t="s">
        <v>3312</v>
      </c>
      <c r="AN496" s="914">
        <v>3304003</v>
      </c>
      <c r="AO496" s="643">
        <v>1</v>
      </c>
      <c r="AP496" s="643" t="s">
        <v>139</v>
      </c>
      <c r="AQ496" s="644" t="s">
        <v>3177</v>
      </c>
      <c r="AR496" s="450"/>
    </row>
    <row r="497" spans="33:44" ht="15" customHeight="1" x14ac:dyDescent="0.15">
      <c r="AG497" s="34"/>
      <c r="AI497" s="915"/>
      <c r="AK497" s="914" t="s">
        <v>3310</v>
      </c>
      <c r="AL497" s="914" t="s">
        <v>3313</v>
      </c>
      <c r="AM497" s="643" t="s">
        <v>3314</v>
      </c>
      <c r="AN497" s="914">
        <v>3304004</v>
      </c>
      <c r="AO497" s="643">
        <v>1</v>
      </c>
      <c r="AP497" s="643" t="s">
        <v>139</v>
      </c>
      <c r="AQ497" s="644" t="s">
        <v>3177</v>
      </c>
      <c r="AR497" s="450"/>
    </row>
    <row r="498" spans="33:44" ht="15" customHeight="1" x14ac:dyDescent="0.15">
      <c r="AG498" s="34"/>
      <c r="AI498" s="915"/>
      <c r="AK498" s="914" t="s">
        <v>3310</v>
      </c>
      <c r="AL498" s="914" t="s">
        <v>3315</v>
      </c>
      <c r="AM498" s="643" t="s">
        <v>3316</v>
      </c>
      <c r="AN498" s="914">
        <v>3304005</v>
      </c>
      <c r="AO498" s="643" t="s">
        <v>139</v>
      </c>
      <c r="AP498" s="643">
        <v>1</v>
      </c>
      <c r="AQ498" s="644" t="s">
        <v>3177</v>
      </c>
      <c r="AR498" s="450"/>
    </row>
    <row r="499" spans="33:44" ht="15" customHeight="1" x14ac:dyDescent="0.15">
      <c r="AG499" s="34"/>
      <c r="AI499" s="915"/>
      <c r="AK499" s="914" t="s">
        <v>3310</v>
      </c>
      <c r="AL499" s="914" t="s">
        <v>3317</v>
      </c>
      <c r="AM499" s="643" t="s">
        <v>3318</v>
      </c>
      <c r="AN499" s="914">
        <v>3304009</v>
      </c>
      <c r="AO499" s="643">
        <v>1</v>
      </c>
      <c r="AP499" s="643" t="s">
        <v>139</v>
      </c>
      <c r="AQ499" s="644" t="s">
        <v>3177</v>
      </c>
      <c r="AR499" s="450"/>
    </row>
    <row r="500" spans="33:44" ht="15" customHeight="1" x14ac:dyDescent="0.15">
      <c r="AG500" s="34"/>
      <c r="AI500" s="915"/>
      <c r="AK500" s="914" t="s">
        <v>3310</v>
      </c>
      <c r="AL500" s="914" t="s">
        <v>3319</v>
      </c>
      <c r="AM500" s="643" t="s">
        <v>3320</v>
      </c>
      <c r="AN500" s="914">
        <v>3304010</v>
      </c>
      <c r="AO500" s="643" t="s">
        <v>139</v>
      </c>
      <c r="AP500" s="643">
        <v>1</v>
      </c>
      <c r="AQ500" s="644" t="s">
        <v>3177</v>
      </c>
      <c r="AR500" s="450"/>
    </row>
    <row r="501" spans="33:44" ht="15" customHeight="1" x14ac:dyDescent="0.15">
      <c r="AG501" s="34"/>
      <c r="AI501" s="915"/>
      <c r="AK501" s="914" t="s">
        <v>3310</v>
      </c>
      <c r="AL501" s="914" t="s">
        <v>3321</v>
      </c>
      <c r="AM501" s="643" t="s">
        <v>3322</v>
      </c>
      <c r="AN501" s="914">
        <v>3304011</v>
      </c>
      <c r="AO501" s="643" t="s">
        <v>139</v>
      </c>
      <c r="AP501" s="643">
        <v>1</v>
      </c>
      <c r="AQ501" s="644" t="s">
        <v>3177</v>
      </c>
      <c r="AR501" s="450"/>
    </row>
    <row r="502" spans="33:44" ht="15" customHeight="1" x14ac:dyDescent="0.15">
      <c r="AG502" s="34"/>
      <c r="AI502" s="915"/>
      <c r="AK502" s="914" t="s">
        <v>3310</v>
      </c>
      <c r="AL502" s="914" t="s">
        <v>3323</v>
      </c>
      <c r="AM502" s="643" t="s">
        <v>3324</v>
      </c>
      <c r="AN502" s="914">
        <v>3304012</v>
      </c>
      <c r="AO502" s="643" t="s">
        <v>139</v>
      </c>
      <c r="AP502" s="643">
        <v>1</v>
      </c>
      <c r="AQ502" s="644" t="s">
        <v>3177</v>
      </c>
      <c r="AR502" s="450"/>
    </row>
    <row r="503" spans="33:44" ht="15" customHeight="1" x14ac:dyDescent="0.15">
      <c r="AG503" s="34"/>
      <c r="AI503" s="915"/>
      <c r="AK503" s="914" t="s">
        <v>3310</v>
      </c>
      <c r="AL503" s="914" t="s">
        <v>3325</v>
      </c>
      <c r="AM503" s="643" t="s">
        <v>3326</v>
      </c>
      <c r="AN503" s="914">
        <v>3304013</v>
      </c>
      <c r="AO503" s="643" t="s">
        <v>139</v>
      </c>
      <c r="AP503" s="643">
        <v>1</v>
      </c>
      <c r="AQ503" s="644" t="s">
        <v>3177</v>
      </c>
      <c r="AR503" s="450"/>
    </row>
    <row r="504" spans="33:44" ht="15" customHeight="1" x14ac:dyDescent="0.15">
      <c r="AG504" s="34"/>
      <c r="AI504" s="915"/>
      <c r="AK504" s="914" t="s">
        <v>3310</v>
      </c>
      <c r="AL504" s="914" t="s">
        <v>3327</v>
      </c>
      <c r="AM504" s="643" t="s">
        <v>3328</v>
      </c>
      <c r="AN504" s="914">
        <v>3304014</v>
      </c>
      <c r="AO504" s="643">
        <v>1</v>
      </c>
      <c r="AP504" s="643" t="s">
        <v>139</v>
      </c>
      <c r="AQ504" s="644" t="s">
        <v>3177</v>
      </c>
      <c r="AR504" s="450"/>
    </row>
    <row r="505" spans="33:44" ht="15" customHeight="1" x14ac:dyDescent="0.15">
      <c r="AG505" s="34"/>
      <c r="AI505" s="915"/>
      <c r="AK505" s="914" t="s">
        <v>3310</v>
      </c>
      <c r="AL505" s="914" t="s">
        <v>3329</v>
      </c>
      <c r="AM505" s="643" t="s">
        <v>3330</v>
      </c>
      <c r="AN505" s="914">
        <v>3304017</v>
      </c>
      <c r="AO505" s="643" t="s">
        <v>139</v>
      </c>
      <c r="AP505" s="643">
        <v>1</v>
      </c>
      <c r="AQ505" s="644" t="s">
        <v>3177</v>
      </c>
      <c r="AR505" s="450"/>
    </row>
    <row r="506" spans="33:44" ht="15" customHeight="1" x14ac:dyDescent="0.15">
      <c r="AG506" s="34"/>
      <c r="AI506" s="915"/>
      <c r="AK506" s="914" t="s">
        <v>3310</v>
      </c>
      <c r="AL506" s="914" t="s">
        <v>3331</v>
      </c>
      <c r="AM506" s="643" t="s">
        <v>3332</v>
      </c>
      <c r="AN506" s="914">
        <v>3304020</v>
      </c>
      <c r="AO506" s="643" t="s">
        <v>139</v>
      </c>
      <c r="AP506" s="643">
        <v>1</v>
      </c>
      <c r="AQ506" s="644" t="s">
        <v>3177</v>
      </c>
      <c r="AR506" s="450"/>
    </row>
    <row r="507" spans="33:44" ht="15" customHeight="1" x14ac:dyDescent="0.15">
      <c r="AG507" s="34"/>
      <c r="AI507" s="915"/>
      <c r="AK507" s="914" t="s">
        <v>3310</v>
      </c>
      <c r="AL507" s="914" t="s">
        <v>3333</v>
      </c>
      <c r="AM507" s="643" t="s">
        <v>3334</v>
      </c>
      <c r="AN507" s="914">
        <v>3304021</v>
      </c>
      <c r="AO507" s="643">
        <v>1</v>
      </c>
      <c r="AP507" s="643" t="s">
        <v>139</v>
      </c>
      <c r="AQ507" s="644" t="s">
        <v>3177</v>
      </c>
      <c r="AR507" s="450"/>
    </row>
    <row r="508" spans="33:44" ht="15" customHeight="1" x14ac:dyDescent="0.15">
      <c r="AG508" s="34"/>
      <c r="AI508" s="915"/>
      <c r="AK508" s="914" t="s">
        <v>3310</v>
      </c>
      <c r="AL508" s="914" t="s">
        <v>3335</v>
      </c>
      <c r="AM508" s="643" t="s">
        <v>3336</v>
      </c>
      <c r="AN508" s="914">
        <v>3304022</v>
      </c>
      <c r="AO508" s="643" t="s">
        <v>139</v>
      </c>
      <c r="AP508" s="643">
        <v>1</v>
      </c>
      <c r="AQ508" s="644" t="s">
        <v>3177</v>
      </c>
      <c r="AR508" s="450"/>
    </row>
    <row r="509" spans="33:44" ht="15" customHeight="1" x14ac:dyDescent="0.15">
      <c r="AG509" s="34"/>
      <c r="AI509" s="915"/>
      <c r="AK509" s="914" t="s">
        <v>3310</v>
      </c>
      <c r="AL509" s="914" t="s">
        <v>3337</v>
      </c>
      <c r="AM509" s="643" t="s">
        <v>3338</v>
      </c>
      <c r="AN509" s="914">
        <v>3304023</v>
      </c>
      <c r="AO509" s="643">
        <v>1</v>
      </c>
      <c r="AP509" s="643" t="s">
        <v>139</v>
      </c>
      <c r="AQ509" s="644" t="s">
        <v>3177</v>
      </c>
      <c r="AR509" s="450"/>
    </row>
    <row r="510" spans="33:44" ht="15" customHeight="1" x14ac:dyDescent="0.15">
      <c r="AG510" s="34"/>
      <c r="AI510" s="915"/>
      <c r="AK510" s="914" t="s">
        <v>3310</v>
      </c>
      <c r="AL510" s="914" t="s">
        <v>3339</v>
      </c>
      <c r="AM510" s="643" t="s">
        <v>3340</v>
      </c>
      <c r="AN510" s="914">
        <v>3304024</v>
      </c>
      <c r="AO510" s="643">
        <v>1</v>
      </c>
      <c r="AP510" s="643" t="s">
        <v>139</v>
      </c>
      <c r="AQ510" s="644" t="s">
        <v>3177</v>
      </c>
      <c r="AR510" s="450"/>
    </row>
    <row r="511" spans="33:44" ht="15" customHeight="1" x14ac:dyDescent="0.15">
      <c r="AG511" s="34"/>
      <c r="AI511" s="915"/>
      <c r="AK511" s="914" t="s">
        <v>3310</v>
      </c>
      <c r="AL511" s="914" t="s">
        <v>3341</v>
      </c>
      <c r="AM511" s="643" t="s">
        <v>3342</v>
      </c>
      <c r="AN511" s="914">
        <v>3304025</v>
      </c>
      <c r="AO511" s="643" t="s">
        <v>139</v>
      </c>
      <c r="AP511" s="643">
        <v>1</v>
      </c>
      <c r="AQ511" s="644" t="s">
        <v>3177</v>
      </c>
      <c r="AR511" s="450"/>
    </row>
    <row r="512" spans="33:44" ht="15" customHeight="1" x14ac:dyDescent="0.15">
      <c r="AG512" s="34"/>
      <c r="AI512" s="915"/>
      <c r="AK512" s="914" t="s">
        <v>3310</v>
      </c>
      <c r="AL512" s="914" t="s">
        <v>3343</v>
      </c>
      <c r="AM512" s="643" t="s">
        <v>3344</v>
      </c>
      <c r="AN512" s="914">
        <v>3304026</v>
      </c>
      <c r="AO512" s="643">
        <v>1</v>
      </c>
      <c r="AP512" s="643" t="s">
        <v>139</v>
      </c>
      <c r="AQ512" s="644" t="s">
        <v>3177</v>
      </c>
      <c r="AR512" s="450"/>
    </row>
    <row r="513" spans="33:44" ht="15" customHeight="1" x14ac:dyDescent="0.15">
      <c r="AG513" s="34"/>
      <c r="AI513" s="915"/>
      <c r="AK513" s="914" t="s">
        <v>3310</v>
      </c>
      <c r="AL513" s="914" t="s">
        <v>3345</v>
      </c>
      <c r="AM513" s="643" t="s">
        <v>3346</v>
      </c>
      <c r="AN513" s="914">
        <v>3304029</v>
      </c>
      <c r="AO513" s="643">
        <v>1</v>
      </c>
      <c r="AP513" s="643" t="s">
        <v>139</v>
      </c>
      <c r="AQ513" s="644" t="s">
        <v>3177</v>
      </c>
      <c r="AR513" s="450"/>
    </row>
    <row r="514" spans="33:44" ht="15" customHeight="1" x14ac:dyDescent="0.15">
      <c r="AG514" s="34"/>
      <c r="AI514" s="915"/>
      <c r="AK514" s="914" t="s">
        <v>3310</v>
      </c>
      <c r="AL514" s="914" t="s">
        <v>3347</v>
      </c>
      <c r="AM514" s="643" t="s">
        <v>3348</v>
      </c>
      <c r="AN514" s="914">
        <v>3304030</v>
      </c>
      <c r="AO514" s="643">
        <v>1</v>
      </c>
      <c r="AP514" s="643" t="s">
        <v>139</v>
      </c>
      <c r="AQ514" s="644" t="s">
        <v>3177</v>
      </c>
      <c r="AR514" s="450"/>
    </row>
    <row r="515" spans="33:44" ht="15" customHeight="1" x14ac:dyDescent="0.15">
      <c r="AG515" s="34"/>
      <c r="AI515" s="915"/>
      <c r="AK515" s="914" t="s">
        <v>3310</v>
      </c>
      <c r="AL515" s="914" t="s">
        <v>3349</v>
      </c>
      <c r="AM515" s="643" t="s">
        <v>3350</v>
      </c>
      <c r="AN515" s="914">
        <v>3304031</v>
      </c>
      <c r="AO515" s="643" t="s">
        <v>139</v>
      </c>
      <c r="AP515" s="643">
        <v>1</v>
      </c>
      <c r="AQ515" s="644" t="s">
        <v>3177</v>
      </c>
      <c r="AR515" s="450"/>
    </row>
    <row r="516" spans="33:44" ht="15" customHeight="1" x14ac:dyDescent="0.15">
      <c r="AG516" s="34"/>
      <c r="AI516" s="915"/>
      <c r="AK516" s="914" t="s">
        <v>3310</v>
      </c>
      <c r="AL516" s="914" t="s">
        <v>3351</v>
      </c>
      <c r="AM516" s="643" t="s">
        <v>3352</v>
      </c>
      <c r="AN516" s="914">
        <v>3304032</v>
      </c>
      <c r="AO516" s="643">
        <v>1</v>
      </c>
      <c r="AP516" s="643" t="s">
        <v>139</v>
      </c>
      <c r="AQ516" s="644" t="s">
        <v>3177</v>
      </c>
      <c r="AR516" s="450"/>
    </row>
    <row r="517" spans="33:44" ht="15" customHeight="1" x14ac:dyDescent="0.15">
      <c r="AG517" s="34"/>
      <c r="AI517" s="915"/>
      <c r="AK517" s="914" t="s">
        <v>3310</v>
      </c>
      <c r="AL517" s="914" t="s">
        <v>3353</v>
      </c>
      <c r="AM517" s="643" t="s">
        <v>3354</v>
      </c>
      <c r="AN517" s="914">
        <v>3304033</v>
      </c>
      <c r="AO517" s="643">
        <v>1</v>
      </c>
      <c r="AP517" s="643" t="s">
        <v>139</v>
      </c>
      <c r="AQ517" s="644" t="s">
        <v>3177</v>
      </c>
      <c r="AR517" s="450"/>
    </row>
    <row r="518" spans="33:44" ht="15" customHeight="1" x14ac:dyDescent="0.15">
      <c r="AG518" s="34"/>
      <c r="AI518" s="915"/>
      <c r="AK518" s="914" t="s">
        <v>3310</v>
      </c>
      <c r="AL518" s="914" t="s">
        <v>3355</v>
      </c>
      <c r="AM518" s="643" t="s">
        <v>3356</v>
      </c>
      <c r="AN518" s="914">
        <v>3304034</v>
      </c>
      <c r="AO518" s="643" t="s">
        <v>139</v>
      </c>
      <c r="AP518" s="643">
        <v>1</v>
      </c>
      <c r="AQ518" s="644" t="s">
        <v>3177</v>
      </c>
      <c r="AR518" s="450"/>
    </row>
    <row r="519" spans="33:44" ht="15" customHeight="1" x14ac:dyDescent="0.15">
      <c r="AG519" s="34"/>
      <c r="AI519" s="915"/>
      <c r="AK519" s="914" t="s">
        <v>3310</v>
      </c>
      <c r="AL519" s="914" t="s">
        <v>3357</v>
      </c>
      <c r="AM519" s="643" t="s">
        <v>3358</v>
      </c>
      <c r="AN519" s="914">
        <v>3304035</v>
      </c>
      <c r="AO519" s="643" t="s">
        <v>139</v>
      </c>
      <c r="AP519" s="643">
        <v>1</v>
      </c>
      <c r="AQ519" s="644" t="s">
        <v>3177</v>
      </c>
      <c r="AR519" s="450"/>
    </row>
    <row r="520" spans="33:44" ht="15" customHeight="1" x14ac:dyDescent="0.15">
      <c r="AG520" s="34"/>
      <c r="AI520" s="915"/>
      <c r="AK520" s="914" t="s">
        <v>3310</v>
      </c>
      <c r="AL520" s="914" t="s">
        <v>3359</v>
      </c>
      <c r="AM520" s="643" t="s">
        <v>3360</v>
      </c>
      <c r="AN520" s="914">
        <v>3304037</v>
      </c>
      <c r="AO520" s="643">
        <v>1</v>
      </c>
      <c r="AP520" s="643" t="s">
        <v>139</v>
      </c>
      <c r="AQ520" s="644" t="s">
        <v>3177</v>
      </c>
      <c r="AR520" s="450"/>
    </row>
    <row r="521" spans="33:44" ht="15" customHeight="1" x14ac:dyDescent="0.15">
      <c r="AG521" s="34"/>
      <c r="AI521" s="915"/>
      <c r="AK521" s="914" t="s">
        <v>3310</v>
      </c>
      <c r="AL521" s="914" t="s">
        <v>3361</v>
      </c>
      <c r="AM521" s="643" t="s">
        <v>3362</v>
      </c>
      <c r="AN521" s="914">
        <v>3304041</v>
      </c>
      <c r="AO521" s="643">
        <v>1</v>
      </c>
      <c r="AP521" s="643" t="s">
        <v>139</v>
      </c>
      <c r="AQ521" s="644" t="s">
        <v>3177</v>
      </c>
      <c r="AR521" s="450"/>
    </row>
    <row r="522" spans="33:44" ht="15" customHeight="1" x14ac:dyDescent="0.15">
      <c r="AG522" s="34"/>
      <c r="AI522" s="915"/>
      <c r="AK522" s="914" t="s">
        <v>3310</v>
      </c>
      <c r="AL522" s="914" t="s">
        <v>3363</v>
      </c>
      <c r="AM522" s="643" t="s">
        <v>3364</v>
      </c>
      <c r="AN522" s="914">
        <v>3304043</v>
      </c>
      <c r="AO522" s="643" t="s">
        <v>139</v>
      </c>
      <c r="AP522" s="643">
        <v>1</v>
      </c>
      <c r="AQ522" s="644" t="s">
        <v>3177</v>
      </c>
      <c r="AR522" s="450"/>
    </row>
    <row r="523" spans="33:44" ht="15" customHeight="1" x14ac:dyDescent="0.15">
      <c r="AG523" s="34"/>
      <c r="AI523" s="915"/>
      <c r="AK523" s="914" t="s">
        <v>3310</v>
      </c>
      <c r="AL523" s="914" t="s">
        <v>3365</v>
      </c>
      <c r="AM523" s="643" t="s">
        <v>3366</v>
      </c>
      <c r="AN523" s="914">
        <v>3304045</v>
      </c>
      <c r="AO523" s="643">
        <v>1</v>
      </c>
      <c r="AP523" s="643" t="s">
        <v>139</v>
      </c>
      <c r="AQ523" s="644" t="s">
        <v>3177</v>
      </c>
      <c r="AR523" s="450"/>
    </row>
    <row r="524" spans="33:44" ht="15" customHeight="1" x14ac:dyDescent="0.15">
      <c r="AG524" s="34"/>
      <c r="AI524" s="915"/>
      <c r="AK524" s="914" t="s">
        <v>3310</v>
      </c>
      <c r="AL524" s="914" t="s">
        <v>3367</v>
      </c>
      <c r="AM524" s="643" t="s">
        <v>3368</v>
      </c>
      <c r="AN524" s="914">
        <v>3304046</v>
      </c>
      <c r="AO524" s="643" t="s">
        <v>139</v>
      </c>
      <c r="AP524" s="643">
        <v>1</v>
      </c>
      <c r="AQ524" s="644" t="s">
        <v>3177</v>
      </c>
      <c r="AR524" s="450"/>
    </row>
    <row r="525" spans="33:44" ht="15" customHeight="1" x14ac:dyDescent="0.15">
      <c r="AG525" s="34"/>
      <c r="AI525" s="915"/>
      <c r="AK525" s="914" t="s">
        <v>3310</v>
      </c>
      <c r="AL525" s="914" t="s">
        <v>3369</v>
      </c>
      <c r="AM525" s="643" t="s">
        <v>3370</v>
      </c>
      <c r="AN525" s="914">
        <v>3304052</v>
      </c>
      <c r="AO525" s="643">
        <v>1</v>
      </c>
      <c r="AP525" s="643" t="s">
        <v>139</v>
      </c>
      <c r="AQ525" s="644" t="s">
        <v>3177</v>
      </c>
      <c r="AR525" s="450"/>
    </row>
    <row r="526" spans="33:44" ht="15" customHeight="1" x14ac:dyDescent="0.15">
      <c r="AG526" s="34"/>
      <c r="AI526" s="915"/>
      <c r="AK526" s="914" t="s">
        <v>3371</v>
      </c>
      <c r="AL526" s="914" t="s">
        <v>3372</v>
      </c>
      <c r="AM526" s="643" t="s">
        <v>3373</v>
      </c>
      <c r="AN526" s="914">
        <v>3305005</v>
      </c>
      <c r="AO526" s="643">
        <v>1</v>
      </c>
      <c r="AP526" s="643" t="s">
        <v>139</v>
      </c>
      <c r="AQ526" s="644" t="s">
        <v>3177</v>
      </c>
      <c r="AR526" s="450"/>
    </row>
    <row r="527" spans="33:44" ht="15" customHeight="1" x14ac:dyDescent="0.15">
      <c r="AG527" s="34"/>
      <c r="AI527" s="915"/>
      <c r="AK527" s="914" t="s">
        <v>3371</v>
      </c>
      <c r="AL527" s="914" t="s">
        <v>3374</v>
      </c>
      <c r="AM527" s="643" t="s">
        <v>3375</v>
      </c>
      <c r="AN527" s="914">
        <v>3305006</v>
      </c>
      <c r="AO527" s="643" t="s">
        <v>139</v>
      </c>
      <c r="AP527" s="643">
        <v>1</v>
      </c>
      <c r="AQ527" s="644" t="s">
        <v>3177</v>
      </c>
      <c r="AR527" s="450"/>
    </row>
    <row r="528" spans="33:44" ht="15" customHeight="1" x14ac:dyDescent="0.15">
      <c r="AG528" s="34"/>
      <c r="AI528" s="915"/>
      <c r="AK528" s="914" t="s">
        <v>3371</v>
      </c>
      <c r="AL528" s="914" t="s">
        <v>3376</v>
      </c>
      <c r="AM528" s="643" t="s">
        <v>3377</v>
      </c>
      <c r="AN528" s="914">
        <v>3305007</v>
      </c>
      <c r="AO528" s="643" t="s">
        <v>139</v>
      </c>
      <c r="AP528" s="643">
        <v>1</v>
      </c>
      <c r="AQ528" s="644" t="s">
        <v>3177</v>
      </c>
      <c r="AR528" s="450"/>
    </row>
    <row r="529" spans="33:44" ht="15" customHeight="1" x14ac:dyDescent="0.15">
      <c r="AG529" s="34"/>
      <c r="AI529" s="915"/>
      <c r="AK529" s="914" t="s">
        <v>3371</v>
      </c>
      <c r="AL529" s="914" t="s">
        <v>3378</v>
      </c>
      <c r="AM529" s="643" t="s">
        <v>3379</v>
      </c>
      <c r="AN529" s="914">
        <v>3305008</v>
      </c>
      <c r="AO529" s="643">
        <v>1</v>
      </c>
      <c r="AP529" s="643" t="s">
        <v>139</v>
      </c>
      <c r="AQ529" s="644" t="s">
        <v>3177</v>
      </c>
      <c r="AR529" s="450"/>
    </row>
    <row r="530" spans="33:44" ht="15" customHeight="1" x14ac:dyDescent="0.15">
      <c r="AG530" s="34"/>
      <c r="AI530" s="915"/>
      <c r="AK530" s="914" t="s">
        <v>3371</v>
      </c>
      <c r="AL530" s="914" t="s">
        <v>3380</v>
      </c>
      <c r="AM530" s="643" t="s">
        <v>3381</v>
      </c>
      <c r="AN530" s="914">
        <v>3305010</v>
      </c>
      <c r="AO530" s="643" t="s">
        <v>139</v>
      </c>
      <c r="AP530" s="643">
        <v>1</v>
      </c>
      <c r="AQ530" s="644" t="s">
        <v>3177</v>
      </c>
      <c r="AR530" s="450"/>
    </row>
    <row r="531" spans="33:44" ht="15" customHeight="1" x14ac:dyDescent="0.15">
      <c r="AG531" s="34"/>
      <c r="AI531" s="915"/>
      <c r="AK531" s="914" t="s">
        <v>3371</v>
      </c>
      <c r="AL531" s="914" t="s">
        <v>3382</v>
      </c>
      <c r="AM531" s="643" t="s">
        <v>3383</v>
      </c>
      <c r="AN531" s="914">
        <v>3305011</v>
      </c>
      <c r="AO531" s="643">
        <v>1</v>
      </c>
      <c r="AP531" s="643" t="s">
        <v>139</v>
      </c>
      <c r="AQ531" s="644" t="s">
        <v>3177</v>
      </c>
      <c r="AR531" s="450"/>
    </row>
    <row r="532" spans="33:44" ht="15" customHeight="1" x14ac:dyDescent="0.15">
      <c r="AG532" s="34"/>
      <c r="AI532" s="915"/>
      <c r="AK532" s="914" t="s">
        <v>3371</v>
      </c>
      <c r="AL532" s="914" t="s">
        <v>3384</v>
      </c>
      <c r="AM532" s="643" t="s">
        <v>3385</v>
      </c>
      <c r="AN532" s="914">
        <v>3305015</v>
      </c>
      <c r="AO532" s="643">
        <v>1</v>
      </c>
      <c r="AP532" s="643" t="s">
        <v>139</v>
      </c>
      <c r="AQ532" s="644" t="s">
        <v>3177</v>
      </c>
      <c r="AR532" s="450"/>
    </row>
    <row r="533" spans="33:44" ht="15" customHeight="1" x14ac:dyDescent="0.15">
      <c r="AG533" s="34"/>
      <c r="AI533" s="915"/>
      <c r="AK533" s="914" t="s">
        <v>3371</v>
      </c>
      <c r="AL533" s="914" t="s">
        <v>3386</v>
      </c>
      <c r="AM533" s="643" t="s">
        <v>3387</v>
      </c>
      <c r="AN533" s="914">
        <v>3305016</v>
      </c>
      <c r="AO533" s="643">
        <v>1</v>
      </c>
      <c r="AP533" s="643" t="s">
        <v>139</v>
      </c>
      <c r="AQ533" s="644" t="s">
        <v>3177</v>
      </c>
      <c r="AR533" s="450"/>
    </row>
    <row r="534" spans="33:44" ht="15" customHeight="1" x14ac:dyDescent="0.15">
      <c r="AG534" s="34"/>
      <c r="AI534" s="915"/>
      <c r="AK534" s="914" t="s">
        <v>3371</v>
      </c>
      <c r="AL534" s="914" t="s">
        <v>3388</v>
      </c>
      <c r="AM534" s="643" t="s">
        <v>3389</v>
      </c>
      <c r="AN534" s="914">
        <v>3305017</v>
      </c>
      <c r="AO534" s="643">
        <v>1</v>
      </c>
      <c r="AP534" s="643" t="s">
        <v>139</v>
      </c>
      <c r="AQ534" s="644" t="s">
        <v>3177</v>
      </c>
      <c r="AR534" s="450"/>
    </row>
    <row r="535" spans="33:44" ht="15" customHeight="1" x14ac:dyDescent="0.15">
      <c r="AG535" s="34"/>
      <c r="AI535" s="915"/>
      <c r="AK535" s="914" t="s">
        <v>3371</v>
      </c>
      <c r="AL535" s="914" t="s">
        <v>3390</v>
      </c>
      <c r="AM535" s="643" t="s">
        <v>3391</v>
      </c>
      <c r="AN535" s="914">
        <v>3305018</v>
      </c>
      <c r="AO535" s="643" t="s">
        <v>139</v>
      </c>
      <c r="AP535" s="643">
        <v>1</v>
      </c>
      <c r="AQ535" s="644" t="s">
        <v>3177</v>
      </c>
      <c r="AR535" s="450"/>
    </row>
    <row r="536" spans="33:44" ht="15" customHeight="1" x14ac:dyDescent="0.15">
      <c r="AG536" s="34"/>
      <c r="AI536" s="915"/>
      <c r="AK536" s="914" t="s">
        <v>3371</v>
      </c>
      <c r="AL536" s="914" t="s">
        <v>3392</v>
      </c>
      <c r="AM536" s="643" t="s">
        <v>3393</v>
      </c>
      <c r="AN536" s="914">
        <v>3305030</v>
      </c>
      <c r="AO536" s="643">
        <v>1</v>
      </c>
      <c r="AP536" s="643" t="s">
        <v>139</v>
      </c>
      <c r="AQ536" s="644" t="s">
        <v>3177</v>
      </c>
      <c r="AR536" s="450"/>
    </row>
    <row r="537" spans="33:44" ht="15" customHeight="1" x14ac:dyDescent="0.15">
      <c r="AG537" s="34"/>
      <c r="AI537" s="915"/>
      <c r="AK537" s="914" t="s">
        <v>3371</v>
      </c>
      <c r="AL537" s="914" t="s">
        <v>3394</v>
      </c>
      <c r="AM537" s="643" t="s">
        <v>3395</v>
      </c>
      <c r="AN537" s="914">
        <v>3305031</v>
      </c>
      <c r="AO537" s="643">
        <v>1</v>
      </c>
      <c r="AP537" s="643" t="s">
        <v>139</v>
      </c>
      <c r="AQ537" s="644" t="s">
        <v>3177</v>
      </c>
      <c r="AR537" s="450"/>
    </row>
    <row r="538" spans="33:44" ht="15" customHeight="1" x14ac:dyDescent="0.15">
      <c r="AG538" s="34"/>
      <c r="AI538" s="915"/>
      <c r="AK538" s="914" t="s">
        <v>3371</v>
      </c>
      <c r="AL538" s="914" t="s">
        <v>3396</v>
      </c>
      <c r="AM538" s="643" t="s">
        <v>3397</v>
      </c>
      <c r="AN538" s="914">
        <v>3305037</v>
      </c>
      <c r="AO538" s="643" t="s">
        <v>139</v>
      </c>
      <c r="AP538" s="643">
        <v>1</v>
      </c>
      <c r="AQ538" s="644" t="s">
        <v>3177</v>
      </c>
      <c r="AR538" s="450"/>
    </row>
    <row r="539" spans="33:44" ht="15" customHeight="1" x14ac:dyDescent="0.15">
      <c r="AG539" s="34"/>
      <c r="AI539" s="915"/>
      <c r="AK539" s="914" t="s">
        <v>3371</v>
      </c>
      <c r="AL539" s="914" t="s">
        <v>3398</v>
      </c>
      <c r="AM539" s="643" t="s">
        <v>3399</v>
      </c>
      <c r="AN539" s="914">
        <v>3305039</v>
      </c>
      <c r="AO539" s="643">
        <v>1</v>
      </c>
      <c r="AP539" s="643" t="s">
        <v>139</v>
      </c>
      <c r="AQ539" s="644" t="s">
        <v>3177</v>
      </c>
      <c r="AR539" s="450"/>
    </row>
    <row r="540" spans="33:44" ht="15" customHeight="1" x14ac:dyDescent="0.15">
      <c r="AG540" s="34"/>
      <c r="AI540" s="915"/>
      <c r="AK540" s="914" t="s">
        <v>3371</v>
      </c>
      <c r="AL540" s="914" t="s">
        <v>3400</v>
      </c>
      <c r="AM540" s="643" t="s">
        <v>3401</v>
      </c>
      <c r="AN540" s="914">
        <v>3305040</v>
      </c>
      <c r="AO540" s="643" t="s">
        <v>139</v>
      </c>
      <c r="AP540" s="643">
        <v>1</v>
      </c>
      <c r="AQ540" s="644" t="s">
        <v>3177</v>
      </c>
      <c r="AR540" s="450"/>
    </row>
    <row r="541" spans="33:44" ht="15" customHeight="1" x14ac:dyDescent="0.15">
      <c r="AG541" s="34"/>
      <c r="AI541" s="915"/>
      <c r="AK541" s="914" t="s">
        <v>3371</v>
      </c>
      <c r="AL541" s="914" t="s">
        <v>3402</v>
      </c>
      <c r="AM541" s="643" t="s">
        <v>3403</v>
      </c>
      <c r="AN541" s="914">
        <v>3305045</v>
      </c>
      <c r="AO541" s="643">
        <v>1</v>
      </c>
      <c r="AP541" s="643" t="s">
        <v>139</v>
      </c>
      <c r="AQ541" s="644" t="s">
        <v>3177</v>
      </c>
      <c r="AR541" s="450"/>
    </row>
    <row r="542" spans="33:44" ht="15" customHeight="1" x14ac:dyDescent="0.15">
      <c r="AG542" s="34"/>
      <c r="AI542" s="915"/>
      <c r="AK542" s="914" t="s">
        <v>3371</v>
      </c>
      <c r="AL542" s="914" t="s">
        <v>3404</v>
      </c>
      <c r="AM542" s="643" t="s">
        <v>3405</v>
      </c>
      <c r="AN542" s="914">
        <v>3305047</v>
      </c>
      <c r="AO542" s="643">
        <v>1</v>
      </c>
      <c r="AP542" s="643" t="s">
        <v>139</v>
      </c>
      <c r="AQ542" s="644" t="s">
        <v>3177</v>
      </c>
      <c r="AR542" s="450"/>
    </row>
    <row r="543" spans="33:44" ht="15" customHeight="1" x14ac:dyDescent="0.15">
      <c r="AG543" s="34"/>
      <c r="AI543" s="915"/>
      <c r="AK543" s="914" t="s">
        <v>3371</v>
      </c>
      <c r="AL543" s="914" t="s">
        <v>3406</v>
      </c>
      <c r="AM543" s="643" t="s">
        <v>3407</v>
      </c>
      <c r="AN543" s="914">
        <v>3305048</v>
      </c>
      <c r="AO543" s="643">
        <v>1</v>
      </c>
      <c r="AP543" s="643" t="s">
        <v>139</v>
      </c>
      <c r="AQ543" s="644" t="s">
        <v>3177</v>
      </c>
      <c r="AR543" s="450"/>
    </row>
    <row r="544" spans="33:44" ht="15" customHeight="1" x14ac:dyDescent="0.15">
      <c r="AG544" s="34"/>
      <c r="AI544" s="915"/>
      <c r="AK544" s="914" t="s">
        <v>3371</v>
      </c>
      <c r="AL544" s="914" t="s">
        <v>3408</v>
      </c>
      <c r="AM544" s="643" t="s">
        <v>3409</v>
      </c>
      <c r="AN544" s="914">
        <v>3305049</v>
      </c>
      <c r="AO544" s="643" t="s">
        <v>139</v>
      </c>
      <c r="AP544" s="643">
        <v>1</v>
      </c>
      <c r="AQ544" s="644" t="s">
        <v>3177</v>
      </c>
      <c r="AR544" s="450"/>
    </row>
    <row r="545" spans="33:44" ht="15" customHeight="1" x14ac:dyDescent="0.15">
      <c r="AG545" s="34"/>
      <c r="AI545" s="915"/>
      <c r="AK545" s="914" t="s">
        <v>3371</v>
      </c>
      <c r="AL545" s="914" t="s">
        <v>3410</v>
      </c>
      <c r="AM545" s="643" t="s">
        <v>3411</v>
      </c>
      <c r="AN545" s="914">
        <v>3305050</v>
      </c>
      <c r="AO545" s="643">
        <v>1</v>
      </c>
      <c r="AP545" s="643" t="s">
        <v>139</v>
      </c>
      <c r="AQ545" s="644" t="s">
        <v>3177</v>
      </c>
      <c r="AR545" s="450"/>
    </row>
    <row r="546" spans="33:44" ht="15" customHeight="1" x14ac:dyDescent="0.15">
      <c r="AG546" s="34"/>
      <c r="AI546" s="915"/>
      <c r="AK546" s="914" t="s">
        <v>3371</v>
      </c>
      <c r="AL546" s="914" t="s">
        <v>3412</v>
      </c>
      <c r="AM546" s="643" t="s">
        <v>3413</v>
      </c>
      <c r="AN546" s="914">
        <v>3305052</v>
      </c>
      <c r="AO546" s="643" t="s">
        <v>139</v>
      </c>
      <c r="AP546" s="643">
        <v>1</v>
      </c>
      <c r="AQ546" s="644" t="s">
        <v>3177</v>
      </c>
      <c r="AR546" s="450"/>
    </row>
    <row r="547" spans="33:44" ht="15" customHeight="1" x14ac:dyDescent="0.15">
      <c r="AG547" s="34"/>
      <c r="AI547" s="915"/>
      <c r="AK547" s="914" t="s">
        <v>3371</v>
      </c>
      <c r="AL547" s="914" t="s">
        <v>3414</v>
      </c>
      <c r="AM547" s="643" t="s">
        <v>3415</v>
      </c>
      <c r="AN547" s="914">
        <v>3305053</v>
      </c>
      <c r="AO547" s="643">
        <v>1</v>
      </c>
      <c r="AP547" s="643" t="s">
        <v>139</v>
      </c>
      <c r="AQ547" s="644" t="s">
        <v>3177</v>
      </c>
      <c r="AR547" s="450"/>
    </row>
    <row r="548" spans="33:44" ht="15" customHeight="1" x14ac:dyDescent="0.15">
      <c r="AG548" s="34"/>
      <c r="AI548" s="915"/>
      <c r="AK548" s="914" t="s">
        <v>3371</v>
      </c>
      <c r="AL548" s="914" t="s">
        <v>3416</v>
      </c>
      <c r="AM548" s="643" t="s">
        <v>3417</v>
      </c>
      <c r="AN548" s="914">
        <v>3305055</v>
      </c>
      <c r="AO548" s="643" t="s">
        <v>139</v>
      </c>
      <c r="AP548" s="643">
        <v>1</v>
      </c>
      <c r="AQ548" s="644" t="s">
        <v>3177</v>
      </c>
      <c r="AR548" s="450"/>
    </row>
    <row r="549" spans="33:44" ht="15" customHeight="1" x14ac:dyDescent="0.15">
      <c r="AG549" s="34"/>
      <c r="AI549" s="915"/>
      <c r="AK549" s="914" t="s">
        <v>3371</v>
      </c>
      <c r="AL549" s="914" t="s">
        <v>3418</v>
      </c>
      <c r="AM549" s="643" t="s">
        <v>3419</v>
      </c>
      <c r="AN549" s="914">
        <v>3305056</v>
      </c>
      <c r="AO549" s="643" t="s">
        <v>139</v>
      </c>
      <c r="AP549" s="643">
        <v>1</v>
      </c>
      <c r="AQ549" s="644" t="s">
        <v>3177</v>
      </c>
      <c r="AR549" s="450"/>
    </row>
    <row r="550" spans="33:44" ht="15" customHeight="1" x14ac:dyDescent="0.15">
      <c r="AG550" s="34"/>
      <c r="AI550" s="915"/>
      <c r="AK550" s="914" t="s">
        <v>3420</v>
      </c>
      <c r="AL550" s="914" t="s">
        <v>3421</v>
      </c>
      <c r="AM550" s="643" t="s">
        <v>3422</v>
      </c>
      <c r="AN550" s="914">
        <v>3306001</v>
      </c>
      <c r="AO550" s="643">
        <v>1</v>
      </c>
      <c r="AP550" s="643" t="s">
        <v>139</v>
      </c>
      <c r="AQ550" s="644" t="s">
        <v>3177</v>
      </c>
      <c r="AR550" s="450"/>
    </row>
    <row r="551" spans="33:44" ht="15" customHeight="1" x14ac:dyDescent="0.15">
      <c r="AG551" s="34"/>
      <c r="AI551" s="915"/>
      <c r="AK551" s="914" t="s">
        <v>3420</v>
      </c>
      <c r="AL551" s="914" t="s">
        <v>3423</v>
      </c>
      <c r="AM551" s="643" t="s">
        <v>3424</v>
      </c>
      <c r="AN551" s="914">
        <v>3306002</v>
      </c>
      <c r="AO551" s="643" t="s">
        <v>139</v>
      </c>
      <c r="AP551" s="643">
        <v>1</v>
      </c>
      <c r="AQ551" s="644" t="s">
        <v>3177</v>
      </c>
      <c r="AR551" s="450"/>
    </row>
    <row r="552" spans="33:44" ht="15" customHeight="1" x14ac:dyDescent="0.15">
      <c r="AG552" s="34"/>
      <c r="AI552" s="915"/>
      <c r="AK552" s="914" t="s">
        <v>3420</v>
      </c>
      <c r="AL552" s="914" t="s">
        <v>3425</v>
      </c>
      <c r="AM552" s="643" t="s">
        <v>3426</v>
      </c>
      <c r="AN552" s="914">
        <v>3306003</v>
      </c>
      <c r="AO552" s="643" t="s">
        <v>139</v>
      </c>
      <c r="AP552" s="643">
        <v>1</v>
      </c>
      <c r="AQ552" s="644" t="s">
        <v>3177</v>
      </c>
      <c r="AR552" s="450"/>
    </row>
    <row r="553" spans="33:44" ht="15" customHeight="1" x14ac:dyDescent="0.15">
      <c r="AG553" s="34"/>
      <c r="AI553" s="915"/>
      <c r="AK553" s="914" t="s">
        <v>3420</v>
      </c>
      <c r="AL553" s="914" t="s">
        <v>3427</v>
      </c>
      <c r="AM553" s="643" t="s">
        <v>3428</v>
      </c>
      <c r="AN553" s="914">
        <v>3306004</v>
      </c>
      <c r="AO553" s="643" t="s">
        <v>139</v>
      </c>
      <c r="AP553" s="643">
        <v>1</v>
      </c>
      <c r="AQ553" s="644" t="s">
        <v>3177</v>
      </c>
      <c r="AR553" s="450"/>
    </row>
    <row r="554" spans="33:44" ht="15" customHeight="1" x14ac:dyDescent="0.15">
      <c r="AG554" s="34"/>
      <c r="AI554" s="915"/>
      <c r="AK554" s="914" t="s">
        <v>3420</v>
      </c>
      <c r="AL554" s="914" t="s">
        <v>3429</v>
      </c>
      <c r="AM554" s="643" t="s">
        <v>3430</v>
      </c>
      <c r="AN554" s="914">
        <v>3306005</v>
      </c>
      <c r="AO554" s="643">
        <v>1</v>
      </c>
      <c r="AP554" s="643" t="s">
        <v>139</v>
      </c>
      <c r="AQ554" s="644" t="s">
        <v>3177</v>
      </c>
      <c r="AR554" s="450"/>
    </row>
    <row r="555" spans="33:44" ht="15" customHeight="1" x14ac:dyDescent="0.15">
      <c r="AG555" s="34"/>
      <c r="AI555" s="915"/>
      <c r="AK555" s="914" t="s">
        <v>3420</v>
      </c>
      <c r="AL555" s="914" t="s">
        <v>3431</v>
      </c>
      <c r="AM555" s="643" t="s">
        <v>3432</v>
      </c>
      <c r="AN555" s="914">
        <v>3306006</v>
      </c>
      <c r="AO555" s="643" t="s">
        <v>139</v>
      </c>
      <c r="AP555" s="643">
        <v>1</v>
      </c>
      <c r="AQ555" s="644" t="s">
        <v>3177</v>
      </c>
      <c r="AR555" s="450"/>
    </row>
    <row r="556" spans="33:44" ht="15" customHeight="1" x14ac:dyDescent="0.15">
      <c r="AG556" s="34"/>
      <c r="AI556" s="915"/>
      <c r="AK556" s="914" t="s">
        <v>3420</v>
      </c>
      <c r="AL556" s="914" t="s">
        <v>3433</v>
      </c>
      <c r="AM556" s="643" t="s">
        <v>3434</v>
      </c>
      <c r="AN556" s="914">
        <v>3306007</v>
      </c>
      <c r="AO556" s="643">
        <v>1</v>
      </c>
      <c r="AP556" s="643" t="s">
        <v>139</v>
      </c>
      <c r="AQ556" s="644" t="s">
        <v>3177</v>
      </c>
      <c r="AR556" s="450"/>
    </row>
    <row r="557" spans="33:44" ht="15" customHeight="1" x14ac:dyDescent="0.15">
      <c r="AG557" s="34"/>
      <c r="AI557" s="915"/>
      <c r="AK557" s="914" t="s">
        <v>3420</v>
      </c>
      <c r="AL557" s="914" t="s">
        <v>3435</v>
      </c>
      <c r="AM557" s="643" t="s">
        <v>3436</v>
      </c>
      <c r="AN557" s="914">
        <v>3306008</v>
      </c>
      <c r="AO557" s="643" t="s">
        <v>139</v>
      </c>
      <c r="AP557" s="643">
        <v>1</v>
      </c>
      <c r="AQ557" s="644" t="s">
        <v>3177</v>
      </c>
      <c r="AR557" s="450"/>
    </row>
    <row r="558" spans="33:44" ht="15" customHeight="1" x14ac:dyDescent="0.15">
      <c r="AG558" s="34"/>
      <c r="AI558" s="915"/>
      <c r="AK558" s="914" t="s">
        <v>3420</v>
      </c>
      <c r="AL558" s="914" t="s">
        <v>3437</v>
      </c>
      <c r="AM558" s="643" t="s">
        <v>3438</v>
      </c>
      <c r="AN558" s="914">
        <v>3306011</v>
      </c>
      <c r="AO558" s="643" t="s">
        <v>139</v>
      </c>
      <c r="AP558" s="643">
        <v>1</v>
      </c>
      <c r="AQ558" s="644" t="s">
        <v>3177</v>
      </c>
      <c r="AR558" s="450"/>
    </row>
    <row r="559" spans="33:44" ht="15" customHeight="1" x14ac:dyDescent="0.15">
      <c r="AG559" s="34"/>
      <c r="AI559" s="915"/>
      <c r="AK559" s="914" t="s">
        <v>3420</v>
      </c>
      <c r="AL559" s="914" t="s">
        <v>3439</v>
      </c>
      <c r="AM559" s="643" t="s">
        <v>3440</v>
      </c>
      <c r="AN559" s="914">
        <v>3306012</v>
      </c>
      <c r="AO559" s="643" t="s">
        <v>139</v>
      </c>
      <c r="AP559" s="643">
        <v>1</v>
      </c>
      <c r="AQ559" s="644" t="s">
        <v>3177</v>
      </c>
      <c r="AR559" s="450"/>
    </row>
    <row r="560" spans="33:44" ht="15" customHeight="1" x14ac:dyDescent="0.15">
      <c r="AG560" s="34"/>
      <c r="AI560" s="915"/>
      <c r="AK560" s="914" t="s">
        <v>3420</v>
      </c>
      <c r="AL560" s="914" t="s">
        <v>3441</v>
      </c>
      <c r="AM560" s="643" t="s">
        <v>3442</v>
      </c>
      <c r="AN560" s="914">
        <v>3306013</v>
      </c>
      <c r="AO560" s="643">
        <v>1</v>
      </c>
      <c r="AP560" s="643" t="s">
        <v>139</v>
      </c>
      <c r="AQ560" s="644" t="s">
        <v>3177</v>
      </c>
      <c r="AR560" s="450"/>
    </row>
    <row r="561" spans="33:44" ht="15" customHeight="1" x14ac:dyDescent="0.15">
      <c r="AG561" s="34"/>
      <c r="AI561" s="915"/>
      <c r="AK561" s="914" t="s">
        <v>3420</v>
      </c>
      <c r="AL561" s="914" t="s">
        <v>3443</v>
      </c>
      <c r="AM561" s="643" t="s">
        <v>3444</v>
      </c>
      <c r="AN561" s="914">
        <v>3306014</v>
      </c>
      <c r="AO561" s="643" t="s">
        <v>139</v>
      </c>
      <c r="AP561" s="643">
        <v>1</v>
      </c>
      <c r="AQ561" s="644" t="s">
        <v>3177</v>
      </c>
      <c r="AR561" s="450"/>
    </row>
    <row r="562" spans="33:44" ht="15" customHeight="1" x14ac:dyDescent="0.15">
      <c r="AG562" s="34"/>
      <c r="AI562" s="915"/>
      <c r="AK562" s="914" t="s">
        <v>3420</v>
      </c>
      <c r="AL562" s="914" t="s">
        <v>3445</v>
      </c>
      <c r="AM562" s="643" t="s">
        <v>3446</v>
      </c>
      <c r="AN562" s="914">
        <v>3306016</v>
      </c>
      <c r="AO562" s="643" t="s">
        <v>139</v>
      </c>
      <c r="AP562" s="643">
        <v>1</v>
      </c>
      <c r="AQ562" s="644" t="s">
        <v>3177</v>
      </c>
      <c r="AR562" s="450"/>
    </row>
    <row r="563" spans="33:44" ht="15" customHeight="1" x14ac:dyDescent="0.15">
      <c r="AG563" s="34"/>
      <c r="AI563" s="915"/>
      <c r="AK563" s="914" t="s">
        <v>3420</v>
      </c>
      <c r="AL563" s="914" t="s">
        <v>3447</v>
      </c>
      <c r="AM563" s="643" t="s">
        <v>3448</v>
      </c>
      <c r="AN563" s="914">
        <v>3306017</v>
      </c>
      <c r="AO563" s="643">
        <v>1</v>
      </c>
      <c r="AP563" s="643" t="s">
        <v>139</v>
      </c>
      <c r="AQ563" s="644" t="s">
        <v>3177</v>
      </c>
      <c r="AR563" s="450"/>
    </row>
    <row r="564" spans="33:44" ht="15" customHeight="1" x14ac:dyDescent="0.15">
      <c r="AG564" s="34"/>
      <c r="AI564" s="915"/>
      <c r="AK564" s="914" t="s">
        <v>3420</v>
      </c>
      <c r="AL564" s="914" t="s">
        <v>3449</v>
      </c>
      <c r="AM564" s="643" t="s">
        <v>3450</v>
      </c>
      <c r="AN564" s="914">
        <v>3306018</v>
      </c>
      <c r="AO564" s="643" t="s">
        <v>139</v>
      </c>
      <c r="AP564" s="643">
        <v>1</v>
      </c>
      <c r="AQ564" s="644" t="s">
        <v>3177</v>
      </c>
      <c r="AR564" s="450"/>
    </row>
    <row r="565" spans="33:44" ht="15" customHeight="1" x14ac:dyDescent="0.15">
      <c r="AG565" s="34"/>
      <c r="AI565" s="915"/>
      <c r="AK565" s="914" t="s">
        <v>3420</v>
      </c>
      <c r="AL565" s="914" t="s">
        <v>3451</v>
      </c>
      <c r="AM565" s="643" t="s">
        <v>3452</v>
      </c>
      <c r="AN565" s="914">
        <v>3306024</v>
      </c>
      <c r="AO565" s="643">
        <v>1</v>
      </c>
      <c r="AP565" s="643" t="s">
        <v>139</v>
      </c>
      <c r="AQ565" s="644" t="s">
        <v>3177</v>
      </c>
      <c r="AR565" s="450"/>
    </row>
    <row r="566" spans="33:44" ht="15" customHeight="1" x14ac:dyDescent="0.15">
      <c r="AG566" s="34"/>
      <c r="AI566" s="915"/>
      <c r="AK566" s="914" t="s">
        <v>3420</v>
      </c>
      <c r="AL566" s="914" t="s">
        <v>3453</v>
      </c>
      <c r="AM566" s="643" t="s">
        <v>3454</v>
      </c>
      <c r="AN566" s="914">
        <v>3306027</v>
      </c>
      <c r="AO566" s="643">
        <v>1</v>
      </c>
      <c r="AP566" s="643" t="s">
        <v>139</v>
      </c>
      <c r="AQ566" s="644" t="s">
        <v>3177</v>
      </c>
      <c r="AR566" s="450"/>
    </row>
    <row r="567" spans="33:44" ht="15" customHeight="1" x14ac:dyDescent="0.15">
      <c r="AG567" s="34"/>
      <c r="AI567" s="915"/>
      <c r="AK567" s="914" t="s">
        <v>3420</v>
      </c>
      <c r="AL567" s="914" t="s">
        <v>3455</v>
      </c>
      <c r="AM567" s="643" t="s">
        <v>3456</v>
      </c>
      <c r="AN567" s="914">
        <v>3306028</v>
      </c>
      <c r="AO567" s="643" t="s">
        <v>139</v>
      </c>
      <c r="AP567" s="643">
        <v>1</v>
      </c>
      <c r="AQ567" s="644" t="s">
        <v>3177</v>
      </c>
      <c r="AR567" s="450"/>
    </row>
    <row r="568" spans="33:44" ht="15" customHeight="1" x14ac:dyDescent="0.15">
      <c r="AG568" s="34"/>
      <c r="AI568" s="915"/>
      <c r="AK568" s="914" t="s">
        <v>3420</v>
      </c>
      <c r="AL568" s="914" t="s">
        <v>3457</v>
      </c>
      <c r="AM568" s="643" t="s">
        <v>3458</v>
      </c>
      <c r="AN568" s="914">
        <v>3306030</v>
      </c>
      <c r="AO568" s="643">
        <v>1</v>
      </c>
      <c r="AP568" s="643" t="s">
        <v>139</v>
      </c>
      <c r="AQ568" s="644" t="s">
        <v>3177</v>
      </c>
      <c r="AR568" s="450"/>
    </row>
    <row r="569" spans="33:44" ht="15" customHeight="1" x14ac:dyDescent="0.15">
      <c r="AG569" s="34"/>
      <c r="AI569" s="915"/>
      <c r="AK569" s="914" t="s">
        <v>3420</v>
      </c>
      <c r="AL569" s="914" t="s">
        <v>3459</v>
      </c>
      <c r="AM569" s="643" t="s">
        <v>3460</v>
      </c>
      <c r="AN569" s="914">
        <v>3306032</v>
      </c>
      <c r="AO569" s="643" t="s">
        <v>139</v>
      </c>
      <c r="AP569" s="643">
        <v>1</v>
      </c>
      <c r="AQ569" s="644" t="s">
        <v>3177</v>
      </c>
      <c r="AR569" s="450"/>
    </row>
    <row r="570" spans="33:44" ht="15" customHeight="1" x14ac:dyDescent="0.15">
      <c r="AG570" s="34"/>
      <c r="AI570" s="915"/>
      <c r="AK570" s="914" t="s">
        <v>3420</v>
      </c>
      <c r="AL570" s="914" t="s">
        <v>3461</v>
      </c>
      <c r="AM570" s="643" t="s">
        <v>3462</v>
      </c>
      <c r="AN570" s="914">
        <v>3306033</v>
      </c>
      <c r="AO570" s="643" t="s">
        <v>139</v>
      </c>
      <c r="AP570" s="643">
        <v>1</v>
      </c>
      <c r="AQ570" s="644" t="s">
        <v>3177</v>
      </c>
      <c r="AR570" s="450"/>
    </row>
    <row r="571" spans="33:44" ht="15" customHeight="1" x14ac:dyDescent="0.15">
      <c r="AG571" s="34"/>
      <c r="AI571" s="915"/>
      <c r="AK571" s="914" t="s">
        <v>3420</v>
      </c>
      <c r="AL571" s="914" t="s">
        <v>3463</v>
      </c>
      <c r="AM571" s="643" t="s">
        <v>3464</v>
      </c>
      <c r="AN571" s="914">
        <v>3306036</v>
      </c>
      <c r="AO571" s="643" t="s">
        <v>139</v>
      </c>
      <c r="AP571" s="643">
        <v>1</v>
      </c>
      <c r="AQ571" s="644" t="s">
        <v>3177</v>
      </c>
      <c r="AR571" s="450"/>
    </row>
    <row r="572" spans="33:44" ht="15" customHeight="1" x14ac:dyDescent="0.15">
      <c r="AG572" s="34"/>
      <c r="AI572" s="915"/>
      <c r="AK572" s="914" t="s">
        <v>3420</v>
      </c>
      <c r="AL572" s="914" t="s">
        <v>3465</v>
      </c>
      <c r="AM572" s="643" t="s">
        <v>3466</v>
      </c>
      <c r="AN572" s="914">
        <v>3306037</v>
      </c>
      <c r="AO572" s="643" t="s">
        <v>139</v>
      </c>
      <c r="AP572" s="643">
        <v>1</v>
      </c>
      <c r="AQ572" s="644" t="s">
        <v>3177</v>
      </c>
      <c r="AR572" s="450"/>
    </row>
    <row r="573" spans="33:44" ht="15" customHeight="1" x14ac:dyDescent="0.15">
      <c r="AG573" s="34"/>
      <c r="AI573" s="915"/>
      <c r="AK573" s="914" t="s">
        <v>3420</v>
      </c>
      <c r="AL573" s="914" t="s">
        <v>3467</v>
      </c>
      <c r="AM573" s="643" t="s">
        <v>3468</v>
      </c>
      <c r="AN573" s="914">
        <v>3306038</v>
      </c>
      <c r="AO573" s="643" t="s">
        <v>139</v>
      </c>
      <c r="AP573" s="643">
        <v>1</v>
      </c>
      <c r="AQ573" s="644" t="s">
        <v>3177</v>
      </c>
      <c r="AR573" s="450"/>
    </row>
    <row r="574" spans="33:44" ht="15" customHeight="1" x14ac:dyDescent="0.15">
      <c r="AG574" s="34"/>
      <c r="AI574" s="915"/>
      <c r="AK574" s="914" t="s">
        <v>3420</v>
      </c>
      <c r="AL574" s="914" t="s">
        <v>3469</v>
      </c>
      <c r="AM574" s="643" t="s">
        <v>3470</v>
      </c>
      <c r="AN574" s="914">
        <v>3306039</v>
      </c>
      <c r="AO574" s="643" t="s">
        <v>139</v>
      </c>
      <c r="AP574" s="643">
        <v>1</v>
      </c>
      <c r="AQ574" s="644" t="s">
        <v>3177</v>
      </c>
      <c r="AR574" s="450"/>
    </row>
    <row r="575" spans="33:44" ht="15" customHeight="1" x14ac:dyDescent="0.15">
      <c r="AG575" s="34"/>
      <c r="AI575" s="915"/>
      <c r="AK575" s="914" t="s">
        <v>3420</v>
      </c>
      <c r="AL575" s="914" t="s">
        <v>3471</v>
      </c>
      <c r="AM575" s="643" t="s">
        <v>3472</v>
      </c>
      <c r="AN575" s="914">
        <v>3306040</v>
      </c>
      <c r="AO575" s="643">
        <v>1</v>
      </c>
      <c r="AP575" s="643" t="s">
        <v>139</v>
      </c>
      <c r="AQ575" s="644" t="s">
        <v>3177</v>
      </c>
      <c r="AR575" s="450"/>
    </row>
    <row r="576" spans="33:44" ht="15" customHeight="1" x14ac:dyDescent="0.15">
      <c r="AG576" s="34"/>
      <c r="AI576" s="915"/>
      <c r="AK576" s="914" t="s">
        <v>3420</v>
      </c>
      <c r="AL576" s="914" t="s">
        <v>3473</v>
      </c>
      <c r="AM576" s="643" t="s">
        <v>3474</v>
      </c>
      <c r="AN576" s="914">
        <v>3306041</v>
      </c>
      <c r="AO576" s="643" t="s">
        <v>139</v>
      </c>
      <c r="AP576" s="643">
        <v>1</v>
      </c>
      <c r="AQ576" s="644" t="s">
        <v>3177</v>
      </c>
      <c r="AR576" s="450"/>
    </row>
    <row r="577" spans="33:44" ht="15" customHeight="1" x14ac:dyDescent="0.15">
      <c r="AG577" s="34"/>
      <c r="AI577" s="915"/>
      <c r="AK577" s="914" t="s">
        <v>3420</v>
      </c>
      <c r="AL577" s="914" t="s">
        <v>3475</v>
      </c>
      <c r="AM577" s="643" t="s">
        <v>3476</v>
      </c>
      <c r="AN577" s="914">
        <v>3306042</v>
      </c>
      <c r="AO577" s="643">
        <v>1</v>
      </c>
      <c r="AP577" s="643" t="s">
        <v>139</v>
      </c>
      <c r="AQ577" s="644" t="s">
        <v>3177</v>
      </c>
      <c r="AR577" s="450"/>
    </row>
    <row r="578" spans="33:44" ht="15" customHeight="1" x14ac:dyDescent="0.15">
      <c r="AG578" s="34"/>
      <c r="AI578" s="915"/>
      <c r="AK578" s="914" t="s">
        <v>3420</v>
      </c>
      <c r="AL578" s="914" t="s">
        <v>3477</v>
      </c>
      <c r="AM578" s="643" t="s">
        <v>3478</v>
      </c>
      <c r="AN578" s="914">
        <v>3306043</v>
      </c>
      <c r="AO578" s="643">
        <v>1</v>
      </c>
      <c r="AP578" s="643" t="s">
        <v>139</v>
      </c>
      <c r="AQ578" s="644" t="s">
        <v>3177</v>
      </c>
      <c r="AR578" s="450"/>
    </row>
    <row r="579" spans="33:44" ht="15" customHeight="1" x14ac:dyDescent="0.15">
      <c r="AG579" s="34"/>
      <c r="AI579" s="915"/>
      <c r="AK579" s="914" t="s">
        <v>3420</v>
      </c>
      <c r="AL579" s="914" t="s">
        <v>3479</v>
      </c>
      <c r="AM579" s="643" t="s">
        <v>3480</v>
      </c>
      <c r="AN579" s="914">
        <v>3306045</v>
      </c>
      <c r="AO579" s="643">
        <v>1</v>
      </c>
      <c r="AP579" s="643" t="s">
        <v>139</v>
      </c>
      <c r="AQ579" s="644" t="s">
        <v>3177</v>
      </c>
      <c r="AR579" s="450"/>
    </row>
    <row r="580" spans="33:44" ht="15" customHeight="1" x14ac:dyDescent="0.15">
      <c r="AG580" s="34"/>
      <c r="AI580" s="915"/>
      <c r="AK580" s="914" t="s">
        <v>3420</v>
      </c>
      <c r="AL580" s="914" t="s">
        <v>3481</v>
      </c>
      <c r="AM580" s="643" t="s">
        <v>3482</v>
      </c>
      <c r="AN580" s="914">
        <v>3306046</v>
      </c>
      <c r="AO580" s="643" t="s">
        <v>139</v>
      </c>
      <c r="AP580" s="643">
        <v>1</v>
      </c>
      <c r="AQ580" s="644" t="s">
        <v>3177</v>
      </c>
      <c r="AR580" s="450"/>
    </row>
    <row r="581" spans="33:44" ht="15" customHeight="1" x14ac:dyDescent="0.15">
      <c r="AG581" s="34"/>
      <c r="AI581" s="915"/>
      <c r="AK581" s="914" t="s">
        <v>3420</v>
      </c>
      <c r="AL581" s="914" t="s">
        <v>3483</v>
      </c>
      <c r="AM581" s="643" t="s">
        <v>3484</v>
      </c>
      <c r="AN581" s="914">
        <v>3306047</v>
      </c>
      <c r="AO581" s="643" t="s">
        <v>139</v>
      </c>
      <c r="AP581" s="643">
        <v>1</v>
      </c>
      <c r="AQ581" s="644" t="s">
        <v>3177</v>
      </c>
      <c r="AR581" s="450"/>
    </row>
    <row r="582" spans="33:44" ht="15" customHeight="1" x14ac:dyDescent="0.15">
      <c r="AG582" s="34"/>
      <c r="AI582" s="915"/>
      <c r="AK582" s="914" t="s">
        <v>3420</v>
      </c>
      <c r="AL582" s="914" t="s">
        <v>3485</v>
      </c>
      <c r="AM582" s="643" t="s">
        <v>3486</v>
      </c>
      <c r="AN582" s="914">
        <v>3306048</v>
      </c>
      <c r="AO582" s="643" t="s">
        <v>139</v>
      </c>
      <c r="AP582" s="643">
        <v>1</v>
      </c>
      <c r="AQ582" s="644" t="s">
        <v>3177</v>
      </c>
      <c r="AR582" s="450"/>
    </row>
    <row r="583" spans="33:44" ht="15" customHeight="1" x14ac:dyDescent="0.15">
      <c r="AG583" s="34"/>
      <c r="AI583" s="915"/>
      <c r="AK583" s="914" t="s">
        <v>3420</v>
      </c>
      <c r="AL583" s="914" t="s">
        <v>3487</v>
      </c>
      <c r="AM583" s="643" t="s">
        <v>3488</v>
      </c>
      <c r="AN583" s="914">
        <v>3306049</v>
      </c>
      <c r="AO583" s="643">
        <v>1</v>
      </c>
      <c r="AP583" s="643" t="s">
        <v>139</v>
      </c>
      <c r="AQ583" s="644" t="s">
        <v>3177</v>
      </c>
      <c r="AR583" s="450"/>
    </row>
    <row r="584" spans="33:44" ht="15" customHeight="1" x14ac:dyDescent="0.15">
      <c r="AG584" s="34"/>
      <c r="AI584" s="915"/>
      <c r="AK584" s="914" t="s">
        <v>3420</v>
      </c>
      <c r="AL584" s="914" t="s">
        <v>3489</v>
      </c>
      <c r="AM584" s="643" t="s">
        <v>3490</v>
      </c>
      <c r="AN584" s="914">
        <v>3306050</v>
      </c>
      <c r="AO584" s="643">
        <v>1</v>
      </c>
      <c r="AP584" s="643" t="s">
        <v>139</v>
      </c>
      <c r="AQ584" s="644" t="s">
        <v>3177</v>
      </c>
      <c r="AR584" s="450"/>
    </row>
    <row r="585" spans="33:44" ht="15" customHeight="1" x14ac:dyDescent="0.15">
      <c r="AG585" s="34"/>
      <c r="AI585" s="915"/>
      <c r="AK585" s="914" t="s">
        <v>3420</v>
      </c>
      <c r="AL585" s="914" t="s">
        <v>3491</v>
      </c>
      <c r="AM585" s="643" t="s">
        <v>3492</v>
      </c>
      <c r="AN585" s="914">
        <v>3306053</v>
      </c>
      <c r="AO585" s="643" t="s">
        <v>139</v>
      </c>
      <c r="AP585" s="643">
        <v>1</v>
      </c>
      <c r="AQ585" s="644" t="s">
        <v>3177</v>
      </c>
      <c r="AR585" s="450"/>
    </row>
    <row r="586" spans="33:44" ht="15" customHeight="1" x14ac:dyDescent="0.15">
      <c r="AG586" s="34"/>
      <c r="AI586" s="915"/>
      <c r="AK586" s="914" t="s">
        <v>3420</v>
      </c>
      <c r="AL586" s="914" t="s">
        <v>3493</v>
      </c>
      <c r="AM586" s="643" t="s">
        <v>3494</v>
      </c>
      <c r="AN586" s="914">
        <v>3306054</v>
      </c>
      <c r="AO586" s="643" t="s">
        <v>139</v>
      </c>
      <c r="AP586" s="643">
        <v>1</v>
      </c>
      <c r="AQ586" s="644" t="s">
        <v>3177</v>
      </c>
      <c r="AR586" s="450"/>
    </row>
    <row r="587" spans="33:44" ht="15" customHeight="1" x14ac:dyDescent="0.15">
      <c r="AG587" s="34"/>
      <c r="AI587" s="915"/>
      <c r="AK587" s="914" t="s">
        <v>3420</v>
      </c>
      <c r="AL587" s="914" t="s">
        <v>3495</v>
      </c>
      <c r="AM587" s="643" t="s">
        <v>3496</v>
      </c>
      <c r="AN587" s="914">
        <v>3306055</v>
      </c>
      <c r="AO587" s="643">
        <v>1</v>
      </c>
      <c r="AP587" s="643" t="s">
        <v>139</v>
      </c>
      <c r="AQ587" s="644" t="s">
        <v>3177</v>
      </c>
      <c r="AR587" s="450"/>
    </row>
    <row r="588" spans="33:44" ht="15" customHeight="1" x14ac:dyDescent="0.15">
      <c r="AG588" s="34"/>
      <c r="AI588" s="915"/>
      <c r="AK588" s="914" t="s">
        <v>3420</v>
      </c>
      <c r="AL588" s="914" t="s">
        <v>3497</v>
      </c>
      <c r="AM588" s="643" t="s">
        <v>3498</v>
      </c>
      <c r="AN588" s="914">
        <v>3306056</v>
      </c>
      <c r="AO588" s="643" t="s">
        <v>139</v>
      </c>
      <c r="AP588" s="643">
        <v>1</v>
      </c>
      <c r="AQ588" s="644" t="s">
        <v>3177</v>
      </c>
      <c r="AR588" s="450"/>
    </row>
    <row r="589" spans="33:44" ht="15" customHeight="1" x14ac:dyDescent="0.15">
      <c r="AG589" s="34"/>
      <c r="AI589" s="915"/>
      <c r="AK589" s="914" t="s">
        <v>3420</v>
      </c>
      <c r="AL589" s="914" t="s">
        <v>3499</v>
      </c>
      <c r="AM589" s="643" t="s">
        <v>3500</v>
      </c>
      <c r="AN589" s="914">
        <v>3306058</v>
      </c>
      <c r="AO589" s="643">
        <v>1</v>
      </c>
      <c r="AP589" s="643" t="s">
        <v>139</v>
      </c>
      <c r="AQ589" s="644" t="s">
        <v>3177</v>
      </c>
      <c r="AR589" s="450"/>
    </row>
    <row r="590" spans="33:44" ht="15" customHeight="1" x14ac:dyDescent="0.15">
      <c r="AG590" s="34"/>
      <c r="AI590" s="915"/>
      <c r="AK590" s="914" t="s">
        <v>3420</v>
      </c>
      <c r="AL590" s="914" t="s">
        <v>3501</v>
      </c>
      <c r="AM590" s="643" t="s">
        <v>3502</v>
      </c>
      <c r="AN590" s="914">
        <v>3306060</v>
      </c>
      <c r="AO590" s="643" t="s">
        <v>139</v>
      </c>
      <c r="AP590" s="643">
        <v>1</v>
      </c>
      <c r="AQ590" s="644" t="s">
        <v>3177</v>
      </c>
      <c r="AR590" s="450"/>
    </row>
    <row r="591" spans="33:44" ht="15" customHeight="1" x14ac:dyDescent="0.15">
      <c r="AG591" s="34"/>
      <c r="AI591" s="915"/>
      <c r="AK591" s="914" t="s">
        <v>3420</v>
      </c>
      <c r="AL591" s="914" t="s">
        <v>3503</v>
      </c>
      <c r="AM591" s="643" t="s">
        <v>3504</v>
      </c>
      <c r="AN591" s="914">
        <v>3306062</v>
      </c>
      <c r="AO591" s="643" t="s">
        <v>139</v>
      </c>
      <c r="AP591" s="643">
        <v>1</v>
      </c>
      <c r="AQ591" s="644" t="s">
        <v>3177</v>
      </c>
      <c r="AR591" s="450"/>
    </row>
    <row r="592" spans="33:44" ht="15" customHeight="1" x14ac:dyDescent="0.15">
      <c r="AG592" s="34"/>
      <c r="AI592" s="915"/>
      <c r="AK592" s="914" t="s">
        <v>3420</v>
      </c>
      <c r="AL592" s="914" t="s">
        <v>3505</v>
      </c>
      <c r="AM592" s="643" t="s">
        <v>3506</v>
      </c>
      <c r="AN592" s="914">
        <v>3306063</v>
      </c>
      <c r="AO592" s="643" t="s">
        <v>139</v>
      </c>
      <c r="AP592" s="643">
        <v>1</v>
      </c>
      <c r="AQ592" s="644" t="s">
        <v>3177</v>
      </c>
      <c r="AR592" s="450"/>
    </row>
    <row r="593" spans="33:44" ht="15" customHeight="1" x14ac:dyDescent="0.15">
      <c r="AG593" s="34"/>
      <c r="AI593" s="915"/>
      <c r="AK593" s="914" t="s">
        <v>3420</v>
      </c>
      <c r="AL593" s="914" t="s">
        <v>3507</v>
      </c>
      <c r="AM593" s="643" t="s">
        <v>3508</v>
      </c>
      <c r="AN593" s="914">
        <v>3306064</v>
      </c>
      <c r="AO593" s="643" t="s">
        <v>139</v>
      </c>
      <c r="AP593" s="643">
        <v>1</v>
      </c>
      <c r="AQ593" s="644" t="s">
        <v>3177</v>
      </c>
      <c r="AR593" s="450"/>
    </row>
    <row r="594" spans="33:44" ht="15" customHeight="1" x14ac:dyDescent="0.15">
      <c r="AG594" s="34"/>
      <c r="AI594" s="915"/>
      <c r="AK594" s="914" t="s">
        <v>3420</v>
      </c>
      <c r="AL594" s="914" t="s">
        <v>3509</v>
      </c>
      <c r="AM594" s="643" t="s">
        <v>3510</v>
      </c>
      <c r="AN594" s="914">
        <v>3306066</v>
      </c>
      <c r="AO594" s="643">
        <v>1</v>
      </c>
      <c r="AP594" s="643" t="s">
        <v>139</v>
      </c>
      <c r="AQ594" s="644" t="s">
        <v>3177</v>
      </c>
      <c r="AR594" s="450"/>
    </row>
    <row r="595" spans="33:44" ht="15" customHeight="1" x14ac:dyDescent="0.15">
      <c r="AG595" s="34"/>
      <c r="AI595" s="915"/>
      <c r="AK595" s="914" t="s">
        <v>3420</v>
      </c>
      <c r="AL595" s="914" t="s">
        <v>3511</v>
      </c>
      <c r="AM595" s="643" t="s">
        <v>3512</v>
      </c>
      <c r="AN595" s="914">
        <v>3306068</v>
      </c>
      <c r="AO595" s="643">
        <v>1</v>
      </c>
      <c r="AP595" s="643" t="s">
        <v>139</v>
      </c>
      <c r="AQ595" s="644" t="s">
        <v>3177</v>
      </c>
      <c r="AR595" s="450"/>
    </row>
    <row r="596" spans="33:44" ht="15" customHeight="1" x14ac:dyDescent="0.15">
      <c r="AG596" s="34"/>
      <c r="AI596" s="915"/>
      <c r="AK596" s="914" t="s">
        <v>3420</v>
      </c>
      <c r="AL596" s="914" t="s">
        <v>3513</v>
      </c>
      <c r="AM596" s="643" t="s">
        <v>3514</v>
      </c>
      <c r="AN596" s="914">
        <v>3306069</v>
      </c>
      <c r="AO596" s="643">
        <v>1</v>
      </c>
      <c r="AP596" s="643" t="s">
        <v>139</v>
      </c>
      <c r="AQ596" s="644" t="s">
        <v>3177</v>
      </c>
      <c r="AR596" s="450"/>
    </row>
    <row r="597" spans="33:44" ht="15" customHeight="1" x14ac:dyDescent="0.15">
      <c r="AG597" s="34"/>
      <c r="AI597" s="915"/>
      <c r="AK597" s="914" t="s">
        <v>3420</v>
      </c>
      <c r="AL597" s="914" t="s">
        <v>3515</v>
      </c>
      <c r="AM597" s="643" t="s">
        <v>3516</v>
      </c>
      <c r="AN597" s="914">
        <v>3306071</v>
      </c>
      <c r="AO597" s="643" t="s">
        <v>139</v>
      </c>
      <c r="AP597" s="643">
        <v>1</v>
      </c>
      <c r="AQ597" s="644" t="s">
        <v>3177</v>
      </c>
      <c r="AR597" s="450"/>
    </row>
    <row r="598" spans="33:44" ht="15" customHeight="1" x14ac:dyDescent="0.15">
      <c r="AG598" s="34"/>
      <c r="AI598" s="915"/>
      <c r="AK598" s="914" t="s">
        <v>3420</v>
      </c>
      <c r="AL598" s="914" t="s">
        <v>3517</v>
      </c>
      <c r="AM598" s="643" t="s">
        <v>3518</v>
      </c>
      <c r="AN598" s="914">
        <v>3306072</v>
      </c>
      <c r="AO598" s="643" t="s">
        <v>139</v>
      </c>
      <c r="AP598" s="643">
        <v>1</v>
      </c>
      <c r="AQ598" s="644" t="s">
        <v>3177</v>
      </c>
      <c r="AR598" s="450"/>
    </row>
    <row r="599" spans="33:44" ht="15" customHeight="1" x14ac:dyDescent="0.15">
      <c r="AG599" s="34"/>
      <c r="AI599" s="915"/>
      <c r="AK599" s="914" t="s">
        <v>3420</v>
      </c>
      <c r="AL599" s="914" t="s">
        <v>3519</v>
      </c>
      <c r="AM599" s="643" t="s">
        <v>3520</v>
      </c>
      <c r="AN599" s="914">
        <v>3306073</v>
      </c>
      <c r="AO599" s="643" t="s">
        <v>139</v>
      </c>
      <c r="AP599" s="643">
        <v>1</v>
      </c>
      <c r="AQ599" s="644" t="s">
        <v>3177</v>
      </c>
      <c r="AR599" s="450"/>
    </row>
    <row r="600" spans="33:44" ht="15" customHeight="1" x14ac:dyDescent="0.15">
      <c r="AG600" s="34"/>
      <c r="AI600" s="915"/>
      <c r="AK600" s="914" t="s">
        <v>3420</v>
      </c>
      <c r="AL600" s="914" t="s">
        <v>3521</v>
      </c>
      <c r="AM600" s="643" t="s">
        <v>3522</v>
      </c>
      <c r="AN600" s="914">
        <v>3306074</v>
      </c>
      <c r="AO600" s="643" t="s">
        <v>139</v>
      </c>
      <c r="AP600" s="643">
        <v>1</v>
      </c>
      <c r="AQ600" s="644" t="s">
        <v>3177</v>
      </c>
      <c r="AR600" s="450"/>
    </row>
    <row r="601" spans="33:44" ht="15" customHeight="1" x14ac:dyDescent="0.15">
      <c r="AG601" s="34"/>
      <c r="AI601" s="915"/>
      <c r="AK601" s="914" t="s">
        <v>3420</v>
      </c>
      <c r="AL601" s="914" t="s">
        <v>3523</v>
      </c>
      <c r="AM601" s="643" t="s">
        <v>3524</v>
      </c>
      <c r="AN601" s="914">
        <v>3306075</v>
      </c>
      <c r="AO601" s="643">
        <v>1</v>
      </c>
      <c r="AP601" s="643" t="s">
        <v>139</v>
      </c>
      <c r="AQ601" s="644" t="s">
        <v>3177</v>
      </c>
      <c r="AR601" s="450"/>
    </row>
    <row r="602" spans="33:44" ht="15" customHeight="1" x14ac:dyDescent="0.15">
      <c r="AG602" s="34"/>
      <c r="AI602" s="915"/>
      <c r="AK602" s="914" t="s">
        <v>3420</v>
      </c>
      <c r="AL602" s="914" t="s">
        <v>3525</v>
      </c>
      <c r="AM602" s="643" t="s">
        <v>3526</v>
      </c>
      <c r="AN602" s="914">
        <v>3306076</v>
      </c>
      <c r="AO602" s="643">
        <v>1</v>
      </c>
      <c r="AP602" s="643" t="s">
        <v>139</v>
      </c>
      <c r="AQ602" s="644" t="s">
        <v>3177</v>
      </c>
      <c r="AR602" s="450"/>
    </row>
    <row r="603" spans="33:44" ht="15" customHeight="1" x14ac:dyDescent="0.15">
      <c r="AG603" s="34"/>
      <c r="AI603" s="915"/>
      <c r="AK603" s="914" t="s">
        <v>3420</v>
      </c>
      <c r="AL603" s="914" t="s">
        <v>3527</v>
      </c>
      <c r="AM603" s="643" t="s">
        <v>3528</v>
      </c>
      <c r="AN603" s="914">
        <v>3306078</v>
      </c>
      <c r="AO603" s="643">
        <v>1</v>
      </c>
      <c r="AP603" s="643" t="s">
        <v>139</v>
      </c>
      <c r="AQ603" s="644" t="s">
        <v>3177</v>
      </c>
      <c r="AR603" s="450"/>
    </row>
    <row r="604" spans="33:44" ht="15" customHeight="1" x14ac:dyDescent="0.15">
      <c r="AG604" s="34"/>
      <c r="AI604" s="915"/>
      <c r="AK604" s="914" t="s">
        <v>3420</v>
      </c>
      <c r="AL604" s="914" t="s">
        <v>3529</v>
      </c>
      <c r="AM604" s="643" t="s">
        <v>3530</v>
      </c>
      <c r="AN604" s="914">
        <v>3306079</v>
      </c>
      <c r="AO604" s="643" t="s">
        <v>139</v>
      </c>
      <c r="AP604" s="643">
        <v>1</v>
      </c>
      <c r="AQ604" s="644" t="s">
        <v>3177</v>
      </c>
      <c r="AR604" s="450"/>
    </row>
    <row r="605" spans="33:44" ht="15" customHeight="1" x14ac:dyDescent="0.15">
      <c r="AG605" s="34"/>
      <c r="AI605" s="915"/>
      <c r="AK605" s="914" t="s">
        <v>3420</v>
      </c>
      <c r="AL605" s="914" t="s">
        <v>3531</v>
      </c>
      <c r="AM605" s="643" t="s">
        <v>3532</v>
      </c>
      <c r="AN605" s="914">
        <v>3306080</v>
      </c>
      <c r="AO605" s="643" t="s">
        <v>139</v>
      </c>
      <c r="AP605" s="643">
        <v>1</v>
      </c>
      <c r="AQ605" s="644" t="s">
        <v>3198</v>
      </c>
      <c r="AR605" s="450"/>
    </row>
    <row r="606" spans="33:44" ht="15" customHeight="1" x14ac:dyDescent="0.15">
      <c r="AG606" s="34"/>
      <c r="AI606" s="915"/>
      <c r="AK606" s="914" t="s">
        <v>3420</v>
      </c>
      <c r="AL606" s="914" t="s">
        <v>3533</v>
      </c>
      <c r="AM606" s="643" t="s">
        <v>3534</v>
      </c>
      <c r="AN606" s="914">
        <v>3306085</v>
      </c>
      <c r="AO606" s="643" t="s">
        <v>139</v>
      </c>
      <c r="AP606" s="643">
        <v>1</v>
      </c>
      <c r="AQ606" s="644" t="s">
        <v>3177</v>
      </c>
      <c r="AR606" s="450"/>
    </row>
    <row r="607" spans="33:44" ht="15" customHeight="1" x14ac:dyDescent="0.15">
      <c r="AG607" s="34"/>
      <c r="AI607" s="915"/>
      <c r="AK607" s="914" t="s">
        <v>3420</v>
      </c>
      <c r="AL607" s="914" t="s">
        <v>3535</v>
      </c>
      <c r="AM607" s="643" t="s">
        <v>3536</v>
      </c>
      <c r="AN607" s="914">
        <v>3306086</v>
      </c>
      <c r="AO607" s="643" t="s">
        <v>139</v>
      </c>
      <c r="AP607" s="643">
        <v>1</v>
      </c>
      <c r="AQ607" s="644" t="s">
        <v>3177</v>
      </c>
      <c r="AR607" s="450"/>
    </row>
    <row r="608" spans="33:44" ht="15" customHeight="1" x14ac:dyDescent="0.15">
      <c r="AG608" s="34"/>
      <c r="AI608" s="915"/>
      <c r="AK608" s="914" t="s">
        <v>3420</v>
      </c>
      <c r="AL608" s="914" t="s">
        <v>3537</v>
      </c>
      <c r="AM608" s="643" t="s">
        <v>3538</v>
      </c>
      <c r="AN608" s="914">
        <v>3306992</v>
      </c>
      <c r="AO608" s="643" t="s">
        <v>139</v>
      </c>
      <c r="AP608" s="643">
        <v>1</v>
      </c>
      <c r="AQ608" s="644" t="s">
        <v>3177</v>
      </c>
      <c r="AR608" s="450" t="s">
        <v>3199</v>
      </c>
    </row>
    <row r="609" spans="33:44" ht="15" customHeight="1" x14ac:dyDescent="0.15">
      <c r="AG609" s="34"/>
      <c r="AI609" s="915"/>
      <c r="AK609" s="914" t="s">
        <v>3539</v>
      </c>
      <c r="AL609" s="914" t="s">
        <v>3540</v>
      </c>
      <c r="AM609" s="643" t="s">
        <v>3541</v>
      </c>
      <c r="AN609" s="914">
        <v>3401001</v>
      </c>
      <c r="AO609" s="643">
        <v>1</v>
      </c>
      <c r="AP609" s="643" t="s">
        <v>139</v>
      </c>
      <c r="AQ609" s="644" t="s">
        <v>3177</v>
      </c>
      <c r="AR609" s="450"/>
    </row>
    <row r="610" spans="33:44" ht="15" customHeight="1" x14ac:dyDescent="0.15">
      <c r="AG610" s="34"/>
      <c r="AI610" s="915"/>
      <c r="AK610" s="914" t="s">
        <v>3539</v>
      </c>
      <c r="AL610" s="914" t="s">
        <v>3542</v>
      </c>
      <c r="AM610" s="643" t="s">
        <v>3543</v>
      </c>
      <c r="AN610" s="914">
        <v>3401003</v>
      </c>
      <c r="AO610" s="643" t="s">
        <v>139</v>
      </c>
      <c r="AP610" s="643">
        <v>1</v>
      </c>
      <c r="AQ610" s="644" t="s">
        <v>3177</v>
      </c>
      <c r="AR610" s="450"/>
    </row>
    <row r="611" spans="33:44" ht="15" customHeight="1" x14ac:dyDescent="0.15">
      <c r="AG611" s="34"/>
      <c r="AI611" s="915"/>
      <c r="AK611" s="914" t="s">
        <v>3539</v>
      </c>
      <c r="AL611" s="914" t="s">
        <v>3544</v>
      </c>
      <c r="AM611" s="643" t="s">
        <v>3545</v>
      </c>
      <c r="AN611" s="914">
        <v>3401004</v>
      </c>
      <c r="AO611" s="643">
        <v>1</v>
      </c>
      <c r="AP611" s="643" t="s">
        <v>139</v>
      </c>
      <c r="AQ611" s="644" t="s">
        <v>3177</v>
      </c>
      <c r="AR611" s="450"/>
    </row>
    <row r="612" spans="33:44" ht="15" customHeight="1" x14ac:dyDescent="0.15">
      <c r="AG612" s="34"/>
      <c r="AI612" s="915"/>
      <c r="AK612" s="914" t="s">
        <v>3539</v>
      </c>
      <c r="AL612" s="914" t="s">
        <v>3546</v>
      </c>
      <c r="AM612" s="643" t="s">
        <v>3547</v>
      </c>
      <c r="AN612" s="914">
        <v>3401005</v>
      </c>
      <c r="AO612" s="643" t="s">
        <v>139</v>
      </c>
      <c r="AP612" s="643">
        <v>1</v>
      </c>
      <c r="AQ612" s="644" t="s">
        <v>3177</v>
      </c>
      <c r="AR612" s="450"/>
    </row>
    <row r="613" spans="33:44" ht="15" customHeight="1" x14ac:dyDescent="0.15">
      <c r="AG613" s="34"/>
      <c r="AI613" s="915"/>
      <c r="AK613" s="914" t="s">
        <v>3539</v>
      </c>
      <c r="AL613" s="914" t="s">
        <v>3548</v>
      </c>
      <c r="AM613" s="643" t="s">
        <v>3549</v>
      </c>
      <c r="AN613" s="914">
        <v>3401007</v>
      </c>
      <c r="AO613" s="643" t="s">
        <v>139</v>
      </c>
      <c r="AP613" s="643">
        <v>1</v>
      </c>
      <c r="AQ613" s="644" t="s">
        <v>3177</v>
      </c>
      <c r="AR613" s="450"/>
    </row>
    <row r="614" spans="33:44" ht="15" customHeight="1" x14ac:dyDescent="0.15">
      <c r="AG614" s="34"/>
      <c r="AI614" s="915"/>
      <c r="AK614" s="914" t="s">
        <v>3539</v>
      </c>
      <c r="AL614" s="914" t="s">
        <v>3550</v>
      </c>
      <c r="AM614" s="643" t="s">
        <v>3551</v>
      </c>
      <c r="AN614" s="914">
        <v>3401008</v>
      </c>
      <c r="AO614" s="643" t="s">
        <v>139</v>
      </c>
      <c r="AP614" s="643">
        <v>1</v>
      </c>
      <c r="AQ614" s="644" t="s">
        <v>3177</v>
      </c>
      <c r="AR614" s="450"/>
    </row>
    <row r="615" spans="33:44" ht="15" customHeight="1" x14ac:dyDescent="0.15">
      <c r="AG615" s="34"/>
      <c r="AI615" s="915"/>
      <c r="AK615" s="914" t="s">
        <v>3539</v>
      </c>
      <c r="AL615" s="914" t="s">
        <v>3552</v>
      </c>
      <c r="AM615" s="643" t="s">
        <v>3553</v>
      </c>
      <c r="AN615" s="914">
        <v>3401009</v>
      </c>
      <c r="AO615" s="643">
        <v>1</v>
      </c>
      <c r="AP615" s="643" t="s">
        <v>139</v>
      </c>
      <c r="AQ615" s="644" t="s">
        <v>3177</v>
      </c>
      <c r="AR615" s="450"/>
    </row>
    <row r="616" spans="33:44" ht="15" customHeight="1" x14ac:dyDescent="0.15">
      <c r="AG616" s="34"/>
      <c r="AI616" s="915"/>
      <c r="AK616" s="914" t="s">
        <v>3539</v>
      </c>
      <c r="AL616" s="914" t="s">
        <v>3554</v>
      </c>
      <c r="AM616" s="643" t="s">
        <v>3555</v>
      </c>
      <c r="AN616" s="914">
        <v>3401012</v>
      </c>
      <c r="AO616" s="643">
        <v>1</v>
      </c>
      <c r="AP616" s="643" t="s">
        <v>139</v>
      </c>
      <c r="AQ616" s="644" t="s">
        <v>3177</v>
      </c>
      <c r="AR616" s="450"/>
    </row>
    <row r="617" spans="33:44" ht="15" customHeight="1" x14ac:dyDescent="0.15">
      <c r="AG617" s="34"/>
      <c r="AI617" s="915"/>
      <c r="AK617" s="914" t="s">
        <v>3539</v>
      </c>
      <c r="AL617" s="914" t="s">
        <v>3556</v>
      </c>
      <c r="AM617" s="643" t="s">
        <v>3557</v>
      </c>
      <c r="AN617" s="914">
        <v>3401013</v>
      </c>
      <c r="AO617" s="643">
        <v>1</v>
      </c>
      <c r="AP617" s="643" t="s">
        <v>139</v>
      </c>
      <c r="AQ617" s="644" t="s">
        <v>3177</v>
      </c>
      <c r="AR617" s="450"/>
    </row>
    <row r="618" spans="33:44" ht="15" customHeight="1" x14ac:dyDescent="0.15">
      <c r="AG618" s="34"/>
      <c r="AI618" s="915"/>
      <c r="AK618" s="914" t="s">
        <v>3539</v>
      </c>
      <c r="AL618" s="914" t="s">
        <v>3558</v>
      </c>
      <c r="AM618" s="643" t="s">
        <v>3559</v>
      </c>
      <c r="AN618" s="914">
        <v>3401016</v>
      </c>
      <c r="AO618" s="643" t="s">
        <v>139</v>
      </c>
      <c r="AP618" s="643">
        <v>1</v>
      </c>
      <c r="AQ618" s="644" t="s">
        <v>3177</v>
      </c>
      <c r="AR618" s="450"/>
    </row>
    <row r="619" spans="33:44" ht="15" customHeight="1" x14ac:dyDescent="0.15">
      <c r="AG619" s="34"/>
      <c r="AI619" s="915"/>
      <c r="AK619" s="914" t="s">
        <v>3539</v>
      </c>
      <c r="AL619" s="914" t="s">
        <v>3560</v>
      </c>
      <c r="AM619" s="643" t="s">
        <v>3561</v>
      </c>
      <c r="AN619" s="914">
        <v>3401017</v>
      </c>
      <c r="AO619" s="643" t="s">
        <v>139</v>
      </c>
      <c r="AP619" s="643">
        <v>1</v>
      </c>
      <c r="AQ619" s="644" t="s">
        <v>3177</v>
      </c>
      <c r="AR619" s="450"/>
    </row>
    <row r="620" spans="33:44" ht="15" customHeight="1" x14ac:dyDescent="0.15">
      <c r="AG620" s="34"/>
      <c r="AI620" s="915"/>
      <c r="AK620" s="914" t="s">
        <v>3539</v>
      </c>
      <c r="AL620" s="914" t="s">
        <v>3562</v>
      </c>
      <c r="AM620" s="643" t="s">
        <v>3563</v>
      </c>
      <c r="AN620" s="914">
        <v>3401019</v>
      </c>
      <c r="AO620" s="643">
        <v>1</v>
      </c>
      <c r="AP620" s="643" t="s">
        <v>139</v>
      </c>
      <c r="AQ620" s="644" t="s">
        <v>3177</v>
      </c>
      <c r="AR620" s="450"/>
    </row>
    <row r="621" spans="33:44" ht="15" customHeight="1" x14ac:dyDescent="0.15">
      <c r="AG621" s="34"/>
      <c r="AI621" s="915"/>
      <c r="AK621" s="914" t="s">
        <v>3539</v>
      </c>
      <c r="AL621" s="914" t="s">
        <v>3564</v>
      </c>
      <c r="AM621" s="643" t="s">
        <v>3565</v>
      </c>
      <c r="AN621" s="914">
        <v>3401021</v>
      </c>
      <c r="AO621" s="643">
        <v>1</v>
      </c>
      <c r="AP621" s="643" t="s">
        <v>139</v>
      </c>
      <c r="AQ621" s="644" t="s">
        <v>3177</v>
      </c>
      <c r="AR621" s="450"/>
    </row>
    <row r="622" spans="33:44" ht="15" customHeight="1" x14ac:dyDescent="0.15">
      <c r="AG622" s="34"/>
      <c r="AI622" s="915"/>
      <c r="AK622" s="914" t="s">
        <v>3539</v>
      </c>
      <c r="AL622" s="914" t="s">
        <v>3566</v>
      </c>
      <c r="AM622" s="643" t="s">
        <v>3567</v>
      </c>
      <c r="AN622" s="914">
        <v>3402001</v>
      </c>
      <c r="AO622" s="643" t="s">
        <v>139</v>
      </c>
      <c r="AP622" s="643">
        <v>1</v>
      </c>
      <c r="AQ622" s="644" t="s">
        <v>3177</v>
      </c>
      <c r="AR622" s="450"/>
    </row>
    <row r="623" spans="33:44" ht="15" customHeight="1" x14ac:dyDescent="0.15">
      <c r="AG623" s="34"/>
      <c r="AI623" s="915"/>
      <c r="AK623" s="914" t="s">
        <v>3539</v>
      </c>
      <c r="AL623" s="914" t="s">
        <v>3568</v>
      </c>
      <c r="AM623" s="643" t="s">
        <v>3569</v>
      </c>
      <c r="AN623" s="914">
        <v>3402002</v>
      </c>
      <c r="AO623" s="643">
        <v>1</v>
      </c>
      <c r="AP623" s="643" t="s">
        <v>139</v>
      </c>
      <c r="AQ623" s="644" t="s">
        <v>3198</v>
      </c>
      <c r="AR623" s="450"/>
    </row>
    <row r="624" spans="33:44" ht="15" customHeight="1" x14ac:dyDescent="0.15">
      <c r="AG624" s="34"/>
      <c r="AI624" s="915"/>
      <c r="AK624" s="914" t="s">
        <v>3539</v>
      </c>
      <c r="AL624" s="914" t="s">
        <v>3570</v>
      </c>
      <c r="AM624" s="643" t="s">
        <v>3571</v>
      </c>
      <c r="AN624" s="914">
        <v>3402004</v>
      </c>
      <c r="AO624" s="643" t="s">
        <v>139</v>
      </c>
      <c r="AP624" s="643">
        <v>1</v>
      </c>
      <c r="AQ624" s="644" t="s">
        <v>3177</v>
      </c>
      <c r="AR624" s="450"/>
    </row>
    <row r="625" spans="33:44" ht="15" customHeight="1" x14ac:dyDescent="0.15">
      <c r="AG625" s="34"/>
      <c r="AI625" s="915"/>
      <c r="AK625" s="914" t="s">
        <v>3539</v>
      </c>
      <c r="AL625" s="914" t="s">
        <v>3572</v>
      </c>
      <c r="AM625" s="643" t="s">
        <v>3573</v>
      </c>
      <c r="AN625" s="914">
        <v>3402006</v>
      </c>
      <c r="AO625" s="643" t="s">
        <v>139</v>
      </c>
      <c r="AP625" s="643">
        <v>1</v>
      </c>
      <c r="AQ625" s="644" t="s">
        <v>3177</v>
      </c>
      <c r="AR625" s="450"/>
    </row>
    <row r="626" spans="33:44" ht="15" customHeight="1" x14ac:dyDescent="0.15">
      <c r="AG626" s="34"/>
      <c r="AI626" s="915"/>
      <c r="AK626" s="914" t="s">
        <v>3539</v>
      </c>
      <c r="AL626" s="914" t="s">
        <v>3574</v>
      </c>
      <c r="AM626" s="643" t="s">
        <v>3575</v>
      </c>
      <c r="AN626" s="914">
        <v>3402007</v>
      </c>
      <c r="AO626" s="643" t="s">
        <v>139</v>
      </c>
      <c r="AP626" s="643">
        <v>1</v>
      </c>
      <c r="AQ626" s="644" t="s">
        <v>3177</v>
      </c>
      <c r="AR626" s="450"/>
    </row>
    <row r="627" spans="33:44" ht="15" customHeight="1" x14ac:dyDescent="0.15">
      <c r="AG627" s="34"/>
      <c r="AI627" s="915"/>
      <c r="AK627" s="914" t="s">
        <v>3539</v>
      </c>
      <c r="AL627" s="914" t="s">
        <v>3576</v>
      </c>
      <c r="AM627" s="643" t="s">
        <v>3577</v>
      </c>
      <c r="AN627" s="914">
        <v>3402008</v>
      </c>
      <c r="AO627" s="643">
        <v>1</v>
      </c>
      <c r="AP627" s="643" t="s">
        <v>139</v>
      </c>
      <c r="AQ627" s="644" t="s">
        <v>3177</v>
      </c>
      <c r="AR627" s="450"/>
    </row>
    <row r="628" spans="33:44" ht="15" customHeight="1" x14ac:dyDescent="0.15">
      <c r="AG628" s="34"/>
      <c r="AI628" s="915"/>
      <c r="AK628" s="914" t="s">
        <v>3539</v>
      </c>
      <c r="AL628" s="914" t="s">
        <v>3578</v>
      </c>
      <c r="AM628" s="643" t="s">
        <v>3579</v>
      </c>
      <c r="AN628" s="914">
        <v>3402010</v>
      </c>
      <c r="AO628" s="643" t="s">
        <v>139</v>
      </c>
      <c r="AP628" s="643">
        <v>1</v>
      </c>
      <c r="AQ628" s="644" t="s">
        <v>3177</v>
      </c>
      <c r="AR628" s="450"/>
    </row>
    <row r="629" spans="33:44" ht="15" customHeight="1" x14ac:dyDescent="0.15">
      <c r="AG629" s="34"/>
      <c r="AI629" s="915"/>
      <c r="AK629" s="914" t="s">
        <v>3539</v>
      </c>
      <c r="AL629" s="914" t="s">
        <v>3580</v>
      </c>
      <c r="AM629" s="643" t="s">
        <v>3581</v>
      </c>
      <c r="AN629" s="914">
        <v>3402013</v>
      </c>
      <c r="AO629" s="643">
        <v>1</v>
      </c>
      <c r="AP629" s="643" t="s">
        <v>139</v>
      </c>
      <c r="AQ629" s="644" t="s">
        <v>3177</v>
      </c>
      <c r="AR629" s="450"/>
    </row>
    <row r="630" spans="33:44" ht="15" customHeight="1" x14ac:dyDescent="0.15">
      <c r="AG630" s="34"/>
      <c r="AI630" s="915"/>
      <c r="AK630" s="914" t="s">
        <v>3539</v>
      </c>
      <c r="AL630" s="914" t="s">
        <v>3582</v>
      </c>
      <c r="AM630" s="643" t="s">
        <v>3583</v>
      </c>
      <c r="AN630" s="914">
        <v>3402014</v>
      </c>
      <c r="AO630" s="643" t="s">
        <v>139</v>
      </c>
      <c r="AP630" s="643">
        <v>1</v>
      </c>
      <c r="AQ630" s="644" t="s">
        <v>3177</v>
      </c>
      <c r="AR630" s="450"/>
    </row>
    <row r="631" spans="33:44" ht="15" customHeight="1" x14ac:dyDescent="0.15">
      <c r="AG631" s="34"/>
      <c r="AI631" s="915"/>
      <c r="AK631" s="914" t="s">
        <v>3539</v>
      </c>
      <c r="AL631" s="914" t="s">
        <v>3584</v>
      </c>
      <c r="AM631" s="643" t="s">
        <v>3585</v>
      </c>
      <c r="AN631" s="914">
        <v>3402015</v>
      </c>
      <c r="AO631" s="643">
        <v>1</v>
      </c>
      <c r="AP631" s="643" t="s">
        <v>139</v>
      </c>
      <c r="AQ631" s="644" t="s">
        <v>3177</v>
      </c>
      <c r="AR631" s="450"/>
    </row>
    <row r="632" spans="33:44" ht="15" customHeight="1" x14ac:dyDescent="0.15">
      <c r="AG632" s="34"/>
      <c r="AI632" s="915"/>
      <c r="AK632" s="914" t="s">
        <v>3539</v>
      </c>
      <c r="AL632" s="914" t="s">
        <v>3586</v>
      </c>
      <c r="AM632" s="643" t="s">
        <v>3587</v>
      </c>
      <c r="AN632" s="914">
        <v>3402016</v>
      </c>
      <c r="AO632" s="643" t="s">
        <v>139</v>
      </c>
      <c r="AP632" s="643">
        <v>1</v>
      </c>
      <c r="AQ632" s="644" t="s">
        <v>3177</v>
      </c>
      <c r="AR632" s="450"/>
    </row>
    <row r="633" spans="33:44" ht="15" customHeight="1" x14ac:dyDescent="0.15">
      <c r="AG633" s="34"/>
      <c r="AI633" s="915"/>
      <c r="AK633" s="914" t="s">
        <v>3539</v>
      </c>
      <c r="AL633" s="914" t="s">
        <v>3588</v>
      </c>
      <c r="AM633" s="643" t="s">
        <v>3589</v>
      </c>
      <c r="AN633" s="914">
        <v>3402019</v>
      </c>
      <c r="AO633" s="643" t="s">
        <v>139</v>
      </c>
      <c r="AP633" s="643">
        <v>1</v>
      </c>
      <c r="AQ633" s="644" t="s">
        <v>3177</v>
      </c>
      <c r="AR633" s="450"/>
    </row>
    <row r="634" spans="33:44" ht="15" customHeight="1" x14ac:dyDescent="0.15">
      <c r="AG634" s="34"/>
      <c r="AI634" s="915"/>
      <c r="AK634" s="914" t="s">
        <v>3539</v>
      </c>
      <c r="AL634" s="914" t="s">
        <v>3590</v>
      </c>
      <c r="AM634" s="643" t="s">
        <v>3591</v>
      </c>
      <c r="AN634" s="914">
        <v>3403001</v>
      </c>
      <c r="AO634" s="643" t="s">
        <v>139</v>
      </c>
      <c r="AP634" s="643">
        <v>1</v>
      </c>
      <c r="AQ634" s="644" t="s">
        <v>3177</v>
      </c>
      <c r="AR634" s="450"/>
    </row>
    <row r="635" spans="33:44" ht="15" customHeight="1" x14ac:dyDescent="0.15">
      <c r="AG635" s="34"/>
      <c r="AI635" s="915"/>
      <c r="AK635" s="914" t="s">
        <v>3539</v>
      </c>
      <c r="AL635" s="914" t="s">
        <v>3592</v>
      </c>
      <c r="AM635" s="643" t="s">
        <v>3593</v>
      </c>
      <c r="AN635" s="914">
        <v>3403002</v>
      </c>
      <c r="AO635" s="643">
        <v>1</v>
      </c>
      <c r="AP635" s="643" t="s">
        <v>139</v>
      </c>
      <c r="AQ635" s="644" t="s">
        <v>3177</v>
      </c>
      <c r="AR635" s="450"/>
    </row>
    <row r="636" spans="33:44" ht="15" customHeight="1" x14ac:dyDescent="0.15">
      <c r="AG636" s="34"/>
      <c r="AI636" s="915"/>
      <c r="AK636" s="914" t="s">
        <v>3539</v>
      </c>
      <c r="AL636" s="914" t="s">
        <v>3594</v>
      </c>
      <c r="AM636" s="643" t="s">
        <v>3595</v>
      </c>
      <c r="AN636" s="914">
        <v>3403003</v>
      </c>
      <c r="AO636" s="643">
        <v>1</v>
      </c>
      <c r="AP636" s="643" t="s">
        <v>139</v>
      </c>
      <c r="AQ636" s="644" t="s">
        <v>3177</v>
      </c>
      <c r="AR636" s="450"/>
    </row>
    <row r="637" spans="33:44" ht="15" customHeight="1" x14ac:dyDescent="0.15">
      <c r="AG637" s="34"/>
      <c r="AI637" s="915"/>
      <c r="AK637" s="914" t="s">
        <v>3539</v>
      </c>
      <c r="AL637" s="914" t="s">
        <v>3596</v>
      </c>
      <c r="AM637" s="643" t="s">
        <v>3597</v>
      </c>
      <c r="AN637" s="914">
        <v>3403004</v>
      </c>
      <c r="AO637" s="643" t="s">
        <v>139</v>
      </c>
      <c r="AP637" s="643">
        <v>1</v>
      </c>
      <c r="AQ637" s="644" t="s">
        <v>3177</v>
      </c>
      <c r="AR637" s="450"/>
    </row>
    <row r="638" spans="33:44" ht="15" customHeight="1" x14ac:dyDescent="0.15">
      <c r="AG638" s="34"/>
      <c r="AI638" s="915"/>
      <c r="AK638" s="914" t="s">
        <v>3539</v>
      </c>
      <c r="AL638" s="914" t="s">
        <v>3598</v>
      </c>
      <c r="AM638" s="643" t="s">
        <v>3599</v>
      </c>
      <c r="AN638" s="914">
        <v>3403006</v>
      </c>
      <c r="AO638" s="643">
        <v>1</v>
      </c>
      <c r="AP638" s="643" t="s">
        <v>139</v>
      </c>
      <c r="AQ638" s="644" t="s">
        <v>3177</v>
      </c>
      <c r="AR638" s="450"/>
    </row>
    <row r="639" spans="33:44" ht="15" customHeight="1" x14ac:dyDescent="0.15">
      <c r="AG639" s="34"/>
      <c r="AI639" s="915"/>
      <c r="AK639" s="914" t="s">
        <v>3539</v>
      </c>
      <c r="AL639" s="914" t="s">
        <v>3600</v>
      </c>
      <c r="AM639" s="643" t="s">
        <v>3601</v>
      </c>
      <c r="AN639" s="914">
        <v>3403007</v>
      </c>
      <c r="AO639" s="643" t="s">
        <v>139</v>
      </c>
      <c r="AP639" s="643">
        <v>1</v>
      </c>
      <c r="AQ639" s="644" t="s">
        <v>3177</v>
      </c>
      <c r="AR639" s="450"/>
    </row>
    <row r="640" spans="33:44" ht="15" customHeight="1" x14ac:dyDescent="0.15">
      <c r="AG640" s="34"/>
      <c r="AI640" s="915"/>
      <c r="AK640" s="914" t="s">
        <v>3539</v>
      </c>
      <c r="AL640" s="914" t="s">
        <v>3602</v>
      </c>
      <c r="AM640" s="643" t="s">
        <v>3603</v>
      </c>
      <c r="AN640" s="914">
        <v>3403009</v>
      </c>
      <c r="AO640" s="643">
        <v>1</v>
      </c>
      <c r="AP640" s="643" t="s">
        <v>139</v>
      </c>
      <c r="AQ640" s="644" t="s">
        <v>3177</v>
      </c>
      <c r="AR640" s="450"/>
    </row>
    <row r="641" spans="33:44" ht="15" customHeight="1" x14ac:dyDescent="0.15">
      <c r="AG641" s="34"/>
      <c r="AI641" s="915"/>
      <c r="AK641" s="914" t="s">
        <v>3539</v>
      </c>
      <c r="AL641" s="914" t="s">
        <v>3604</v>
      </c>
      <c r="AM641" s="643" t="s">
        <v>3605</v>
      </c>
      <c r="AN641" s="914">
        <v>3403012</v>
      </c>
      <c r="AO641" s="643">
        <v>1</v>
      </c>
      <c r="AP641" s="643" t="s">
        <v>139</v>
      </c>
      <c r="AQ641" s="644" t="s">
        <v>3177</v>
      </c>
      <c r="AR641" s="450"/>
    </row>
    <row r="642" spans="33:44" ht="15" customHeight="1" x14ac:dyDescent="0.15">
      <c r="AG642" s="34"/>
      <c r="AI642" s="915"/>
      <c r="AK642" s="914" t="s">
        <v>3539</v>
      </c>
      <c r="AL642" s="914" t="s">
        <v>3606</v>
      </c>
      <c r="AM642" s="643" t="s">
        <v>3607</v>
      </c>
      <c r="AN642" s="914">
        <v>3403013</v>
      </c>
      <c r="AO642" s="643" t="s">
        <v>139</v>
      </c>
      <c r="AP642" s="643">
        <v>1</v>
      </c>
      <c r="AQ642" s="644" t="s">
        <v>3177</v>
      </c>
      <c r="AR642" s="450"/>
    </row>
    <row r="643" spans="33:44" ht="15" customHeight="1" x14ac:dyDescent="0.15">
      <c r="AG643" s="34"/>
      <c r="AI643" s="915"/>
      <c r="AK643" s="914" t="s">
        <v>3539</v>
      </c>
      <c r="AL643" s="914" t="s">
        <v>3608</v>
      </c>
      <c r="AM643" s="643" t="s">
        <v>3609</v>
      </c>
      <c r="AN643" s="914">
        <v>3403015</v>
      </c>
      <c r="AO643" s="643" t="s">
        <v>139</v>
      </c>
      <c r="AP643" s="643">
        <v>1</v>
      </c>
      <c r="AQ643" s="644" t="s">
        <v>3177</v>
      </c>
      <c r="AR643" s="450"/>
    </row>
    <row r="644" spans="33:44" ht="15" customHeight="1" x14ac:dyDescent="0.15">
      <c r="AG644" s="34"/>
      <c r="AI644" s="915"/>
      <c r="AK644" s="914" t="s">
        <v>3539</v>
      </c>
      <c r="AL644" s="914" t="s">
        <v>3610</v>
      </c>
      <c r="AM644" s="643" t="s">
        <v>3611</v>
      </c>
      <c r="AN644" s="914">
        <v>3403016</v>
      </c>
      <c r="AO644" s="643" t="s">
        <v>139</v>
      </c>
      <c r="AP644" s="643">
        <v>1</v>
      </c>
      <c r="AQ644" s="644" t="s">
        <v>3177</v>
      </c>
      <c r="AR644" s="450"/>
    </row>
    <row r="645" spans="33:44" ht="15" customHeight="1" x14ac:dyDescent="0.15">
      <c r="AG645" s="34"/>
      <c r="AI645" s="915"/>
      <c r="AK645" s="914" t="s">
        <v>3539</v>
      </c>
      <c r="AL645" s="914" t="s">
        <v>3612</v>
      </c>
      <c r="AM645" s="643" t="s">
        <v>3613</v>
      </c>
      <c r="AN645" s="914">
        <v>3403017</v>
      </c>
      <c r="AO645" s="643" t="s">
        <v>139</v>
      </c>
      <c r="AP645" s="643">
        <v>1</v>
      </c>
      <c r="AQ645" s="644" t="s">
        <v>3177</v>
      </c>
      <c r="AR645" s="450"/>
    </row>
    <row r="646" spans="33:44" ht="15" customHeight="1" x14ac:dyDescent="0.15">
      <c r="AG646" s="34"/>
      <c r="AI646" s="915"/>
      <c r="AK646" s="914" t="s">
        <v>3539</v>
      </c>
      <c r="AL646" s="914" t="s">
        <v>3614</v>
      </c>
      <c r="AM646" s="643" t="s">
        <v>3615</v>
      </c>
      <c r="AN646" s="914">
        <v>3403018</v>
      </c>
      <c r="AO646" s="643">
        <v>1</v>
      </c>
      <c r="AP646" s="643" t="s">
        <v>139</v>
      </c>
      <c r="AQ646" s="644" t="s">
        <v>3177</v>
      </c>
      <c r="AR646" s="450"/>
    </row>
    <row r="647" spans="33:44" ht="15" customHeight="1" x14ac:dyDescent="0.15">
      <c r="AG647" s="34"/>
      <c r="AI647" s="915"/>
      <c r="AK647" s="914" t="s">
        <v>3539</v>
      </c>
      <c r="AL647" s="914" t="s">
        <v>3616</v>
      </c>
      <c r="AM647" s="643" t="s">
        <v>3617</v>
      </c>
      <c r="AN647" s="914">
        <v>3403019</v>
      </c>
      <c r="AO647" s="643">
        <v>1</v>
      </c>
      <c r="AP647" s="643" t="s">
        <v>139</v>
      </c>
      <c r="AQ647" s="644" t="s">
        <v>3177</v>
      </c>
      <c r="AR647" s="450"/>
    </row>
    <row r="648" spans="33:44" ht="15" customHeight="1" x14ac:dyDescent="0.15">
      <c r="AG648" s="34"/>
      <c r="AI648" s="915"/>
      <c r="AK648" s="914" t="s">
        <v>3539</v>
      </c>
      <c r="AL648" s="914" t="s">
        <v>3618</v>
      </c>
      <c r="AM648" s="643" t="s">
        <v>3619</v>
      </c>
      <c r="AN648" s="914">
        <v>3403020</v>
      </c>
      <c r="AO648" s="643">
        <v>1</v>
      </c>
      <c r="AP648" s="643" t="s">
        <v>139</v>
      </c>
      <c r="AQ648" s="644" t="s">
        <v>3177</v>
      </c>
      <c r="AR648" s="450"/>
    </row>
    <row r="649" spans="33:44" ht="15" customHeight="1" x14ac:dyDescent="0.15">
      <c r="AG649" s="34"/>
      <c r="AI649" s="915"/>
      <c r="AK649" s="914" t="s">
        <v>3539</v>
      </c>
      <c r="AL649" s="914" t="s">
        <v>3620</v>
      </c>
      <c r="AM649" s="643" t="s">
        <v>3621</v>
      </c>
      <c r="AN649" s="914">
        <v>3404001</v>
      </c>
      <c r="AO649" s="643">
        <v>1</v>
      </c>
      <c r="AP649" s="643" t="s">
        <v>139</v>
      </c>
      <c r="AQ649" s="644" t="s">
        <v>3177</v>
      </c>
      <c r="AR649" s="450"/>
    </row>
    <row r="650" spans="33:44" ht="15" customHeight="1" x14ac:dyDescent="0.15">
      <c r="AG650" s="34"/>
      <c r="AI650" s="915"/>
      <c r="AK650" s="914" t="s">
        <v>3539</v>
      </c>
      <c r="AL650" s="914" t="s">
        <v>3622</v>
      </c>
      <c r="AM650" s="643" t="s">
        <v>3623</v>
      </c>
      <c r="AN650" s="914">
        <v>3404002</v>
      </c>
      <c r="AO650" s="643" t="s">
        <v>139</v>
      </c>
      <c r="AP650" s="643">
        <v>1</v>
      </c>
      <c r="AQ650" s="644" t="s">
        <v>3177</v>
      </c>
      <c r="AR650" s="450"/>
    </row>
    <row r="651" spans="33:44" ht="15" customHeight="1" x14ac:dyDescent="0.15">
      <c r="AG651" s="34"/>
      <c r="AI651" s="915"/>
      <c r="AK651" s="914" t="s">
        <v>3539</v>
      </c>
      <c r="AL651" s="914" t="s">
        <v>3624</v>
      </c>
      <c r="AM651" s="643" t="s">
        <v>3625</v>
      </c>
      <c r="AN651" s="914">
        <v>3404005</v>
      </c>
      <c r="AO651" s="643" t="s">
        <v>139</v>
      </c>
      <c r="AP651" s="643">
        <v>1</v>
      </c>
      <c r="AQ651" s="644" t="s">
        <v>3177</v>
      </c>
      <c r="AR651" s="450"/>
    </row>
    <row r="652" spans="33:44" ht="15" customHeight="1" x14ac:dyDescent="0.15">
      <c r="AG652" s="34"/>
      <c r="AI652" s="915"/>
      <c r="AK652" s="914" t="s">
        <v>3539</v>
      </c>
      <c r="AL652" s="914" t="s">
        <v>3626</v>
      </c>
      <c r="AM652" s="643" t="s">
        <v>3627</v>
      </c>
      <c r="AN652" s="914">
        <v>3404006</v>
      </c>
      <c r="AO652" s="643" t="s">
        <v>139</v>
      </c>
      <c r="AP652" s="643">
        <v>1</v>
      </c>
      <c r="AQ652" s="644" t="s">
        <v>3177</v>
      </c>
      <c r="AR652" s="450"/>
    </row>
    <row r="653" spans="33:44" ht="15" customHeight="1" x14ac:dyDescent="0.15">
      <c r="AG653" s="34"/>
      <c r="AI653" s="915"/>
      <c r="AK653" s="914" t="s">
        <v>3539</v>
      </c>
      <c r="AL653" s="914" t="s">
        <v>3628</v>
      </c>
      <c r="AM653" s="643" t="s">
        <v>3629</v>
      </c>
      <c r="AN653" s="914">
        <v>3404008</v>
      </c>
      <c r="AO653" s="643" t="s">
        <v>139</v>
      </c>
      <c r="AP653" s="643">
        <v>1</v>
      </c>
      <c r="AQ653" s="644" t="s">
        <v>3177</v>
      </c>
      <c r="AR653" s="450"/>
    </row>
    <row r="654" spans="33:44" ht="15" customHeight="1" x14ac:dyDescent="0.15">
      <c r="AG654" s="34"/>
      <c r="AI654" s="915"/>
      <c r="AK654" s="914" t="s">
        <v>3539</v>
      </c>
      <c r="AL654" s="914" t="s">
        <v>3630</v>
      </c>
      <c r="AM654" s="643" t="s">
        <v>3631</v>
      </c>
      <c r="AN654" s="914">
        <v>3404009</v>
      </c>
      <c r="AO654" s="643">
        <v>1</v>
      </c>
      <c r="AP654" s="643" t="s">
        <v>139</v>
      </c>
      <c r="AQ654" s="644" t="s">
        <v>3177</v>
      </c>
      <c r="AR654" s="450"/>
    </row>
    <row r="655" spans="33:44" ht="15" customHeight="1" x14ac:dyDescent="0.15">
      <c r="AG655" s="34"/>
      <c r="AI655" s="915"/>
      <c r="AK655" s="914" t="s">
        <v>3539</v>
      </c>
      <c r="AL655" s="914" t="s">
        <v>3632</v>
      </c>
      <c r="AM655" s="643" t="s">
        <v>3633</v>
      </c>
      <c r="AN655" s="914">
        <v>3404011</v>
      </c>
      <c r="AO655" s="643" t="s">
        <v>139</v>
      </c>
      <c r="AP655" s="643">
        <v>1</v>
      </c>
      <c r="AQ655" s="644" t="s">
        <v>3177</v>
      </c>
      <c r="AR655" s="450"/>
    </row>
    <row r="656" spans="33:44" ht="15" customHeight="1" x14ac:dyDescent="0.15">
      <c r="AG656" s="34"/>
      <c r="AI656" s="915"/>
      <c r="AK656" s="914" t="s">
        <v>3539</v>
      </c>
      <c r="AL656" s="914" t="s">
        <v>3634</v>
      </c>
      <c r="AM656" s="643" t="s">
        <v>3635</v>
      </c>
      <c r="AN656" s="914">
        <v>3404012</v>
      </c>
      <c r="AO656" s="643" t="s">
        <v>139</v>
      </c>
      <c r="AP656" s="643">
        <v>1</v>
      </c>
      <c r="AQ656" s="644" t="s">
        <v>3177</v>
      </c>
      <c r="AR656" s="450"/>
    </row>
    <row r="657" spans="33:44" ht="15" customHeight="1" x14ac:dyDescent="0.15">
      <c r="AG657" s="34"/>
      <c r="AI657" s="915"/>
      <c r="AK657" s="914" t="s">
        <v>3539</v>
      </c>
      <c r="AL657" s="914" t="s">
        <v>3636</v>
      </c>
      <c r="AM657" s="643" t="s">
        <v>3637</v>
      </c>
      <c r="AN657" s="914">
        <v>3404014</v>
      </c>
      <c r="AO657" s="643">
        <v>1</v>
      </c>
      <c r="AP657" s="643" t="s">
        <v>139</v>
      </c>
      <c r="AQ657" s="644" t="s">
        <v>3177</v>
      </c>
      <c r="AR657" s="450"/>
    </row>
    <row r="658" spans="33:44" ht="15" customHeight="1" x14ac:dyDescent="0.15">
      <c r="AG658" s="34"/>
      <c r="AI658" s="915"/>
      <c r="AK658" s="914" t="s">
        <v>3539</v>
      </c>
      <c r="AL658" s="914" t="s">
        <v>3638</v>
      </c>
      <c r="AM658" s="643" t="s">
        <v>3639</v>
      </c>
      <c r="AN658" s="914">
        <v>3404016</v>
      </c>
      <c r="AO658" s="643">
        <v>1</v>
      </c>
      <c r="AP658" s="643" t="s">
        <v>139</v>
      </c>
      <c r="AQ658" s="644" t="s">
        <v>3177</v>
      </c>
      <c r="AR658" s="450"/>
    </row>
    <row r="659" spans="33:44" ht="15" customHeight="1" x14ac:dyDescent="0.15">
      <c r="AG659" s="34"/>
      <c r="AI659" s="915"/>
      <c r="AK659" s="914" t="s">
        <v>3539</v>
      </c>
      <c r="AL659" s="914" t="s">
        <v>3640</v>
      </c>
      <c r="AM659" s="643" t="s">
        <v>3641</v>
      </c>
      <c r="AN659" s="914">
        <v>3404018</v>
      </c>
      <c r="AO659" s="643">
        <v>1</v>
      </c>
      <c r="AP659" s="643" t="s">
        <v>139</v>
      </c>
      <c r="AQ659" s="644" t="s">
        <v>3177</v>
      </c>
      <c r="AR659" s="450"/>
    </row>
    <row r="660" spans="33:44" ht="15" customHeight="1" x14ac:dyDescent="0.15">
      <c r="AG660" s="34"/>
      <c r="AI660" s="915"/>
      <c r="AK660" s="914" t="s">
        <v>3539</v>
      </c>
      <c r="AL660" s="914" t="s">
        <v>3642</v>
      </c>
      <c r="AM660" s="643" t="s">
        <v>3643</v>
      </c>
      <c r="AN660" s="914">
        <v>3404019</v>
      </c>
      <c r="AO660" s="643">
        <v>1</v>
      </c>
      <c r="AP660" s="643" t="s">
        <v>139</v>
      </c>
      <c r="AQ660" s="644" t="s">
        <v>3177</v>
      </c>
      <c r="AR660" s="450"/>
    </row>
    <row r="661" spans="33:44" ht="15" customHeight="1" x14ac:dyDescent="0.15">
      <c r="AG661" s="34"/>
      <c r="AI661" s="915"/>
      <c r="AK661" s="914" t="s">
        <v>3539</v>
      </c>
      <c r="AL661" s="914" t="s">
        <v>3644</v>
      </c>
      <c r="AM661" s="643" t="s">
        <v>3645</v>
      </c>
      <c r="AN661" s="914">
        <v>3404020</v>
      </c>
      <c r="AO661" s="643">
        <v>1</v>
      </c>
      <c r="AP661" s="643" t="s">
        <v>139</v>
      </c>
      <c r="AQ661" s="644" t="s">
        <v>3177</v>
      </c>
      <c r="AR661" s="450"/>
    </row>
    <row r="662" spans="33:44" ht="15" customHeight="1" x14ac:dyDescent="0.15">
      <c r="AG662" s="34"/>
      <c r="AI662" s="915"/>
      <c r="AK662" s="914" t="s">
        <v>3539</v>
      </c>
      <c r="AL662" s="914" t="s">
        <v>3646</v>
      </c>
      <c r="AM662" s="643" t="s">
        <v>3647</v>
      </c>
      <c r="AN662" s="914">
        <v>3404021</v>
      </c>
      <c r="AO662" s="643" t="s">
        <v>139</v>
      </c>
      <c r="AP662" s="643">
        <v>1</v>
      </c>
      <c r="AQ662" s="644" t="s">
        <v>3177</v>
      </c>
      <c r="AR662" s="450"/>
    </row>
    <row r="663" spans="33:44" ht="15" customHeight="1" x14ac:dyDescent="0.15">
      <c r="AG663" s="34"/>
      <c r="AI663" s="915"/>
      <c r="AK663" s="914" t="s">
        <v>3539</v>
      </c>
      <c r="AL663" s="914" t="s">
        <v>3648</v>
      </c>
      <c r="AM663" s="643" t="s">
        <v>3649</v>
      </c>
      <c r="AN663" s="914">
        <v>3405002</v>
      </c>
      <c r="AO663" s="643">
        <v>1</v>
      </c>
      <c r="AP663" s="643" t="s">
        <v>139</v>
      </c>
      <c r="AQ663" s="644" t="s">
        <v>3177</v>
      </c>
      <c r="AR663" s="450"/>
    </row>
    <row r="664" spans="33:44" ht="15" customHeight="1" x14ac:dyDescent="0.15">
      <c r="AG664" s="34"/>
      <c r="AI664" s="915"/>
      <c r="AK664" s="914" t="s">
        <v>3539</v>
      </c>
      <c r="AL664" s="914" t="s">
        <v>3650</v>
      </c>
      <c r="AM664" s="643" t="s">
        <v>3651</v>
      </c>
      <c r="AN664" s="914">
        <v>3405004</v>
      </c>
      <c r="AO664" s="643" t="s">
        <v>139</v>
      </c>
      <c r="AP664" s="643">
        <v>1</v>
      </c>
      <c r="AQ664" s="644" t="s">
        <v>3177</v>
      </c>
      <c r="AR664" s="450"/>
    </row>
    <row r="665" spans="33:44" ht="15" customHeight="1" x14ac:dyDescent="0.15">
      <c r="AG665" s="34"/>
      <c r="AI665" s="915"/>
      <c r="AK665" s="914" t="s">
        <v>3539</v>
      </c>
      <c r="AL665" s="914" t="s">
        <v>3652</v>
      </c>
      <c r="AM665" s="643" t="s">
        <v>3653</v>
      </c>
      <c r="AN665" s="914">
        <v>3405005</v>
      </c>
      <c r="AO665" s="643" t="s">
        <v>139</v>
      </c>
      <c r="AP665" s="643">
        <v>1</v>
      </c>
      <c r="AQ665" s="644" t="s">
        <v>3177</v>
      </c>
      <c r="AR665" s="450"/>
    </row>
    <row r="666" spans="33:44" ht="15" customHeight="1" x14ac:dyDescent="0.15">
      <c r="AG666" s="34"/>
      <c r="AI666" s="915"/>
      <c r="AK666" s="914" t="s">
        <v>3539</v>
      </c>
      <c r="AL666" s="914" t="s">
        <v>3654</v>
      </c>
      <c r="AM666" s="643" t="s">
        <v>3655</v>
      </c>
      <c r="AN666" s="914">
        <v>3405006</v>
      </c>
      <c r="AO666" s="643">
        <v>1</v>
      </c>
      <c r="AP666" s="643" t="s">
        <v>139</v>
      </c>
      <c r="AQ666" s="644" t="s">
        <v>3177</v>
      </c>
      <c r="AR666" s="450"/>
    </row>
    <row r="667" spans="33:44" ht="15" customHeight="1" x14ac:dyDescent="0.15">
      <c r="AG667" s="34"/>
      <c r="AI667" s="915"/>
      <c r="AK667" s="914" t="s">
        <v>3539</v>
      </c>
      <c r="AL667" s="914" t="s">
        <v>3656</v>
      </c>
      <c r="AM667" s="643" t="s">
        <v>3657</v>
      </c>
      <c r="AN667" s="914">
        <v>3405007</v>
      </c>
      <c r="AO667" s="643" t="s">
        <v>139</v>
      </c>
      <c r="AP667" s="643">
        <v>1</v>
      </c>
      <c r="AQ667" s="644" t="s">
        <v>3177</v>
      </c>
      <c r="AR667" s="450"/>
    </row>
    <row r="668" spans="33:44" ht="15" customHeight="1" x14ac:dyDescent="0.15">
      <c r="AG668" s="34"/>
      <c r="AI668" s="915"/>
      <c r="AK668" s="914" t="s">
        <v>3539</v>
      </c>
      <c r="AL668" s="914" t="s">
        <v>3658</v>
      </c>
      <c r="AM668" s="643" t="s">
        <v>3659</v>
      </c>
      <c r="AN668" s="914">
        <v>3405008</v>
      </c>
      <c r="AO668" s="643">
        <v>1</v>
      </c>
      <c r="AP668" s="643" t="s">
        <v>139</v>
      </c>
      <c r="AQ668" s="644" t="s">
        <v>3177</v>
      </c>
      <c r="AR668" s="450"/>
    </row>
    <row r="669" spans="33:44" ht="15" customHeight="1" x14ac:dyDescent="0.15">
      <c r="AG669" s="34"/>
      <c r="AI669" s="915"/>
      <c r="AK669" s="914" t="s">
        <v>3539</v>
      </c>
      <c r="AL669" s="914" t="s">
        <v>3660</v>
      </c>
      <c r="AM669" s="643" t="s">
        <v>3661</v>
      </c>
      <c r="AN669" s="914">
        <v>3405009</v>
      </c>
      <c r="AO669" s="643">
        <v>1</v>
      </c>
      <c r="AP669" s="643" t="s">
        <v>139</v>
      </c>
      <c r="AQ669" s="644" t="s">
        <v>3177</v>
      </c>
      <c r="AR669" s="450"/>
    </row>
    <row r="670" spans="33:44" ht="15" customHeight="1" x14ac:dyDescent="0.15">
      <c r="AG670" s="34"/>
      <c r="AI670" s="915"/>
      <c r="AK670" s="914" t="s">
        <v>3539</v>
      </c>
      <c r="AL670" s="914" t="s">
        <v>3662</v>
      </c>
      <c r="AM670" s="643" t="s">
        <v>3663</v>
      </c>
      <c r="AN670" s="914">
        <v>3405010</v>
      </c>
      <c r="AO670" s="643" t="s">
        <v>139</v>
      </c>
      <c r="AP670" s="643">
        <v>1</v>
      </c>
      <c r="AQ670" s="644" t="s">
        <v>3177</v>
      </c>
      <c r="AR670" s="450"/>
    </row>
    <row r="671" spans="33:44" ht="15" customHeight="1" x14ac:dyDescent="0.15">
      <c r="AG671" s="34"/>
      <c r="AI671" s="915"/>
      <c r="AK671" s="914" t="s">
        <v>3539</v>
      </c>
      <c r="AL671" s="914" t="s">
        <v>3664</v>
      </c>
      <c r="AM671" s="643" t="s">
        <v>3665</v>
      </c>
      <c r="AN671" s="914">
        <v>3405011</v>
      </c>
      <c r="AO671" s="643" t="s">
        <v>139</v>
      </c>
      <c r="AP671" s="643">
        <v>1</v>
      </c>
      <c r="AQ671" s="644" t="s">
        <v>3177</v>
      </c>
      <c r="AR671" s="450"/>
    </row>
    <row r="672" spans="33:44" ht="15" customHeight="1" x14ac:dyDescent="0.15">
      <c r="AG672" s="34"/>
      <c r="AI672" s="915"/>
      <c r="AK672" s="914" t="s">
        <v>3539</v>
      </c>
      <c r="AL672" s="914" t="s">
        <v>3666</v>
      </c>
      <c r="AM672" s="643" t="s">
        <v>3667</v>
      </c>
      <c r="AN672" s="914">
        <v>3405012</v>
      </c>
      <c r="AO672" s="643">
        <v>1</v>
      </c>
      <c r="AP672" s="643" t="s">
        <v>139</v>
      </c>
      <c r="AQ672" s="644" t="s">
        <v>3177</v>
      </c>
      <c r="AR672" s="450"/>
    </row>
    <row r="673" spans="33:44" ht="15" customHeight="1" x14ac:dyDescent="0.15">
      <c r="AG673" s="34"/>
      <c r="AI673" s="915"/>
      <c r="AK673" s="914" t="s">
        <v>3539</v>
      </c>
      <c r="AL673" s="914" t="s">
        <v>3668</v>
      </c>
      <c r="AM673" s="643" t="s">
        <v>3669</v>
      </c>
      <c r="AN673" s="914">
        <v>3405013</v>
      </c>
      <c r="AO673" s="643">
        <v>1</v>
      </c>
      <c r="AP673" s="643" t="s">
        <v>139</v>
      </c>
      <c r="AQ673" s="644" t="s">
        <v>3177</v>
      </c>
      <c r="AR673" s="450"/>
    </row>
    <row r="674" spans="33:44" ht="15" customHeight="1" x14ac:dyDescent="0.15">
      <c r="AG674" s="34"/>
      <c r="AI674" s="915"/>
      <c r="AK674" s="914" t="s">
        <v>3539</v>
      </c>
      <c r="AL674" s="914" t="s">
        <v>3670</v>
      </c>
      <c r="AM674" s="643" t="s">
        <v>3671</v>
      </c>
      <c r="AN674" s="914">
        <v>3405014</v>
      </c>
      <c r="AO674" s="643" t="s">
        <v>139</v>
      </c>
      <c r="AP674" s="643">
        <v>1</v>
      </c>
      <c r="AQ674" s="644" t="s">
        <v>3177</v>
      </c>
      <c r="AR674" s="450"/>
    </row>
    <row r="675" spans="33:44" ht="15" customHeight="1" x14ac:dyDescent="0.15">
      <c r="AG675" s="34"/>
      <c r="AI675" s="915"/>
      <c r="AK675" s="914" t="s">
        <v>3539</v>
      </c>
      <c r="AL675" s="914" t="s">
        <v>3672</v>
      </c>
      <c r="AM675" s="643" t="s">
        <v>3673</v>
      </c>
      <c r="AN675" s="914">
        <v>3405015</v>
      </c>
      <c r="AO675" s="643" t="s">
        <v>139</v>
      </c>
      <c r="AP675" s="643">
        <v>1</v>
      </c>
      <c r="AQ675" s="644" t="s">
        <v>3177</v>
      </c>
      <c r="AR675" s="450"/>
    </row>
    <row r="676" spans="33:44" ht="15" customHeight="1" x14ac:dyDescent="0.15">
      <c r="AG676" s="34"/>
      <c r="AI676" s="915"/>
      <c r="AK676" s="914" t="s">
        <v>3539</v>
      </c>
      <c r="AL676" s="914" t="s">
        <v>3674</v>
      </c>
      <c r="AM676" s="643" t="s">
        <v>3675</v>
      </c>
      <c r="AN676" s="914">
        <v>3406001</v>
      </c>
      <c r="AO676" s="643">
        <v>1</v>
      </c>
      <c r="AP676" s="643" t="s">
        <v>139</v>
      </c>
      <c r="AQ676" s="644" t="s">
        <v>3177</v>
      </c>
      <c r="AR676" s="450"/>
    </row>
    <row r="677" spans="33:44" ht="15" customHeight="1" x14ac:dyDescent="0.15">
      <c r="AG677" s="34"/>
      <c r="AI677" s="915"/>
      <c r="AK677" s="914" t="s">
        <v>3539</v>
      </c>
      <c r="AL677" s="914" t="s">
        <v>3676</v>
      </c>
      <c r="AM677" s="643" t="s">
        <v>3677</v>
      </c>
      <c r="AN677" s="914">
        <v>3406002</v>
      </c>
      <c r="AO677" s="643" t="s">
        <v>139</v>
      </c>
      <c r="AP677" s="643">
        <v>1</v>
      </c>
      <c r="AQ677" s="644" t="s">
        <v>3177</v>
      </c>
      <c r="AR677" s="450"/>
    </row>
    <row r="678" spans="33:44" ht="15" customHeight="1" x14ac:dyDescent="0.15">
      <c r="AG678" s="34"/>
      <c r="AI678" s="915"/>
      <c r="AK678" s="914" t="s">
        <v>3539</v>
      </c>
      <c r="AL678" s="914" t="s">
        <v>3678</v>
      </c>
      <c r="AM678" s="643" t="s">
        <v>3679</v>
      </c>
      <c r="AN678" s="914">
        <v>3406003</v>
      </c>
      <c r="AO678" s="643" t="s">
        <v>139</v>
      </c>
      <c r="AP678" s="643">
        <v>1</v>
      </c>
      <c r="AQ678" s="644" t="s">
        <v>3177</v>
      </c>
      <c r="AR678" s="450"/>
    </row>
    <row r="679" spans="33:44" ht="15" customHeight="1" x14ac:dyDescent="0.15">
      <c r="AG679" s="34"/>
      <c r="AI679" s="915"/>
      <c r="AK679" s="914" t="s">
        <v>3539</v>
      </c>
      <c r="AL679" s="914" t="s">
        <v>3680</v>
      </c>
      <c r="AM679" s="643" t="s">
        <v>3681</v>
      </c>
      <c r="AN679" s="914">
        <v>3406004</v>
      </c>
      <c r="AO679" s="643" t="s">
        <v>139</v>
      </c>
      <c r="AP679" s="643">
        <v>1</v>
      </c>
      <c r="AQ679" s="644" t="s">
        <v>3177</v>
      </c>
      <c r="AR679" s="450"/>
    </row>
    <row r="680" spans="33:44" ht="15" customHeight="1" x14ac:dyDescent="0.15">
      <c r="AG680" s="34"/>
      <c r="AI680" s="915"/>
      <c r="AK680" s="914" t="s">
        <v>3539</v>
      </c>
      <c r="AL680" s="914" t="s">
        <v>3682</v>
      </c>
      <c r="AM680" s="643" t="s">
        <v>3683</v>
      </c>
      <c r="AN680" s="914">
        <v>3406007</v>
      </c>
      <c r="AO680" s="643">
        <v>1</v>
      </c>
      <c r="AP680" s="643" t="s">
        <v>139</v>
      </c>
      <c r="AQ680" s="644" t="s">
        <v>3177</v>
      </c>
      <c r="AR680" s="450"/>
    </row>
    <row r="681" spans="33:44" ht="15" customHeight="1" x14ac:dyDescent="0.15">
      <c r="AG681" s="34"/>
      <c r="AI681" s="915"/>
      <c r="AK681" s="914" t="s">
        <v>3539</v>
      </c>
      <c r="AL681" s="914" t="s">
        <v>3684</v>
      </c>
      <c r="AM681" s="643" t="s">
        <v>3685</v>
      </c>
      <c r="AN681" s="914">
        <v>3406008</v>
      </c>
      <c r="AO681" s="643" t="s">
        <v>139</v>
      </c>
      <c r="AP681" s="643">
        <v>1</v>
      </c>
      <c r="AQ681" s="644" t="s">
        <v>3177</v>
      </c>
      <c r="AR681" s="450"/>
    </row>
    <row r="682" spans="33:44" ht="15" customHeight="1" x14ac:dyDescent="0.15">
      <c r="AG682" s="34"/>
      <c r="AI682" s="915"/>
      <c r="AK682" s="914" t="s">
        <v>3539</v>
      </c>
      <c r="AL682" s="914" t="s">
        <v>3686</v>
      </c>
      <c r="AM682" s="643" t="s">
        <v>3687</v>
      </c>
      <c r="AN682" s="914">
        <v>3406009</v>
      </c>
      <c r="AO682" s="643">
        <v>1</v>
      </c>
      <c r="AP682" s="643" t="s">
        <v>139</v>
      </c>
      <c r="AQ682" s="644" t="s">
        <v>3177</v>
      </c>
      <c r="AR682" s="450"/>
    </row>
    <row r="683" spans="33:44" ht="15" customHeight="1" x14ac:dyDescent="0.15">
      <c r="AG683" s="34"/>
      <c r="AI683" s="915"/>
      <c r="AK683" s="914" t="s">
        <v>3539</v>
      </c>
      <c r="AL683" s="914" t="s">
        <v>3688</v>
      </c>
      <c r="AM683" s="643" t="s">
        <v>3689</v>
      </c>
      <c r="AN683" s="914">
        <v>3406010</v>
      </c>
      <c r="AO683" s="643">
        <v>1</v>
      </c>
      <c r="AP683" s="643" t="s">
        <v>139</v>
      </c>
      <c r="AQ683" s="644" t="s">
        <v>3177</v>
      </c>
      <c r="AR683" s="450"/>
    </row>
    <row r="684" spans="33:44" ht="15" customHeight="1" x14ac:dyDescent="0.15">
      <c r="AG684" s="34"/>
      <c r="AI684" s="915"/>
      <c r="AK684" s="914" t="s">
        <v>3539</v>
      </c>
      <c r="AL684" s="914" t="s">
        <v>3690</v>
      </c>
      <c r="AM684" s="643" t="s">
        <v>3691</v>
      </c>
      <c r="AN684" s="914">
        <v>3406014</v>
      </c>
      <c r="AO684" s="643">
        <v>1</v>
      </c>
      <c r="AP684" s="643" t="s">
        <v>139</v>
      </c>
      <c r="AQ684" s="644" t="s">
        <v>3177</v>
      </c>
      <c r="AR684" s="450"/>
    </row>
    <row r="685" spans="33:44" ht="15" customHeight="1" x14ac:dyDescent="0.15">
      <c r="AG685" s="34"/>
      <c r="AI685" s="915"/>
      <c r="AK685" s="914" t="s">
        <v>3539</v>
      </c>
      <c r="AL685" s="914" t="s">
        <v>3692</v>
      </c>
      <c r="AM685" s="643" t="s">
        <v>3693</v>
      </c>
      <c r="AN685" s="914">
        <v>3406015</v>
      </c>
      <c r="AO685" s="643" t="s">
        <v>139</v>
      </c>
      <c r="AP685" s="643">
        <v>1</v>
      </c>
      <c r="AQ685" s="644" t="s">
        <v>3198</v>
      </c>
      <c r="AR685" s="450"/>
    </row>
    <row r="686" spans="33:44" ht="15" customHeight="1" x14ac:dyDescent="0.15">
      <c r="AG686" s="34"/>
      <c r="AI686" s="915"/>
      <c r="AK686" s="914" t="s">
        <v>3539</v>
      </c>
      <c r="AL686" s="914" t="s">
        <v>3694</v>
      </c>
      <c r="AM686" s="643" t="s">
        <v>3695</v>
      </c>
      <c r="AN686" s="914">
        <v>3406016</v>
      </c>
      <c r="AO686" s="643">
        <v>1</v>
      </c>
      <c r="AP686" s="643" t="s">
        <v>139</v>
      </c>
      <c r="AQ686" s="644" t="s">
        <v>3177</v>
      </c>
      <c r="AR686" s="450"/>
    </row>
    <row r="687" spans="33:44" ht="15" customHeight="1" x14ac:dyDescent="0.15">
      <c r="AG687" s="34"/>
      <c r="AI687" s="915"/>
      <c r="AK687" s="914" t="s">
        <v>3539</v>
      </c>
      <c r="AL687" s="914" t="s">
        <v>3696</v>
      </c>
      <c r="AM687" s="643" t="s">
        <v>3697</v>
      </c>
      <c r="AN687" s="914">
        <v>3406017</v>
      </c>
      <c r="AO687" s="643">
        <v>1</v>
      </c>
      <c r="AP687" s="643" t="s">
        <v>139</v>
      </c>
      <c r="AQ687" s="644" t="s">
        <v>3177</v>
      </c>
      <c r="AR687" s="450"/>
    </row>
    <row r="688" spans="33:44" ht="15" customHeight="1" x14ac:dyDescent="0.15">
      <c r="AG688" s="34"/>
      <c r="AI688" s="915"/>
      <c r="AK688" s="914" t="s">
        <v>3539</v>
      </c>
      <c r="AL688" s="914" t="s">
        <v>3698</v>
      </c>
      <c r="AM688" s="643" t="s">
        <v>3699</v>
      </c>
      <c r="AN688" s="914">
        <v>3407001</v>
      </c>
      <c r="AO688" s="643" t="s">
        <v>139</v>
      </c>
      <c r="AP688" s="643">
        <v>1</v>
      </c>
      <c r="AQ688" s="644" t="s">
        <v>3177</v>
      </c>
      <c r="AR688" s="450"/>
    </row>
    <row r="689" spans="33:44" ht="15" customHeight="1" x14ac:dyDescent="0.15">
      <c r="AG689" s="34"/>
      <c r="AI689" s="915"/>
      <c r="AK689" s="914" t="s">
        <v>3539</v>
      </c>
      <c r="AL689" s="914" t="s">
        <v>3700</v>
      </c>
      <c r="AM689" s="643" t="s">
        <v>3701</v>
      </c>
      <c r="AN689" s="914">
        <v>3407002</v>
      </c>
      <c r="AO689" s="643" t="s">
        <v>139</v>
      </c>
      <c r="AP689" s="643">
        <v>1</v>
      </c>
      <c r="AQ689" s="644" t="s">
        <v>3177</v>
      </c>
      <c r="AR689" s="450"/>
    </row>
    <row r="690" spans="33:44" ht="15" customHeight="1" x14ac:dyDescent="0.15">
      <c r="AG690" s="34"/>
      <c r="AI690" s="915"/>
      <c r="AK690" s="914" t="s">
        <v>3539</v>
      </c>
      <c r="AL690" s="914" t="s">
        <v>3702</v>
      </c>
      <c r="AM690" s="643" t="s">
        <v>3703</v>
      </c>
      <c r="AN690" s="914">
        <v>3407003</v>
      </c>
      <c r="AO690" s="643" t="s">
        <v>139</v>
      </c>
      <c r="AP690" s="643">
        <v>1</v>
      </c>
      <c r="AQ690" s="644" t="s">
        <v>3177</v>
      </c>
      <c r="AR690" s="450"/>
    </row>
    <row r="691" spans="33:44" ht="15" customHeight="1" x14ac:dyDescent="0.15">
      <c r="AG691" s="34"/>
      <c r="AI691" s="915"/>
      <c r="AK691" s="914" t="s">
        <v>3539</v>
      </c>
      <c r="AL691" s="914" t="s">
        <v>3704</v>
      </c>
      <c r="AM691" s="643" t="s">
        <v>3705</v>
      </c>
      <c r="AN691" s="914">
        <v>3407004</v>
      </c>
      <c r="AO691" s="643" t="s">
        <v>139</v>
      </c>
      <c r="AP691" s="643">
        <v>1</v>
      </c>
      <c r="AQ691" s="644" t="s">
        <v>3177</v>
      </c>
      <c r="AR691" s="450"/>
    </row>
    <row r="692" spans="33:44" ht="15" customHeight="1" x14ac:dyDescent="0.15">
      <c r="AG692" s="34"/>
      <c r="AI692" s="915"/>
      <c r="AK692" s="914" t="s">
        <v>3539</v>
      </c>
      <c r="AL692" s="914" t="s">
        <v>3706</v>
      </c>
      <c r="AM692" s="643" t="s">
        <v>3707</v>
      </c>
      <c r="AN692" s="914">
        <v>3407005</v>
      </c>
      <c r="AO692" s="643" t="s">
        <v>139</v>
      </c>
      <c r="AP692" s="643">
        <v>1</v>
      </c>
      <c r="AQ692" s="644" t="s">
        <v>3177</v>
      </c>
      <c r="AR692" s="450"/>
    </row>
    <row r="693" spans="33:44" ht="15" customHeight="1" x14ac:dyDescent="0.15">
      <c r="AG693" s="34"/>
      <c r="AI693" s="915"/>
      <c r="AK693" s="914" t="s">
        <v>3539</v>
      </c>
      <c r="AL693" s="914" t="s">
        <v>3708</v>
      </c>
      <c r="AM693" s="643" t="s">
        <v>3709</v>
      </c>
      <c r="AN693" s="914">
        <v>3407009</v>
      </c>
      <c r="AO693" s="643">
        <v>1</v>
      </c>
      <c r="AP693" s="643" t="s">
        <v>139</v>
      </c>
      <c r="AQ693" s="644" t="s">
        <v>3177</v>
      </c>
      <c r="AR693" s="450"/>
    </row>
    <row r="694" spans="33:44" ht="15" customHeight="1" x14ac:dyDescent="0.15">
      <c r="AG694" s="34"/>
      <c r="AI694" s="915"/>
      <c r="AK694" s="914" t="s">
        <v>3539</v>
      </c>
      <c r="AL694" s="914" t="s">
        <v>3710</v>
      </c>
      <c r="AM694" s="643" t="s">
        <v>3711</v>
      </c>
      <c r="AN694" s="914">
        <v>3407010</v>
      </c>
      <c r="AO694" s="643">
        <v>1</v>
      </c>
      <c r="AP694" s="643" t="s">
        <v>139</v>
      </c>
      <c r="AQ694" s="644" t="s">
        <v>3177</v>
      </c>
      <c r="AR694" s="450"/>
    </row>
    <row r="695" spans="33:44" ht="15" customHeight="1" x14ac:dyDescent="0.15">
      <c r="AG695" s="34"/>
      <c r="AI695" s="915"/>
      <c r="AK695" s="914" t="s">
        <v>3539</v>
      </c>
      <c r="AL695" s="914" t="s">
        <v>3712</v>
      </c>
      <c r="AM695" s="643" t="s">
        <v>3713</v>
      </c>
      <c r="AN695" s="914">
        <v>3407014</v>
      </c>
      <c r="AO695" s="643">
        <v>1</v>
      </c>
      <c r="AP695" s="643" t="s">
        <v>139</v>
      </c>
      <c r="AQ695" s="644" t="s">
        <v>3177</v>
      </c>
      <c r="AR695" s="450"/>
    </row>
    <row r="696" spans="33:44" ht="15" customHeight="1" x14ac:dyDescent="0.15">
      <c r="AG696" s="34"/>
      <c r="AI696" s="915"/>
      <c r="AK696" s="914" t="s">
        <v>3539</v>
      </c>
      <c r="AL696" s="914" t="s">
        <v>3714</v>
      </c>
      <c r="AM696" s="643" t="s">
        <v>3715</v>
      </c>
      <c r="AN696" s="914">
        <v>3407015</v>
      </c>
      <c r="AO696" s="643">
        <v>1</v>
      </c>
      <c r="AP696" s="643" t="s">
        <v>139</v>
      </c>
      <c r="AQ696" s="644" t="s">
        <v>3177</v>
      </c>
      <c r="AR696" s="450"/>
    </row>
    <row r="697" spans="33:44" ht="15" customHeight="1" x14ac:dyDescent="0.15">
      <c r="AG697" s="34"/>
      <c r="AI697" s="915"/>
      <c r="AK697" s="914" t="s">
        <v>3539</v>
      </c>
      <c r="AL697" s="914" t="s">
        <v>3716</v>
      </c>
      <c r="AM697" s="643" t="s">
        <v>3717</v>
      </c>
      <c r="AN697" s="914">
        <v>3407016</v>
      </c>
      <c r="AO697" s="643" t="s">
        <v>139</v>
      </c>
      <c r="AP697" s="643">
        <v>1</v>
      </c>
      <c r="AQ697" s="644" t="s">
        <v>3177</v>
      </c>
      <c r="AR697" s="450"/>
    </row>
    <row r="698" spans="33:44" ht="15" customHeight="1" x14ac:dyDescent="0.15">
      <c r="AG698" s="34"/>
      <c r="AI698" s="915"/>
      <c r="AK698" s="914" t="s">
        <v>3539</v>
      </c>
      <c r="AL698" s="914" t="s">
        <v>3718</v>
      </c>
      <c r="AM698" s="643" t="s">
        <v>3719</v>
      </c>
      <c r="AN698" s="914">
        <v>3407017</v>
      </c>
      <c r="AO698" s="643">
        <v>1</v>
      </c>
      <c r="AP698" s="643" t="s">
        <v>139</v>
      </c>
      <c r="AQ698" s="644" t="s">
        <v>3177</v>
      </c>
      <c r="AR698" s="450"/>
    </row>
    <row r="699" spans="33:44" ht="15" customHeight="1" x14ac:dyDescent="0.15">
      <c r="AG699" s="34"/>
      <c r="AI699" s="915"/>
      <c r="AK699" s="914" t="s">
        <v>3539</v>
      </c>
      <c r="AL699" s="914" t="s">
        <v>3720</v>
      </c>
      <c r="AM699" s="643" t="s">
        <v>3721</v>
      </c>
      <c r="AN699" s="914">
        <v>3407018</v>
      </c>
      <c r="AO699" s="643" t="s">
        <v>139</v>
      </c>
      <c r="AP699" s="643">
        <v>1</v>
      </c>
      <c r="AQ699" s="644" t="s">
        <v>3177</v>
      </c>
      <c r="AR699" s="450"/>
    </row>
    <row r="700" spans="33:44" ht="15" customHeight="1" x14ac:dyDescent="0.15">
      <c r="AG700" s="34"/>
      <c r="AI700" s="915"/>
      <c r="AK700" s="914" t="s">
        <v>3539</v>
      </c>
      <c r="AL700" s="914" t="s">
        <v>3722</v>
      </c>
      <c r="AM700" s="643" t="s">
        <v>3723</v>
      </c>
      <c r="AN700" s="914">
        <v>3407021</v>
      </c>
      <c r="AO700" s="643" t="s">
        <v>139</v>
      </c>
      <c r="AP700" s="643">
        <v>1</v>
      </c>
      <c r="AQ700" s="644" t="s">
        <v>3198</v>
      </c>
      <c r="AR700" s="450"/>
    </row>
    <row r="701" spans="33:44" ht="15" customHeight="1" x14ac:dyDescent="0.15">
      <c r="AG701" s="34"/>
      <c r="AI701" s="915"/>
      <c r="AK701" s="914" t="s">
        <v>3539</v>
      </c>
      <c r="AL701" s="914" t="s">
        <v>3724</v>
      </c>
      <c r="AM701" s="643" t="s">
        <v>3725</v>
      </c>
      <c r="AN701" s="914">
        <v>3407025</v>
      </c>
      <c r="AO701" s="643">
        <v>1</v>
      </c>
      <c r="AP701" s="643" t="s">
        <v>139</v>
      </c>
      <c r="AQ701" s="644" t="s">
        <v>3177</v>
      </c>
      <c r="AR701" s="450"/>
    </row>
    <row r="702" spans="33:44" ht="15" customHeight="1" x14ac:dyDescent="0.15">
      <c r="AG702" s="34"/>
      <c r="AI702" s="915"/>
      <c r="AK702" s="914" t="s">
        <v>3539</v>
      </c>
      <c r="AL702" s="914" t="s">
        <v>3726</v>
      </c>
      <c r="AM702" s="643" t="s">
        <v>3727</v>
      </c>
      <c r="AN702" s="914">
        <v>3408001</v>
      </c>
      <c r="AO702" s="643" t="s">
        <v>139</v>
      </c>
      <c r="AP702" s="643">
        <v>1</v>
      </c>
      <c r="AQ702" s="644" t="s">
        <v>3177</v>
      </c>
      <c r="AR702" s="450"/>
    </row>
    <row r="703" spans="33:44" ht="15" customHeight="1" x14ac:dyDescent="0.15">
      <c r="AG703" s="34"/>
      <c r="AI703" s="915"/>
      <c r="AK703" s="914" t="s">
        <v>3539</v>
      </c>
      <c r="AL703" s="914" t="s">
        <v>3728</v>
      </c>
      <c r="AM703" s="643" t="s">
        <v>3729</v>
      </c>
      <c r="AN703" s="914">
        <v>3408003</v>
      </c>
      <c r="AO703" s="643" t="s">
        <v>139</v>
      </c>
      <c r="AP703" s="643">
        <v>1</v>
      </c>
      <c r="AQ703" s="644" t="s">
        <v>3177</v>
      </c>
      <c r="AR703" s="450"/>
    </row>
    <row r="704" spans="33:44" ht="15" customHeight="1" x14ac:dyDescent="0.15">
      <c r="AG704" s="34"/>
      <c r="AI704" s="915"/>
      <c r="AK704" s="914" t="s">
        <v>3539</v>
      </c>
      <c r="AL704" s="914" t="s">
        <v>3730</v>
      </c>
      <c r="AM704" s="643" t="s">
        <v>3731</v>
      </c>
      <c r="AN704" s="914">
        <v>3408004</v>
      </c>
      <c r="AO704" s="643">
        <v>1</v>
      </c>
      <c r="AP704" s="643" t="s">
        <v>139</v>
      </c>
      <c r="AQ704" s="644" t="s">
        <v>3177</v>
      </c>
      <c r="AR704" s="450"/>
    </row>
    <row r="705" spans="33:44" ht="15" customHeight="1" x14ac:dyDescent="0.15">
      <c r="AG705" s="34"/>
      <c r="AI705" s="915"/>
      <c r="AK705" s="914" t="s">
        <v>3539</v>
      </c>
      <c r="AL705" s="914" t="s">
        <v>3732</v>
      </c>
      <c r="AM705" s="643" t="s">
        <v>3733</v>
      </c>
      <c r="AN705" s="914">
        <v>3408005</v>
      </c>
      <c r="AO705" s="643" t="s">
        <v>139</v>
      </c>
      <c r="AP705" s="643">
        <v>1</v>
      </c>
      <c r="AQ705" s="644" t="s">
        <v>3177</v>
      </c>
      <c r="AR705" s="450"/>
    </row>
    <row r="706" spans="33:44" ht="15" customHeight="1" x14ac:dyDescent="0.15">
      <c r="AG706" s="34"/>
      <c r="AI706" s="915"/>
      <c r="AK706" s="914" t="s">
        <v>3539</v>
      </c>
      <c r="AL706" s="914" t="s">
        <v>3734</v>
      </c>
      <c r="AM706" s="643" t="s">
        <v>3735</v>
      </c>
      <c r="AN706" s="914">
        <v>3408006</v>
      </c>
      <c r="AO706" s="643">
        <v>1</v>
      </c>
      <c r="AP706" s="643" t="s">
        <v>139</v>
      </c>
      <c r="AQ706" s="644" t="s">
        <v>3177</v>
      </c>
      <c r="AR706" s="450"/>
    </row>
    <row r="707" spans="33:44" ht="15" customHeight="1" x14ac:dyDescent="0.15">
      <c r="AG707" s="34"/>
      <c r="AI707" s="915"/>
      <c r="AK707" s="914" t="s">
        <v>3539</v>
      </c>
      <c r="AL707" s="914" t="s">
        <v>3736</v>
      </c>
      <c r="AM707" s="643" t="s">
        <v>3737</v>
      </c>
      <c r="AN707" s="914">
        <v>3408010</v>
      </c>
      <c r="AO707" s="643">
        <v>1</v>
      </c>
      <c r="AP707" s="643" t="s">
        <v>139</v>
      </c>
      <c r="AQ707" s="644" t="s">
        <v>3177</v>
      </c>
      <c r="AR707" s="450"/>
    </row>
    <row r="708" spans="33:44" ht="15" customHeight="1" x14ac:dyDescent="0.15">
      <c r="AG708" s="34"/>
      <c r="AI708" s="915"/>
      <c r="AK708" s="914" t="s">
        <v>3539</v>
      </c>
      <c r="AL708" s="914" t="s">
        <v>3738</v>
      </c>
      <c r="AM708" s="643" t="s">
        <v>3739</v>
      </c>
      <c r="AN708" s="914">
        <v>3408012</v>
      </c>
      <c r="AO708" s="643">
        <v>1</v>
      </c>
      <c r="AP708" s="643" t="s">
        <v>139</v>
      </c>
      <c r="AQ708" s="644" t="s">
        <v>3177</v>
      </c>
      <c r="AR708" s="450"/>
    </row>
    <row r="709" spans="33:44" ht="15" customHeight="1" x14ac:dyDescent="0.15">
      <c r="AG709" s="34"/>
      <c r="AI709" s="915"/>
      <c r="AK709" s="914" t="s">
        <v>3539</v>
      </c>
      <c r="AL709" s="914" t="s">
        <v>3740</v>
      </c>
      <c r="AM709" s="643" t="s">
        <v>3741</v>
      </c>
      <c r="AN709" s="914">
        <v>3408013</v>
      </c>
      <c r="AO709" s="643">
        <v>1</v>
      </c>
      <c r="AP709" s="643" t="s">
        <v>139</v>
      </c>
      <c r="AQ709" s="644" t="s">
        <v>3177</v>
      </c>
      <c r="AR709" s="450"/>
    </row>
    <row r="710" spans="33:44" ht="15" customHeight="1" x14ac:dyDescent="0.15">
      <c r="AG710" s="34"/>
      <c r="AI710" s="915"/>
      <c r="AK710" s="914" t="s">
        <v>3539</v>
      </c>
      <c r="AL710" s="914" t="s">
        <v>3742</v>
      </c>
      <c r="AM710" s="643" t="s">
        <v>3743</v>
      </c>
      <c r="AN710" s="914">
        <v>3408015</v>
      </c>
      <c r="AO710" s="643" t="s">
        <v>139</v>
      </c>
      <c r="AP710" s="643">
        <v>1</v>
      </c>
      <c r="AQ710" s="644" t="s">
        <v>3177</v>
      </c>
      <c r="AR710" s="450"/>
    </row>
    <row r="711" spans="33:44" ht="15" customHeight="1" x14ac:dyDescent="0.15">
      <c r="AG711" s="34"/>
      <c r="AI711" s="915"/>
      <c r="AK711" s="914" t="s">
        <v>3539</v>
      </c>
      <c r="AL711" s="914" t="s">
        <v>3744</v>
      </c>
      <c r="AM711" s="643" t="s">
        <v>3745</v>
      </c>
      <c r="AN711" s="914">
        <v>3408016</v>
      </c>
      <c r="AO711" s="643" t="s">
        <v>139</v>
      </c>
      <c r="AP711" s="643">
        <v>1</v>
      </c>
      <c r="AQ711" s="644" t="s">
        <v>3177</v>
      </c>
      <c r="AR711" s="450"/>
    </row>
    <row r="712" spans="33:44" ht="15" customHeight="1" x14ac:dyDescent="0.15">
      <c r="AG712" s="34"/>
      <c r="AI712" s="915"/>
      <c r="AK712" s="914" t="s">
        <v>3539</v>
      </c>
      <c r="AL712" s="914" t="s">
        <v>3746</v>
      </c>
      <c r="AM712" s="643" t="s">
        <v>3747</v>
      </c>
      <c r="AN712" s="914">
        <v>3408018</v>
      </c>
      <c r="AO712" s="643" t="s">
        <v>139</v>
      </c>
      <c r="AP712" s="643">
        <v>1</v>
      </c>
      <c r="AQ712" s="644" t="s">
        <v>3177</v>
      </c>
      <c r="AR712" s="450"/>
    </row>
    <row r="713" spans="33:44" ht="15" customHeight="1" x14ac:dyDescent="0.15">
      <c r="AG713" s="34"/>
      <c r="AI713" s="915"/>
      <c r="AK713" s="914" t="s">
        <v>3539</v>
      </c>
      <c r="AL713" s="914" t="s">
        <v>3748</v>
      </c>
      <c r="AM713" s="643" t="s">
        <v>3749</v>
      </c>
      <c r="AN713" s="914">
        <v>3408019</v>
      </c>
      <c r="AO713" s="643" t="s">
        <v>139</v>
      </c>
      <c r="AP713" s="643">
        <v>1</v>
      </c>
      <c r="AQ713" s="644" t="s">
        <v>3177</v>
      </c>
      <c r="AR713" s="450"/>
    </row>
    <row r="714" spans="33:44" ht="15" customHeight="1" x14ac:dyDescent="0.15">
      <c r="AG714" s="34"/>
      <c r="AI714" s="915"/>
      <c r="AK714" s="914" t="s">
        <v>3539</v>
      </c>
      <c r="AL714" s="914" t="s">
        <v>3750</v>
      </c>
      <c r="AM714" s="643" t="s">
        <v>3751</v>
      </c>
      <c r="AN714" s="914">
        <v>3408020</v>
      </c>
      <c r="AO714" s="643">
        <v>1</v>
      </c>
      <c r="AP714" s="643" t="s">
        <v>139</v>
      </c>
      <c r="AQ714" s="644" t="s">
        <v>3177</v>
      </c>
      <c r="AR714" s="450"/>
    </row>
    <row r="715" spans="33:44" ht="15" customHeight="1" x14ac:dyDescent="0.15">
      <c r="AG715" s="34"/>
      <c r="AI715" s="915"/>
      <c r="AK715" s="914" t="s">
        <v>3539</v>
      </c>
      <c r="AL715" s="914" t="s">
        <v>3752</v>
      </c>
      <c r="AM715" s="643" t="s">
        <v>3753</v>
      </c>
      <c r="AN715" s="914">
        <v>3408021</v>
      </c>
      <c r="AO715" s="643">
        <v>1</v>
      </c>
      <c r="AP715" s="643" t="s">
        <v>139</v>
      </c>
      <c r="AQ715" s="644" t="s">
        <v>3177</v>
      </c>
      <c r="AR715" s="450"/>
    </row>
    <row r="716" spans="33:44" ht="15" customHeight="1" x14ac:dyDescent="0.15">
      <c r="AG716" s="34"/>
      <c r="AI716" s="915"/>
      <c r="AK716" s="914" t="s">
        <v>3539</v>
      </c>
      <c r="AL716" s="914" t="s">
        <v>3754</v>
      </c>
      <c r="AM716" s="643" t="s">
        <v>3755</v>
      </c>
      <c r="AN716" s="914">
        <v>3408023</v>
      </c>
      <c r="AO716" s="643" t="s">
        <v>139</v>
      </c>
      <c r="AP716" s="643">
        <v>1</v>
      </c>
      <c r="AQ716" s="644" t="s">
        <v>3177</v>
      </c>
      <c r="AR716" s="450"/>
    </row>
    <row r="717" spans="33:44" ht="15" customHeight="1" x14ac:dyDescent="0.15">
      <c r="AG717" s="34"/>
      <c r="AI717" s="915"/>
      <c r="AK717" s="914" t="s">
        <v>3539</v>
      </c>
      <c r="AL717" s="914" t="s">
        <v>3756</v>
      </c>
      <c r="AM717" s="643" t="s">
        <v>3757</v>
      </c>
      <c r="AN717" s="914">
        <v>3408025</v>
      </c>
      <c r="AO717" s="643" t="s">
        <v>139</v>
      </c>
      <c r="AP717" s="643">
        <v>1</v>
      </c>
      <c r="AQ717" s="644" t="s">
        <v>3177</v>
      </c>
      <c r="AR717" s="450"/>
    </row>
    <row r="718" spans="33:44" ht="15" customHeight="1" x14ac:dyDescent="0.15">
      <c r="AG718" s="34"/>
      <c r="AI718" s="915"/>
      <c r="AK718" s="914" t="s">
        <v>3539</v>
      </c>
      <c r="AL718" s="914" t="s">
        <v>3758</v>
      </c>
      <c r="AM718" s="643" t="s">
        <v>3759</v>
      </c>
      <c r="AN718" s="914">
        <v>3408027</v>
      </c>
      <c r="AO718" s="643">
        <v>1</v>
      </c>
      <c r="AP718" s="643" t="s">
        <v>139</v>
      </c>
      <c r="AQ718" s="644" t="s">
        <v>3177</v>
      </c>
      <c r="AR718" s="450"/>
    </row>
    <row r="719" spans="33:44" ht="15" customHeight="1" x14ac:dyDescent="0.15">
      <c r="AG719" s="34"/>
      <c r="AI719" s="915"/>
      <c r="AK719" s="914" t="s">
        <v>3539</v>
      </c>
      <c r="AL719" s="914" t="s">
        <v>3760</v>
      </c>
      <c r="AM719" s="643" t="s">
        <v>3761</v>
      </c>
      <c r="AN719" s="914">
        <v>3408028</v>
      </c>
      <c r="AO719" s="643">
        <v>1</v>
      </c>
      <c r="AP719" s="643" t="s">
        <v>139</v>
      </c>
      <c r="AQ719" s="644" t="s">
        <v>3177</v>
      </c>
      <c r="AR719" s="450"/>
    </row>
    <row r="720" spans="33:44" ht="15" customHeight="1" x14ac:dyDescent="0.15">
      <c r="AG720" s="34"/>
      <c r="AI720" s="915"/>
      <c r="AK720" s="914" t="s">
        <v>3539</v>
      </c>
      <c r="AL720" s="914" t="s">
        <v>3762</v>
      </c>
      <c r="AM720" s="643" t="s">
        <v>3763</v>
      </c>
      <c r="AN720" s="914">
        <v>3408029</v>
      </c>
      <c r="AO720" s="643">
        <v>1</v>
      </c>
      <c r="AP720" s="643" t="s">
        <v>139</v>
      </c>
      <c r="AQ720" s="644" t="s">
        <v>3177</v>
      </c>
      <c r="AR720" s="450"/>
    </row>
    <row r="721" spans="33:44" ht="15" customHeight="1" x14ac:dyDescent="0.15">
      <c r="AG721" s="34"/>
      <c r="AI721" s="915"/>
      <c r="AK721" s="914" t="s">
        <v>3539</v>
      </c>
      <c r="AL721" s="914" t="s">
        <v>3764</v>
      </c>
      <c r="AM721" s="643" t="s">
        <v>3765</v>
      </c>
      <c r="AN721" s="914">
        <v>3408030</v>
      </c>
      <c r="AO721" s="643">
        <v>1</v>
      </c>
      <c r="AP721" s="643" t="s">
        <v>139</v>
      </c>
      <c r="AQ721" s="644" t="s">
        <v>3177</v>
      </c>
      <c r="AR721" s="450"/>
    </row>
    <row r="722" spans="33:44" ht="15" customHeight="1" x14ac:dyDescent="0.15">
      <c r="AG722" s="34"/>
      <c r="AI722" s="915"/>
      <c r="AK722" s="914" t="s">
        <v>3539</v>
      </c>
      <c r="AL722" s="914" t="s">
        <v>3766</v>
      </c>
      <c r="AM722" s="643" t="s">
        <v>3767</v>
      </c>
      <c r="AN722" s="914">
        <v>3408031</v>
      </c>
      <c r="AO722" s="643">
        <v>1</v>
      </c>
      <c r="AP722" s="643" t="s">
        <v>139</v>
      </c>
      <c r="AQ722" s="644" t="s">
        <v>3177</v>
      </c>
      <c r="AR722" s="450"/>
    </row>
    <row r="723" spans="33:44" ht="15" customHeight="1" x14ac:dyDescent="0.15">
      <c r="AG723" s="34"/>
      <c r="AI723" s="915"/>
      <c r="AK723" s="914" t="s">
        <v>3539</v>
      </c>
      <c r="AL723" s="914" t="s">
        <v>3768</v>
      </c>
      <c r="AM723" s="643" t="s">
        <v>3769</v>
      </c>
      <c r="AN723" s="914">
        <v>3408034</v>
      </c>
      <c r="AO723" s="643">
        <v>1</v>
      </c>
      <c r="AP723" s="643" t="s">
        <v>139</v>
      </c>
      <c r="AQ723" s="644" t="s">
        <v>3177</v>
      </c>
      <c r="AR723" s="450"/>
    </row>
    <row r="724" spans="33:44" ht="15" customHeight="1" x14ac:dyDescent="0.15">
      <c r="AG724" s="34"/>
      <c r="AI724" s="915"/>
      <c r="AK724" s="914" t="s">
        <v>3539</v>
      </c>
      <c r="AL724" s="914" t="s">
        <v>3770</v>
      </c>
      <c r="AM724" s="643" t="s">
        <v>3771</v>
      </c>
      <c r="AN724" s="914">
        <v>3409001</v>
      </c>
      <c r="AO724" s="643" t="s">
        <v>139</v>
      </c>
      <c r="AP724" s="643">
        <v>1</v>
      </c>
      <c r="AQ724" s="644" t="s">
        <v>3177</v>
      </c>
      <c r="AR724" s="450"/>
    </row>
    <row r="725" spans="33:44" ht="15" customHeight="1" x14ac:dyDescent="0.15">
      <c r="AG725" s="34"/>
      <c r="AI725" s="915"/>
      <c r="AK725" s="914" t="s">
        <v>3539</v>
      </c>
      <c r="AL725" s="914" t="s">
        <v>3772</v>
      </c>
      <c r="AM725" s="643" t="s">
        <v>3773</v>
      </c>
      <c r="AN725" s="914">
        <v>3409003</v>
      </c>
      <c r="AO725" s="643">
        <v>1</v>
      </c>
      <c r="AP725" s="643" t="s">
        <v>139</v>
      </c>
      <c r="AQ725" s="644" t="s">
        <v>3177</v>
      </c>
      <c r="AR725" s="450"/>
    </row>
    <row r="726" spans="33:44" ht="15" customHeight="1" x14ac:dyDescent="0.15">
      <c r="AG726" s="34"/>
      <c r="AI726" s="915"/>
      <c r="AK726" s="914" t="s">
        <v>3539</v>
      </c>
      <c r="AL726" s="914" t="s">
        <v>3774</v>
      </c>
      <c r="AM726" s="643" t="s">
        <v>3775</v>
      </c>
      <c r="AN726" s="914">
        <v>3409004</v>
      </c>
      <c r="AO726" s="643">
        <v>1</v>
      </c>
      <c r="AP726" s="643" t="s">
        <v>139</v>
      </c>
      <c r="AQ726" s="644" t="s">
        <v>3177</v>
      </c>
      <c r="AR726" s="450"/>
    </row>
    <row r="727" spans="33:44" ht="15" customHeight="1" x14ac:dyDescent="0.15">
      <c r="AG727" s="34"/>
      <c r="AI727" s="915"/>
      <c r="AK727" s="914" t="s">
        <v>3539</v>
      </c>
      <c r="AL727" s="914" t="s">
        <v>3776</v>
      </c>
      <c r="AM727" s="643" t="s">
        <v>3777</v>
      </c>
      <c r="AN727" s="914">
        <v>3409005</v>
      </c>
      <c r="AO727" s="643">
        <v>1</v>
      </c>
      <c r="AP727" s="643" t="s">
        <v>139</v>
      </c>
      <c r="AQ727" s="644" t="s">
        <v>3177</v>
      </c>
      <c r="AR727" s="450"/>
    </row>
    <row r="728" spans="33:44" ht="15" customHeight="1" x14ac:dyDescent="0.15">
      <c r="AG728" s="34"/>
      <c r="AI728" s="915"/>
      <c r="AK728" s="914" t="s">
        <v>3539</v>
      </c>
      <c r="AL728" s="914" t="s">
        <v>3778</v>
      </c>
      <c r="AM728" s="643" t="s">
        <v>3779</v>
      </c>
      <c r="AN728" s="914">
        <v>3409007</v>
      </c>
      <c r="AO728" s="643" t="s">
        <v>139</v>
      </c>
      <c r="AP728" s="643">
        <v>1</v>
      </c>
      <c r="AQ728" s="644" t="s">
        <v>3177</v>
      </c>
      <c r="AR728" s="450"/>
    </row>
    <row r="729" spans="33:44" ht="15" customHeight="1" x14ac:dyDescent="0.15">
      <c r="AG729" s="34"/>
      <c r="AI729" s="915"/>
      <c r="AK729" s="914" t="s">
        <v>3539</v>
      </c>
      <c r="AL729" s="914" t="s">
        <v>3780</v>
      </c>
      <c r="AM729" s="643" t="s">
        <v>3781</v>
      </c>
      <c r="AN729" s="914">
        <v>3409009</v>
      </c>
      <c r="AO729" s="643" t="s">
        <v>139</v>
      </c>
      <c r="AP729" s="643">
        <v>1</v>
      </c>
      <c r="AQ729" s="644" t="s">
        <v>3177</v>
      </c>
      <c r="AR729" s="450"/>
    </row>
    <row r="730" spans="33:44" ht="15" customHeight="1" x14ac:dyDescent="0.15">
      <c r="AG730" s="34"/>
      <c r="AI730" s="915"/>
      <c r="AK730" s="914" t="s">
        <v>3539</v>
      </c>
      <c r="AL730" s="914" t="s">
        <v>3782</v>
      </c>
      <c r="AM730" s="643" t="s">
        <v>3783</v>
      </c>
      <c r="AN730" s="914">
        <v>3409010</v>
      </c>
      <c r="AO730" s="643" t="s">
        <v>139</v>
      </c>
      <c r="AP730" s="643">
        <v>1</v>
      </c>
      <c r="AQ730" s="644" t="s">
        <v>3177</v>
      </c>
      <c r="AR730" s="450"/>
    </row>
    <row r="731" spans="33:44" ht="15" customHeight="1" x14ac:dyDescent="0.15">
      <c r="AG731" s="34"/>
      <c r="AI731" s="915"/>
      <c r="AK731" s="914" t="s">
        <v>3539</v>
      </c>
      <c r="AL731" s="914" t="s">
        <v>3784</v>
      </c>
      <c r="AM731" s="643" t="s">
        <v>3785</v>
      </c>
      <c r="AN731" s="914">
        <v>3409011</v>
      </c>
      <c r="AO731" s="643">
        <v>1</v>
      </c>
      <c r="AP731" s="643" t="s">
        <v>139</v>
      </c>
      <c r="AQ731" s="644" t="s">
        <v>3177</v>
      </c>
      <c r="AR731" s="450"/>
    </row>
    <row r="732" spans="33:44" ht="15" customHeight="1" x14ac:dyDescent="0.15">
      <c r="AG732" s="34"/>
      <c r="AI732" s="915"/>
      <c r="AK732" s="914" t="s">
        <v>3539</v>
      </c>
      <c r="AL732" s="914" t="s">
        <v>3786</v>
      </c>
      <c r="AM732" s="643" t="s">
        <v>3787</v>
      </c>
      <c r="AN732" s="914">
        <v>3409012</v>
      </c>
      <c r="AO732" s="643" t="s">
        <v>139</v>
      </c>
      <c r="AP732" s="643">
        <v>1</v>
      </c>
      <c r="AQ732" s="644" t="s">
        <v>3177</v>
      </c>
      <c r="AR732" s="450"/>
    </row>
    <row r="733" spans="33:44" ht="15" customHeight="1" x14ac:dyDescent="0.15">
      <c r="AG733" s="34"/>
      <c r="AI733" s="915"/>
      <c r="AK733" s="914" t="s">
        <v>3539</v>
      </c>
      <c r="AL733" s="914" t="s">
        <v>3788</v>
      </c>
      <c r="AM733" s="643" t="s">
        <v>3789</v>
      </c>
      <c r="AN733" s="914">
        <v>3409013</v>
      </c>
      <c r="AO733" s="643">
        <v>1</v>
      </c>
      <c r="AP733" s="643" t="s">
        <v>139</v>
      </c>
      <c r="AQ733" s="644" t="s">
        <v>3177</v>
      </c>
      <c r="AR733" s="450"/>
    </row>
    <row r="734" spans="33:44" ht="15" customHeight="1" x14ac:dyDescent="0.15">
      <c r="AG734" s="34"/>
      <c r="AI734" s="915"/>
      <c r="AK734" s="914" t="s">
        <v>3539</v>
      </c>
      <c r="AL734" s="914" t="s">
        <v>3790</v>
      </c>
      <c r="AM734" s="643" t="s">
        <v>3791</v>
      </c>
      <c r="AN734" s="914">
        <v>3409016</v>
      </c>
      <c r="AO734" s="643">
        <v>1</v>
      </c>
      <c r="AP734" s="643" t="s">
        <v>139</v>
      </c>
      <c r="AQ734" s="644" t="s">
        <v>3177</v>
      </c>
      <c r="AR734" s="450"/>
    </row>
    <row r="735" spans="33:44" ht="15" customHeight="1" x14ac:dyDescent="0.15">
      <c r="AG735" s="34"/>
      <c r="AI735" s="915"/>
      <c r="AK735" s="914" t="s">
        <v>3539</v>
      </c>
      <c r="AL735" s="914" t="s">
        <v>3792</v>
      </c>
      <c r="AM735" s="643" t="s">
        <v>3793</v>
      </c>
      <c r="AN735" s="914">
        <v>3409017</v>
      </c>
      <c r="AO735" s="643" t="s">
        <v>139</v>
      </c>
      <c r="AP735" s="643">
        <v>1</v>
      </c>
      <c r="AQ735" s="644" t="s">
        <v>3177</v>
      </c>
      <c r="AR735" s="450"/>
    </row>
    <row r="736" spans="33:44" ht="15" customHeight="1" x14ac:dyDescent="0.15">
      <c r="AG736" s="34"/>
      <c r="AI736" s="915"/>
      <c r="AK736" s="914" t="s">
        <v>3539</v>
      </c>
      <c r="AL736" s="914" t="s">
        <v>3794</v>
      </c>
      <c r="AM736" s="643" t="s">
        <v>3795</v>
      </c>
      <c r="AN736" s="914">
        <v>3409019</v>
      </c>
      <c r="AO736" s="643" t="s">
        <v>139</v>
      </c>
      <c r="AP736" s="643">
        <v>1</v>
      </c>
      <c r="AQ736" s="644" t="s">
        <v>3177</v>
      </c>
      <c r="AR736" s="450"/>
    </row>
    <row r="737" spans="33:44" ht="15" customHeight="1" x14ac:dyDescent="0.15">
      <c r="AG737" s="34"/>
      <c r="AI737" s="915"/>
      <c r="AK737" s="914" t="s">
        <v>3539</v>
      </c>
      <c r="AL737" s="914" t="s">
        <v>3796</v>
      </c>
      <c r="AM737" s="643" t="s">
        <v>3797</v>
      </c>
      <c r="AN737" s="914">
        <v>3410001</v>
      </c>
      <c r="AO737" s="643">
        <v>1</v>
      </c>
      <c r="AP737" s="643" t="s">
        <v>139</v>
      </c>
      <c r="AQ737" s="644" t="s">
        <v>3177</v>
      </c>
      <c r="AR737" s="450"/>
    </row>
    <row r="738" spans="33:44" ht="15" customHeight="1" x14ac:dyDescent="0.15">
      <c r="AG738" s="34"/>
      <c r="AI738" s="915"/>
      <c r="AK738" s="914" t="s">
        <v>3539</v>
      </c>
      <c r="AL738" s="914" t="s">
        <v>3798</v>
      </c>
      <c r="AM738" s="643" t="s">
        <v>3799</v>
      </c>
      <c r="AN738" s="914">
        <v>3410003</v>
      </c>
      <c r="AO738" s="643">
        <v>1</v>
      </c>
      <c r="AP738" s="643" t="s">
        <v>139</v>
      </c>
      <c r="AQ738" s="644" t="s">
        <v>3177</v>
      </c>
      <c r="AR738" s="450"/>
    </row>
    <row r="739" spans="33:44" ht="15" customHeight="1" x14ac:dyDescent="0.15">
      <c r="AG739" s="34"/>
      <c r="AI739" s="915"/>
      <c r="AK739" s="914" t="s">
        <v>3539</v>
      </c>
      <c r="AL739" s="914" t="s">
        <v>3800</v>
      </c>
      <c r="AM739" s="643" t="s">
        <v>3801</v>
      </c>
      <c r="AN739" s="914">
        <v>3410004</v>
      </c>
      <c r="AO739" s="643" t="s">
        <v>139</v>
      </c>
      <c r="AP739" s="643">
        <v>1</v>
      </c>
      <c r="AQ739" s="644" t="s">
        <v>3177</v>
      </c>
      <c r="AR739" s="450"/>
    </row>
    <row r="740" spans="33:44" ht="15" customHeight="1" x14ac:dyDescent="0.15">
      <c r="AG740" s="34"/>
      <c r="AI740" s="915"/>
      <c r="AK740" s="914" t="s">
        <v>3539</v>
      </c>
      <c r="AL740" s="914" t="s">
        <v>3802</v>
      </c>
      <c r="AM740" s="643" t="s">
        <v>3803</v>
      </c>
      <c r="AN740" s="914">
        <v>3410006</v>
      </c>
      <c r="AO740" s="643" t="s">
        <v>139</v>
      </c>
      <c r="AP740" s="643">
        <v>1</v>
      </c>
      <c r="AQ740" s="644" t="s">
        <v>3177</v>
      </c>
      <c r="AR740" s="450"/>
    </row>
    <row r="741" spans="33:44" ht="15" customHeight="1" x14ac:dyDescent="0.15">
      <c r="AG741" s="34"/>
      <c r="AI741" s="915"/>
      <c r="AK741" s="914" t="s">
        <v>3539</v>
      </c>
      <c r="AL741" s="914" t="s">
        <v>3804</v>
      </c>
      <c r="AM741" s="643" t="s">
        <v>3805</v>
      </c>
      <c r="AN741" s="914">
        <v>3410008</v>
      </c>
      <c r="AO741" s="643">
        <v>1</v>
      </c>
      <c r="AP741" s="643" t="s">
        <v>139</v>
      </c>
      <c r="AQ741" s="644" t="s">
        <v>3177</v>
      </c>
      <c r="AR741" s="450"/>
    </row>
    <row r="742" spans="33:44" ht="15" customHeight="1" x14ac:dyDescent="0.15">
      <c r="AG742" s="34"/>
      <c r="AI742" s="915"/>
      <c r="AK742" s="914" t="s">
        <v>3539</v>
      </c>
      <c r="AL742" s="914" t="s">
        <v>3806</v>
      </c>
      <c r="AM742" s="643" t="s">
        <v>3807</v>
      </c>
      <c r="AN742" s="914">
        <v>3410010</v>
      </c>
      <c r="AO742" s="643" t="s">
        <v>139</v>
      </c>
      <c r="AP742" s="643">
        <v>1</v>
      </c>
      <c r="AQ742" s="644" t="s">
        <v>3177</v>
      </c>
      <c r="AR742" s="450"/>
    </row>
    <row r="743" spans="33:44" ht="15" customHeight="1" x14ac:dyDescent="0.15">
      <c r="AG743" s="34"/>
      <c r="AI743" s="915"/>
      <c r="AK743" s="914" t="s">
        <v>3539</v>
      </c>
      <c r="AL743" s="914" t="s">
        <v>3808</v>
      </c>
      <c r="AM743" s="643" t="s">
        <v>3809</v>
      </c>
      <c r="AN743" s="914">
        <v>3410013</v>
      </c>
      <c r="AO743" s="643" t="s">
        <v>139</v>
      </c>
      <c r="AP743" s="643">
        <v>1</v>
      </c>
      <c r="AQ743" s="644" t="s">
        <v>3177</v>
      </c>
      <c r="AR743" s="450"/>
    </row>
    <row r="744" spans="33:44" ht="15" customHeight="1" x14ac:dyDescent="0.15">
      <c r="AG744" s="34"/>
      <c r="AI744" s="915"/>
      <c r="AK744" s="914" t="s">
        <v>3539</v>
      </c>
      <c r="AL744" s="914" t="s">
        <v>3810</v>
      </c>
      <c r="AM744" s="643" t="s">
        <v>3811</v>
      </c>
      <c r="AN744" s="914">
        <v>3410014</v>
      </c>
      <c r="AO744" s="643">
        <v>1</v>
      </c>
      <c r="AP744" s="643" t="s">
        <v>139</v>
      </c>
      <c r="AQ744" s="644" t="s">
        <v>3177</v>
      </c>
      <c r="AR744" s="450"/>
    </row>
    <row r="745" spans="33:44" ht="15" customHeight="1" x14ac:dyDescent="0.15">
      <c r="AG745" s="34"/>
      <c r="AI745" s="915"/>
      <c r="AK745" s="914" t="s">
        <v>3539</v>
      </c>
      <c r="AL745" s="914" t="s">
        <v>3812</v>
      </c>
      <c r="AM745" s="643" t="s">
        <v>3813</v>
      </c>
      <c r="AN745" s="914">
        <v>3410015</v>
      </c>
      <c r="AO745" s="643">
        <v>1</v>
      </c>
      <c r="AP745" s="643" t="s">
        <v>139</v>
      </c>
      <c r="AQ745" s="644" t="s">
        <v>3177</v>
      </c>
      <c r="AR745" s="450"/>
    </row>
    <row r="746" spans="33:44" ht="15" customHeight="1" x14ac:dyDescent="0.15">
      <c r="AG746" s="34"/>
      <c r="AI746" s="915"/>
      <c r="AK746" s="914" t="s">
        <v>3539</v>
      </c>
      <c r="AL746" s="914" t="s">
        <v>3814</v>
      </c>
      <c r="AM746" s="643" t="s">
        <v>3815</v>
      </c>
      <c r="AN746" s="914">
        <v>3410016</v>
      </c>
      <c r="AO746" s="643" t="s">
        <v>139</v>
      </c>
      <c r="AP746" s="643">
        <v>1</v>
      </c>
      <c r="AQ746" s="644" t="s">
        <v>3177</v>
      </c>
      <c r="AR746" s="450"/>
    </row>
    <row r="747" spans="33:44" ht="15" customHeight="1" x14ac:dyDescent="0.15">
      <c r="AG747" s="34"/>
      <c r="AI747" s="915"/>
      <c r="AK747" s="914" t="s">
        <v>3539</v>
      </c>
      <c r="AL747" s="914" t="s">
        <v>3816</v>
      </c>
      <c r="AM747" s="643" t="s">
        <v>3817</v>
      </c>
      <c r="AN747" s="914">
        <v>3410018</v>
      </c>
      <c r="AO747" s="643">
        <v>1</v>
      </c>
      <c r="AP747" s="643" t="s">
        <v>139</v>
      </c>
      <c r="AQ747" s="644" t="s">
        <v>3177</v>
      </c>
      <c r="AR747" s="450"/>
    </row>
    <row r="748" spans="33:44" ht="15" customHeight="1" x14ac:dyDescent="0.15">
      <c r="AG748" s="34"/>
      <c r="AI748" s="915"/>
      <c r="AK748" s="914" t="s">
        <v>3539</v>
      </c>
      <c r="AL748" s="914" t="s">
        <v>3818</v>
      </c>
      <c r="AM748" s="643" t="s">
        <v>3819</v>
      </c>
      <c r="AN748" s="914">
        <v>3410019</v>
      </c>
      <c r="AO748" s="643">
        <v>1</v>
      </c>
      <c r="AP748" s="643" t="s">
        <v>139</v>
      </c>
      <c r="AQ748" s="644" t="s">
        <v>3177</v>
      </c>
      <c r="AR748" s="450"/>
    </row>
    <row r="749" spans="33:44" ht="15" customHeight="1" x14ac:dyDescent="0.15">
      <c r="AG749" s="34"/>
      <c r="AI749" s="915"/>
      <c r="AK749" s="914" t="s">
        <v>3539</v>
      </c>
      <c r="AL749" s="914" t="s">
        <v>3820</v>
      </c>
      <c r="AM749" s="643" t="s">
        <v>3821</v>
      </c>
      <c r="AN749" s="914">
        <v>3410020</v>
      </c>
      <c r="AO749" s="643">
        <v>1</v>
      </c>
      <c r="AP749" s="643" t="s">
        <v>139</v>
      </c>
      <c r="AQ749" s="644" t="s">
        <v>3177</v>
      </c>
      <c r="AR749" s="450"/>
    </row>
    <row r="750" spans="33:44" ht="15" customHeight="1" x14ac:dyDescent="0.15">
      <c r="AG750" s="34"/>
      <c r="AI750" s="915"/>
      <c r="AK750" s="914" t="s">
        <v>3539</v>
      </c>
      <c r="AL750" s="914" t="s">
        <v>3822</v>
      </c>
      <c r="AM750" s="643" t="s">
        <v>3823</v>
      </c>
      <c r="AN750" s="914">
        <v>3410022</v>
      </c>
      <c r="AO750" s="643" t="s">
        <v>139</v>
      </c>
      <c r="AP750" s="643">
        <v>1</v>
      </c>
      <c r="AQ750" s="644" t="s">
        <v>3177</v>
      </c>
      <c r="AR750" s="450"/>
    </row>
    <row r="751" spans="33:44" ht="15" customHeight="1" x14ac:dyDescent="0.15">
      <c r="AG751" s="34"/>
      <c r="AI751" s="915"/>
      <c r="AK751" s="914" t="s">
        <v>3539</v>
      </c>
      <c r="AL751" s="914" t="s">
        <v>3824</v>
      </c>
      <c r="AM751" s="643" t="s">
        <v>3825</v>
      </c>
      <c r="AN751" s="914">
        <v>3410023</v>
      </c>
      <c r="AO751" s="643" t="s">
        <v>139</v>
      </c>
      <c r="AP751" s="643">
        <v>1</v>
      </c>
      <c r="AQ751" s="644" t="s">
        <v>3177</v>
      </c>
      <c r="AR751" s="450"/>
    </row>
    <row r="752" spans="33:44" ht="15" customHeight="1" x14ac:dyDescent="0.15">
      <c r="AG752" s="34"/>
      <c r="AI752" s="915"/>
      <c r="AK752" s="914" t="s">
        <v>3539</v>
      </c>
      <c r="AL752" s="914" t="s">
        <v>3826</v>
      </c>
      <c r="AM752" s="643" t="s">
        <v>3827</v>
      </c>
      <c r="AN752" s="914">
        <v>3410024</v>
      </c>
      <c r="AO752" s="643">
        <v>1</v>
      </c>
      <c r="AP752" s="643" t="s">
        <v>139</v>
      </c>
      <c r="AQ752" s="644" t="s">
        <v>3177</v>
      </c>
      <c r="AR752" s="450"/>
    </row>
    <row r="753" spans="33:44" ht="15" customHeight="1" x14ac:dyDescent="0.15">
      <c r="AG753" s="34"/>
      <c r="AI753" s="915"/>
      <c r="AK753" s="914" t="s">
        <v>3539</v>
      </c>
      <c r="AL753" s="914" t="s">
        <v>3828</v>
      </c>
      <c r="AM753" s="643" t="s">
        <v>3829</v>
      </c>
      <c r="AN753" s="914">
        <v>3410025</v>
      </c>
      <c r="AO753" s="643" t="s">
        <v>139</v>
      </c>
      <c r="AP753" s="643">
        <v>1</v>
      </c>
      <c r="AQ753" s="644" t="s">
        <v>3177</v>
      </c>
      <c r="AR753" s="450"/>
    </row>
    <row r="754" spans="33:44" ht="15" customHeight="1" x14ac:dyDescent="0.15">
      <c r="AG754" s="34"/>
      <c r="AI754" s="915"/>
      <c r="AK754" s="914" t="s">
        <v>3539</v>
      </c>
      <c r="AL754" s="914" t="s">
        <v>3830</v>
      </c>
      <c r="AM754" s="643" t="s">
        <v>3831</v>
      </c>
      <c r="AN754" s="914">
        <v>3410026</v>
      </c>
      <c r="AO754" s="643" t="s">
        <v>139</v>
      </c>
      <c r="AP754" s="643">
        <v>1</v>
      </c>
      <c r="AQ754" s="644" t="s">
        <v>3177</v>
      </c>
      <c r="AR754" s="450"/>
    </row>
    <row r="755" spans="33:44" ht="15" customHeight="1" x14ac:dyDescent="0.15">
      <c r="AG755" s="34"/>
      <c r="AI755" s="915"/>
      <c r="AK755" s="914" t="s">
        <v>3539</v>
      </c>
      <c r="AL755" s="914" t="s">
        <v>3832</v>
      </c>
      <c r="AM755" s="643" t="s">
        <v>3833</v>
      </c>
      <c r="AN755" s="914">
        <v>3411001</v>
      </c>
      <c r="AO755" s="643">
        <v>1</v>
      </c>
      <c r="AP755" s="643" t="s">
        <v>139</v>
      </c>
      <c r="AQ755" s="644" t="s">
        <v>3177</v>
      </c>
      <c r="AR755" s="450"/>
    </row>
    <row r="756" spans="33:44" ht="15" customHeight="1" x14ac:dyDescent="0.15">
      <c r="AG756" s="34"/>
      <c r="AI756" s="915"/>
      <c r="AK756" s="914" t="s">
        <v>3539</v>
      </c>
      <c r="AL756" s="914" t="s">
        <v>3834</v>
      </c>
      <c r="AM756" s="643" t="s">
        <v>3835</v>
      </c>
      <c r="AN756" s="914">
        <v>3411002</v>
      </c>
      <c r="AO756" s="643">
        <v>1</v>
      </c>
      <c r="AP756" s="643" t="s">
        <v>139</v>
      </c>
      <c r="AQ756" s="644" t="s">
        <v>3177</v>
      </c>
      <c r="AR756" s="450"/>
    </row>
    <row r="757" spans="33:44" ht="15" customHeight="1" x14ac:dyDescent="0.15">
      <c r="AG757" s="34"/>
      <c r="AI757" s="915"/>
      <c r="AK757" s="914" t="s">
        <v>3539</v>
      </c>
      <c r="AL757" s="914" t="s">
        <v>3836</v>
      </c>
      <c r="AM757" s="643" t="s">
        <v>3837</v>
      </c>
      <c r="AN757" s="914">
        <v>3411004</v>
      </c>
      <c r="AO757" s="643">
        <v>1</v>
      </c>
      <c r="AP757" s="643" t="s">
        <v>139</v>
      </c>
      <c r="AQ757" s="644" t="s">
        <v>3177</v>
      </c>
      <c r="AR757" s="450"/>
    </row>
    <row r="758" spans="33:44" ht="15" customHeight="1" x14ac:dyDescent="0.15">
      <c r="AG758" s="34"/>
      <c r="AI758" s="915"/>
      <c r="AK758" s="914" t="s">
        <v>3539</v>
      </c>
      <c r="AL758" s="914" t="s">
        <v>3838</v>
      </c>
      <c r="AM758" s="643" t="s">
        <v>3839</v>
      </c>
      <c r="AN758" s="914">
        <v>3411005</v>
      </c>
      <c r="AO758" s="643">
        <v>1</v>
      </c>
      <c r="AP758" s="643" t="s">
        <v>139</v>
      </c>
      <c r="AQ758" s="644" t="s">
        <v>3177</v>
      </c>
      <c r="AR758" s="450"/>
    </row>
    <row r="759" spans="33:44" ht="15" customHeight="1" x14ac:dyDescent="0.15">
      <c r="AG759" s="34"/>
      <c r="AI759" s="915"/>
      <c r="AK759" s="914" t="s">
        <v>3539</v>
      </c>
      <c r="AL759" s="914" t="s">
        <v>3840</v>
      </c>
      <c r="AM759" s="643" t="s">
        <v>3841</v>
      </c>
      <c r="AN759" s="914">
        <v>3411006</v>
      </c>
      <c r="AO759" s="643" t="s">
        <v>139</v>
      </c>
      <c r="AP759" s="643">
        <v>1</v>
      </c>
      <c r="AQ759" s="644" t="s">
        <v>3177</v>
      </c>
      <c r="AR759" s="450"/>
    </row>
    <row r="760" spans="33:44" ht="15" customHeight="1" x14ac:dyDescent="0.15">
      <c r="AG760" s="34"/>
      <c r="AI760" s="915"/>
      <c r="AK760" s="914" t="s">
        <v>3539</v>
      </c>
      <c r="AL760" s="914" t="s">
        <v>3842</v>
      </c>
      <c r="AM760" s="643" t="s">
        <v>3843</v>
      </c>
      <c r="AN760" s="914">
        <v>3411007</v>
      </c>
      <c r="AO760" s="643" t="s">
        <v>139</v>
      </c>
      <c r="AP760" s="643">
        <v>1</v>
      </c>
      <c r="AQ760" s="644" t="s">
        <v>3177</v>
      </c>
      <c r="AR760" s="450"/>
    </row>
    <row r="761" spans="33:44" ht="15" customHeight="1" x14ac:dyDescent="0.15">
      <c r="AG761" s="34"/>
      <c r="AI761" s="915"/>
      <c r="AK761" s="914" t="s">
        <v>3539</v>
      </c>
      <c r="AL761" s="914" t="s">
        <v>3844</v>
      </c>
      <c r="AM761" s="643" t="s">
        <v>3845</v>
      </c>
      <c r="AN761" s="914">
        <v>3411010</v>
      </c>
      <c r="AO761" s="643">
        <v>1</v>
      </c>
      <c r="AP761" s="643" t="s">
        <v>139</v>
      </c>
      <c r="AQ761" s="644" t="s">
        <v>3177</v>
      </c>
      <c r="AR761" s="450"/>
    </row>
    <row r="762" spans="33:44" ht="15" customHeight="1" x14ac:dyDescent="0.15">
      <c r="AG762" s="34"/>
      <c r="AI762" s="915"/>
      <c r="AK762" s="914" t="s">
        <v>3539</v>
      </c>
      <c r="AL762" s="914" t="s">
        <v>3846</v>
      </c>
      <c r="AM762" s="643" t="s">
        <v>3847</v>
      </c>
      <c r="AN762" s="914">
        <v>3411011</v>
      </c>
      <c r="AO762" s="643" t="s">
        <v>139</v>
      </c>
      <c r="AP762" s="643">
        <v>1</v>
      </c>
      <c r="AQ762" s="644" t="s">
        <v>3177</v>
      </c>
      <c r="AR762" s="450"/>
    </row>
    <row r="763" spans="33:44" ht="15" customHeight="1" x14ac:dyDescent="0.15">
      <c r="AG763" s="34"/>
      <c r="AI763" s="915"/>
      <c r="AK763" s="914" t="s">
        <v>3539</v>
      </c>
      <c r="AL763" s="914" t="s">
        <v>3848</v>
      </c>
      <c r="AM763" s="643" t="s">
        <v>3849</v>
      </c>
      <c r="AN763" s="914">
        <v>3411012</v>
      </c>
      <c r="AO763" s="643">
        <v>1</v>
      </c>
      <c r="AP763" s="643" t="s">
        <v>139</v>
      </c>
      <c r="AQ763" s="644" t="s">
        <v>3177</v>
      </c>
      <c r="AR763" s="450"/>
    </row>
    <row r="764" spans="33:44" ht="15" customHeight="1" x14ac:dyDescent="0.15">
      <c r="AG764" s="34"/>
      <c r="AI764" s="915"/>
      <c r="AK764" s="914" t="s">
        <v>3539</v>
      </c>
      <c r="AL764" s="914" t="s">
        <v>3850</v>
      </c>
      <c r="AM764" s="643" t="s">
        <v>3851</v>
      </c>
      <c r="AN764" s="914">
        <v>3411013</v>
      </c>
      <c r="AO764" s="643">
        <v>1</v>
      </c>
      <c r="AP764" s="643" t="s">
        <v>139</v>
      </c>
      <c r="AQ764" s="644" t="s">
        <v>3198</v>
      </c>
      <c r="AR764" s="450"/>
    </row>
    <row r="765" spans="33:44" ht="15" customHeight="1" x14ac:dyDescent="0.15">
      <c r="AG765" s="34"/>
      <c r="AI765" s="915"/>
      <c r="AK765" s="914" t="s">
        <v>3539</v>
      </c>
      <c r="AL765" s="914" t="s">
        <v>3852</v>
      </c>
      <c r="AM765" s="643" t="s">
        <v>3853</v>
      </c>
      <c r="AN765" s="914">
        <v>3411015</v>
      </c>
      <c r="AO765" s="643">
        <v>1</v>
      </c>
      <c r="AP765" s="643" t="s">
        <v>139</v>
      </c>
      <c r="AQ765" s="644" t="s">
        <v>3177</v>
      </c>
      <c r="AR765" s="450"/>
    </row>
    <row r="766" spans="33:44" ht="15" customHeight="1" x14ac:dyDescent="0.15">
      <c r="AG766" s="34"/>
      <c r="AI766" s="915"/>
      <c r="AK766" s="914" t="s">
        <v>3539</v>
      </c>
      <c r="AL766" s="914" t="s">
        <v>3854</v>
      </c>
      <c r="AM766" s="643" t="s">
        <v>3855</v>
      </c>
      <c r="AN766" s="914">
        <v>3411016</v>
      </c>
      <c r="AO766" s="643" t="s">
        <v>139</v>
      </c>
      <c r="AP766" s="643">
        <v>1</v>
      </c>
      <c r="AQ766" s="644" t="s">
        <v>3177</v>
      </c>
      <c r="AR766" s="450"/>
    </row>
    <row r="767" spans="33:44" ht="15" customHeight="1" x14ac:dyDescent="0.15">
      <c r="AG767" s="34"/>
      <c r="AI767" s="915"/>
      <c r="AK767" s="914" t="s">
        <v>3539</v>
      </c>
      <c r="AL767" s="914" t="s">
        <v>3856</v>
      </c>
      <c r="AM767" s="643" t="s">
        <v>3857</v>
      </c>
      <c r="AN767" s="914">
        <v>3411018</v>
      </c>
      <c r="AO767" s="643">
        <v>1</v>
      </c>
      <c r="AP767" s="643" t="s">
        <v>139</v>
      </c>
      <c r="AQ767" s="644" t="s">
        <v>3177</v>
      </c>
      <c r="AR767" s="450"/>
    </row>
    <row r="768" spans="33:44" ht="15" customHeight="1" x14ac:dyDescent="0.15">
      <c r="AG768" s="34"/>
      <c r="AI768" s="915"/>
      <c r="AK768" s="914" t="s">
        <v>3539</v>
      </c>
      <c r="AL768" s="914" t="s">
        <v>3858</v>
      </c>
      <c r="AM768" s="643" t="s">
        <v>3859</v>
      </c>
      <c r="AN768" s="914">
        <v>3411019</v>
      </c>
      <c r="AO768" s="643">
        <v>1</v>
      </c>
      <c r="AP768" s="643" t="s">
        <v>139</v>
      </c>
      <c r="AQ768" s="644" t="s">
        <v>3177</v>
      </c>
      <c r="AR768" s="450"/>
    </row>
    <row r="769" spans="33:44" ht="15" customHeight="1" x14ac:dyDescent="0.15">
      <c r="AG769" s="34"/>
      <c r="AI769" s="915"/>
      <c r="AK769" s="914" t="s">
        <v>3539</v>
      </c>
      <c r="AL769" s="914" t="s">
        <v>3860</v>
      </c>
      <c r="AM769" s="643" t="s">
        <v>3861</v>
      </c>
      <c r="AN769" s="914">
        <v>3411020</v>
      </c>
      <c r="AO769" s="643" t="s">
        <v>139</v>
      </c>
      <c r="AP769" s="643">
        <v>1</v>
      </c>
      <c r="AQ769" s="644" t="s">
        <v>3177</v>
      </c>
      <c r="AR769" s="450"/>
    </row>
    <row r="770" spans="33:44" ht="15" customHeight="1" x14ac:dyDescent="0.15">
      <c r="AG770" s="34"/>
      <c r="AI770" s="915"/>
      <c r="AK770" s="914" t="s">
        <v>3539</v>
      </c>
      <c r="AL770" s="914" t="s">
        <v>3862</v>
      </c>
      <c r="AM770" s="643" t="s">
        <v>3863</v>
      </c>
      <c r="AN770" s="914">
        <v>3411021</v>
      </c>
      <c r="AO770" s="643">
        <v>1</v>
      </c>
      <c r="AP770" s="643" t="s">
        <v>139</v>
      </c>
      <c r="AQ770" s="644" t="s">
        <v>3177</v>
      </c>
      <c r="AR770" s="450"/>
    </row>
    <row r="771" spans="33:44" ht="15" customHeight="1" x14ac:dyDescent="0.15">
      <c r="AG771" s="34"/>
      <c r="AI771" s="915"/>
      <c r="AK771" s="914" t="s">
        <v>3539</v>
      </c>
      <c r="AL771" s="914" t="s">
        <v>3864</v>
      </c>
      <c r="AM771" s="643" t="s">
        <v>3865</v>
      </c>
      <c r="AN771" s="914">
        <v>3411022</v>
      </c>
      <c r="AO771" s="643">
        <v>1</v>
      </c>
      <c r="AP771" s="643" t="s">
        <v>139</v>
      </c>
      <c r="AQ771" s="644" t="s">
        <v>3177</v>
      </c>
      <c r="AR771" s="450"/>
    </row>
    <row r="772" spans="33:44" ht="15" customHeight="1" x14ac:dyDescent="0.15">
      <c r="AG772" s="34"/>
      <c r="AI772" s="915"/>
      <c r="AK772" s="914" t="s">
        <v>3539</v>
      </c>
      <c r="AL772" s="914" t="s">
        <v>3866</v>
      </c>
      <c r="AM772" s="643" t="s">
        <v>3867</v>
      </c>
      <c r="AN772" s="914">
        <v>3411024</v>
      </c>
      <c r="AO772" s="643">
        <v>1</v>
      </c>
      <c r="AP772" s="643" t="s">
        <v>139</v>
      </c>
      <c r="AQ772" s="644" t="s">
        <v>3177</v>
      </c>
      <c r="AR772" s="450"/>
    </row>
    <row r="773" spans="33:44" ht="15" customHeight="1" x14ac:dyDescent="0.15">
      <c r="AG773" s="34"/>
      <c r="AI773" s="915"/>
      <c r="AK773" s="914" t="s">
        <v>3539</v>
      </c>
      <c r="AL773" s="914" t="s">
        <v>3868</v>
      </c>
      <c r="AM773" s="643" t="s">
        <v>3869</v>
      </c>
      <c r="AN773" s="914">
        <v>3411025</v>
      </c>
      <c r="AO773" s="643" t="s">
        <v>139</v>
      </c>
      <c r="AP773" s="643">
        <v>1</v>
      </c>
      <c r="AQ773" s="644" t="s">
        <v>3177</v>
      </c>
      <c r="AR773" s="450"/>
    </row>
    <row r="774" spans="33:44" ht="15" customHeight="1" x14ac:dyDescent="0.15">
      <c r="AG774" s="34"/>
      <c r="AI774" s="915"/>
      <c r="AK774" s="914" t="s">
        <v>3539</v>
      </c>
      <c r="AL774" s="914" t="s">
        <v>3870</v>
      </c>
      <c r="AM774" s="643" t="s">
        <v>3871</v>
      </c>
      <c r="AN774" s="914">
        <v>3411026</v>
      </c>
      <c r="AO774" s="643" t="s">
        <v>139</v>
      </c>
      <c r="AP774" s="643">
        <v>1</v>
      </c>
      <c r="AQ774" s="644" t="s">
        <v>3177</v>
      </c>
      <c r="AR774" s="450"/>
    </row>
    <row r="775" spans="33:44" ht="15" customHeight="1" x14ac:dyDescent="0.15">
      <c r="AG775" s="34"/>
      <c r="AI775" s="915"/>
      <c r="AK775" s="914" t="s">
        <v>3539</v>
      </c>
      <c r="AL775" s="914" t="s">
        <v>3872</v>
      </c>
      <c r="AM775" s="643" t="s">
        <v>3873</v>
      </c>
      <c r="AN775" s="914">
        <v>3411027</v>
      </c>
      <c r="AO775" s="643" t="s">
        <v>139</v>
      </c>
      <c r="AP775" s="643">
        <v>1</v>
      </c>
      <c r="AQ775" s="644" t="s">
        <v>3177</v>
      </c>
      <c r="AR775" s="450"/>
    </row>
    <row r="776" spans="33:44" ht="15" customHeight="1" x14ac:dyDescent="0.15">
      <c r="AG776" s="34"/>
      <c r="AI776" s="915"/>
      <c r="AK776" s="914" t="s">
        <v>3539</v>
      </c>
      <c r="AL776" s="914" t="s">
        <v>3874</v>
      </c>
      <c r="AM776" s="643" t="s">
        <v>3875</v>
      </c>
      <c r="AN776" s="914">
        <v>3411028</v>
      </c>
      <c r="AO776" s="643">
        <v>1</v>
      </c>
      <c r="AP776" s="643" t="s">
        <v>139</v>
      </c>
      <c r="AQ776" s="644" t="s">
        <v>3177</v>
      </c>
      <c r="AR776" s="450"/>
    </row>
    <row r="777" spans="33:44" ht="15" customHeight="1" x14ac:dyDescent="0.15">
      <c r="AG777" s="34"/>
      <c r="AI777" s="915"/>
      <c r="AK777" s="914" t="s">
        <v>3539</v>
      </c>
      <c r="AL777" s="914" t="s">
        <v>3876</v>
      </c>
      <c r="AM777" s="643" t="s">
        <v>3877</v>
      </c>
      <c r="AN777" s="914">
        <v>3411029</v>
      </c>
      <c r="AO777" s="643">
        <v>1</v>
      </c>
      <c r="AP777" s="643" t="s">
        <v>139</v>
      </c>
      <c r="AQ777" s="644" t="s">
        <v>3177</v>
      </c>
      <c r="AR777" s="450"/>
    </row>
    <row r="778" spans="33:44" ht="15" customHeight="1" x14ac:dyDescent="0.15">
      <c r="AG778" s="34"/>
      <c r="AI778" s="915"/>
      <c r="AK778" s="914" t="s">
        <v>3539</v>
      </c>
      <c r="AL778" s="914" t="s">
        <v>3878</v>
      </c>
      <c r="AM778" s="643" t="s">
        <v>3879</v>
      </c>
      <c r="AN778" s="914">
        <v>3411030</v>
      </c>
      <c r="AO778" s="643">
        <v>1</v>
      </c>
      <c r="AP778" s="643" t="s">
        <v>139</v>
      </c>
      <c r="AQ778" s="644" t="s">
        <v>3177</v>
      </c>
      <c r="AR778" s="450"/>
    </row>
    <row r="779" spans="33:44" ht="15" customHeight="1" x14ac:dyDescent="0.15">
      <c r="AG779" s="34"/>
      <c r="AI779" s="915"/>
      <c r="AK779" s="914" t="s">
        <v>3539</v>
      </c>
      <c r="AL779" s="914" t="s">
        <v>3880</v>
      </c>
      <c r="AM779" s="643" t="s">
        <v>3881</v>
      </c>
      <c r="AN779" s="914">
        <v>3412002</v>
      </c>
      <c r="AO779" s="643" t="s">
        <v>139</v>
      </c>
      <c r="AP779" s="643">
        <v>1</v>
      </c>
      <c r="AQ779" s="644" t="s">
        <v>3177</v>
      </c>
      <c r="AR779" s="450"/>
    </row>
    <row r="780" spans="33:44" ht="15" customHeight="1" x14ac:dyDescent="0.15">
      <c r="AG780" s="34"/>
      <c r="AI780" s="915"/>
      <c r="AK780" s="914" t="s">
        <v>3539</v>
      </c>
      <c r="AL780" s="914" t="s">
        <v>3882</v>
      </c>
      <c r="AM780" s="643" t="s">
        <v>3883</v>
      </c>
      <c r="AN780" s="914">
        <v>3412003</v>
      </c>
      <c r="AO780" s="643" t="s">
        <v>139</v>
      </c>
      <c r="AP780" s="643">
        <v>1</v>
      </c>
      <c r="AQ780" s="644" t="s">
        <v>3177</v>
      </c>
      <c r="AR780" s="450"/>
    </row>
    <row r="781" spans="33:44" ht="15" customHeight="1" x14ac:dyDescent="0.15">
      <c r="AG781" s="34"/>
      <c r="AI781" s="915"/>
      <c r="AK781" s="914" t="s">
        <v>3539</v>
      </c>
      <c r="AL781" s="914" t="s">
        <v>3884</v>
      </c>
      <c r="AM781" s="643" t="s">
        <v>3885</v>
      </c>
      <c r="AN781" s="914">
        <v>3412004</v>
      </c>
      <c r="AO781" s="643">
        <v>1</v>
      </c>
      <c r="AP781" s="643" t="s">
        <v>139</v>
      </c>
      <c r="AQ781" s="644" t="s">
        <v>3177</v>
      </c>
      <c r="AR781" s="450"/>
    </row>
    <row r="782" spans="33:44" ht="15" customHeight="1" x14ac:dyDescent="0.15">
      <c r="AG782" s="34"/>
      <c r="AI782" s="915"/>
      <c r="AK782" s="914" t="s">
        <v>3539</v>
      </c>
      <c r="AL782" s="914" t="s">
        <v>3886</v>
      </c>
      <c r="AM782" s="643" t="s">
        <v>3887</v>
      </c>
      <c r="AN782" s="914">
        <v>3412005</v>
      </c>
      <c r="AO782" s="643" t="s">
        <v>139</v>
      </c>
      <c r="AP782" s="643">
        <v>1</v>
      </c>
      <c r="AQ782" s="644" t="s">
        <v>3177</v>
      </c>
      <c r="AR782" s="450"/>
    </row>
    <row r="783" spans="33:44" ht="15" customHeight="1" x14ac:dyDescent="0.15">
      <c r="AG783" s="34"/>
      <c r="AI783" s="915"/>
      <c r="AK783" s="914" t="s">
        <v>3539</v>
      </c>
      <c r="AL783" s="914" t="s">
        <v>3888</v>
      </c>
      <c r="AM783" s="643" t="s">
        <v>3889</v>
      </c>
      <c r="AN783" s="914">
        <v>3412006</v>
      </c>
      <c r="AO783" s="643">
        <v>1</v>
      </c>
      <c r="AP783" s="643" t="s">
        <v>139</v>
      </c>
      <c r="AQ783" s="644" t="s">
        <v>3177</v>
      </c>
      <c r="AR783" s="450"/>
    </row>
    <row r="784" spans="33:44" ht="15" customHeight="1" x14ac:dyDescent="0.15">
      <c r="AG784" s="34"/>
      <c r="AI784" s="915"/>
      <c r="AK784" s="914" t="s">
        <v>3539</v>
      </c>
      <c r="AL784" s="914" t="s">
        <v>3890</v>
      </c>
      <c r="AM784" s="643" t="s">
        <v>3891</v>
      </c>
      <c r="AN784" s="914">
        <v>3412008</v>
      </c>
      <c r="AO784" s="643" t="s">
        <v>139</v>
      </c>
      <c r="AP784" s="643">
        <v>1</v>
      </c>
      <c r="AQ784" s="644" t="s">
        <v>3177</v>
      </c>
      <c r="AR784" s="450"/>
    </row>
    <row r="785" spans="33:44" ht="15" customHeight="1" x14ac:dyDescent="0.15">
      <c r="AG785" s="34"/>
      <c r="AI785" s="915"/>
      <c r="AK785" s="914" t="s">
        <v>3539</v>
      </c>
      <c r="AL785" s="914" t="s">
        <v>3892</v>
      </c>
      <c r="AM785" s="643" t="s">
        <v>3893</v>
      </c>
      <c r="AN785" s="914">
        <v>3412010</v>
      </c>
      <c r="AO785" s="643">
        <v>1</v>
      </c>
      <c r="AP785" s="643" t="s">
        <v>139</v>
      </c>
      <c r="AQ785" s="644" t="s">
        <v>3177</v>
      </c>
      <c r="AR785" s="450"/>
    </row>
    <row r="786" spans="33:44" ht="15" customHeight="1" x14ac:dyDescent="0.15">
      <c r="AG786" s="34"/>
      <c r="AI786" s="915"/>
      <c r="AK786" s="914" t="s">
        <v>3539</v>
      </c>
      <c r="AL786" s="914" t="s">
        <v>3894</v>
      </c>
      <c r="AM786" s="643" t="s">
        <v>3895</v>
      </c>
      <c r="AN786" s="914">
        <v>3412011</v>
      </c>
      <c r="AO786" s="643">
        <v>1</v>
      </c>
      <c r="AP786" s="643" t="s">
        <v>139</v>
      </c>
      <c r="AQ786" s="644" t="s">
        <v>3177</v>
      </c>
      <c r="AR786" s="450"/>
    </row>
    <row r="787" spans="33:44" ht="15" customHeight="1" x14ac:dyDescent="0.15">
      <c r="AG787" s="34"/>
      <c r="AI787" s="915"/>
      <c r="AK787" s="914" t="s">
        <v>3539</v>
      </c>
      <c r="AL787" s="914" t="s">
        <v>3896</v>
      </c>
      <c r="AM787" s="643" t="s">
        <v>3897</v>
      </c>
      <c r="AN787" s="914">
        <v>3412013</v>
      </c>
      <c r="AO787" s="643" t="s">
        <v>139</v>
      </c>
      <c r="AP787" s="643">
        <v>1</v>
      </c>
      <c r="AQ787" s="644" t="s">
        <v>3198</v>
      </c>
      <c r="AR787" s="450"/>
    </row>
    <row r="788" spans="33:44" ht="15" customHeight="1" x14ac:dyDescent="0.15">
      <c r="AG788" s="34"/>
      <c r="AI788" s="915"/>
      <c r="AK788" s="914" t="s">
        <v>3539</v>
      </c>
      <c r="AL788" s="914" t="s">
        <v>3898</v>
      </c>
      <c r="AM788" s="643" t="s">
        <v>3899</v>
      </c>
      <c r="AN788" s="914">
        <v>3412014</v>
      </c>
      <c r="AO788" s="643">
        <v>1</v>
      </c>
      <c r="AP788" s="643" t="s">
        <v>139</v>
      </c>
      <c r="AQ788" s="644" t="s">
        <v>3177</v>
      </c>
      <c r="AR788" s="450"/>
    </row>
    <row r="789" spans="33:44" ht="15" customHeight="1" x14ac:dyDescent="0.15">
      <c r="AG789" s="34"/>
      <c r="AI789" s="915"/>
      <c r="AK789" s="914" t="s">
        <v>3539</v>
      </c>
      <c r="AL789" s="914" t="s">
        <v>3900</v>
      </c>
      <c r="AM789" s="643" t="s">
        <v>3901</v>
      </c>
      <c r="AN789" s="914">
        <v>3412015</v>
      </c>
      <c r="AO789" s="643">
        <v>1</v>
      </c>
      <c r="AP789" s="643" t="s">
        <v>139</v>
      </c>
      <c r="AQ789" s="644" t="s">
        <v>3177</v>
      </c>
      <c r="AR789" s="450"/>
    </row>
    <row r="790" spans="33:44" ht="15" customHeight="1" x14ac:dyDescent="0.15">
      <c r="AG790" s="34"/>
      <c r="AI790" s="915"/>
      <c r="AK790" s="914" t="s">
        <v>3539</v>
      </c>
      <c r="AL790" s="914" t="s">
        <v>3902</v>
      </c>
      <c r="AM790" s="643" t="s">
        <v>3903</v>
      </c>
      <c r="AN790" s="914">
        <v>3412016</v>
      </c>
      <c r="AO790" s="643">
        <v>1</v>
      </c>
      <c r="AP790" s="643" t="s">
        <v>139</v>
      </c>
      <c r="AQ790" s="644" t="s">
        <v>3177</v>
      </c>
      <c r="AR790" s="450"/>
    </row>
    <row r="791" spans="33:44" ht="15" customHeight="1" x14ac:dyDescent="0.15">
      <c r="AG791" s="34"/>
      <c r="AI791" s="915"/>
      <c r="AK791" s="914" t="s">
        <v>3539</v>
      </c>
      <c r="AL791" s="914" t="s">
        <v>3904</v>
      </c>
      <c r="AM791" s="643" t="s">
        <v>3905</v>
      </c>
      <c r="AN791" s="914">
        <v>3412017</v>
      </c>
      <c r="AO791" s="643" t="s">
        <v>139</v>
      </c>
      <c r="AP791" s="643">
        <v>1</v>
      </c>
      <c r="AQ791" s="644" t="s">
        <v>3177</v>
      </c>
      <c r="AR791" s="450"/>
    </row>
    <row r="792" spans="33:44" ht="15" customHeight="1" x14ac:dyDescent="0.15">
      <c r="AG792" s="34"/>
      <c r="AI792" s="915"/>
      <c r="AK792" s="914" t="s">
        <v>3906</v>
      </c>
      <c r="AL792" s="914" t="s">
        <v>3907</v>
      </c>
      <c r="AM792" s="643" t="s">
        <v>3908</v>
      </c>
      <c r="AN792" s="914">
        <v>3501010</v>
      </c>
      <c r="AO792" s="643" t="s">
        <v>139</v>
      </c>
      <c r="AP792" s="643">
        <v>1</v>
      </c>
      <c r="AQ792" s="644" t="s">
        <v>3177</v>
      </c>
      <c r="AR792" s="450"/>
    </row>
    <row r="793" spans="33:44" ht="15" customHeight="1" x14ac:dyDescent="0.15">
      <c r="AG793" s="34"/>
      <c r="AI793" s="915"/>
      <c r="AK793" s="914" t="s">
        <v>3909</v>
      </c>
      <c r="AL793" s="914" t="s">
        <v>3910</v>
      </c>
      <c r="AM793" s="643" t="s">
        <v>3911</v>
      </c>
      <c r="AN793" s="914">
        <v>3502002</v>
      </c>
      <c r="AO793" s="643">
        <v>1</v>
      </c>
      <c r="AP793" s="643" t="s">
        <v>139</v>
      </c>
      <c r="AQ793" s="644" t="s">
        <v>3177</v>
      </c>
      <c r="AR793" s="450"/>
    </row>
    <row r="794" spans="33:44" ht="15" customHeight="1" x14ac:dyDescent="0.15">
      <c r="AG794" s="34"/>
      <c r="AI794" s="915"/>
      <c r="AK794" s="914" t="s">
        <v>3909</v>
      </c>
      <c r="AL794" s="914" t="s">
        <v>3912</v>
      </c>
      <c r="AM794" s="643" t="s">
        <v>3913</v>
      </c>
      <c r="AN794" s="914">
        <v>3502004</v>
      </c>
      <c r="AO794" s="643" t="s">
        <v>139</v>
      </c>
      <c r="AP794" s="643">
        <v>1</v>
      </c>
      <c r="AQ794" s="644" t="s">
        <v>3177</v>
      </c>
      <c r="AR794" s="450"/>
    </row>
    <row r="795" spans="33:44" ht="15" customHeight="1" x14ac:dyDescent="0.15">
      <c r="AG795" s="34"/>
      <c r="AI795" s="915"/>
      <c r="AK795" s="914" t="s">
        <v>3909</v>
      </c>
      <c r="AL795" s="914" t="s">
        <v>3914</v>
      </c>
      <c r="AM795" s="643" t="s">
        <v>3915</v>
      </c>
      <c r="AN795" s="914">
        <v>3502005</v>
      </c>
      <c r="AO795" s="643">
        <v>1</v>
      </c>
      <c r="AP795" s="643" t="s">
        <v>139</v>
      </c>
      <c r="AQ795" s="644" t="s">
        <v>3177</v>
      </c>
      <c r="AR795" s="450"/>
    </row>
    <row r="796" spans="33:44" ht="15" customHeight="1" x14ac:dyDescent="0.15">
      <c r="AG796" s="34"/>
      <c r="AI796" s="915"/>
      <c r="AK796" s="914" t="s">
        <v>3909</v>
      </c>
      <c r="AL796" s="914" t="s">
        <v>3916</v>
      </c>
      <c r="AM796" s="643" t="s">
        <v>3917</v>
      </c>
      <c r="AN796" s="914">
        <v>3502006</v>
      </c>
      <c r="AO796" s="643">
        <v>1</v>
      </c>
      <c r="AP796" s="643" t="s">
        <v>139</v>
      </c>
      <c r="AQ796" s="644" t="s">
        <v>3177</v>
      </c>
      <c r="AR796" s="450"/>
    </row>
    <row r="797" spans="33:44" ht="15" customHeight="1" x14ac:dyDescent="0.15">
      <c r="AG797" s="34"/>
      <c r="AI797" s="915"/>
      <c r="AK797" s="914" t="s">
        <v>3918</v>
      </c>
      <c r="AL797" s="914" t="s">
        <v>3919</v>
      </c>
      <c r="AM797" s="643" t="s">
        <v>3920</v>
      </c>
      <c r="AN797" s="914">
        <v>3503001</v>
      </c>
      <c r="AO797" s="643" t="s">
        <v>139</v>
      </c>
      <c r="AP797" s="643">
        <v>1</v>
      </c>
      <c r="AQ797" s="644" t="s">
        <v>3177</v>
      </c>
      <c r="AR797" s="450"/>
    </row>
    <row r="798" spans="33:44" ht="15" customHeight="1" x14ac:dyDescent="0.15">
      <c r="AG798" s="34"/>
      <c r="AI798" s="915"/>
      <c r="AK798" s="914" t="s">
        <v>3918</v>
      </c>
      <c r="AL798" s="914" t="s">
        <v>3921</v>
      </c>
      <c r="AM798" s="643" t="s">
        <v>3922</v>
      </c>
      <c r="AN798" s="914">
        <v>3503003</v>
      </c>
      <c r="AO798" s="643">
        <v>1</v>
      </c>
      <c r="AP798" s="643" t="s">
        <v>139</v>
      </c>
      <c r="AQ798" s="644" t="s">
        <v>3177</v>
      </c>
      <c r="AR798" s="450"/>
    </row>
    <row r="799" spans="33:44" ht="15" customHeight="1" x14ac:dyDescent="0.15">
      <c r="AG799" s="34"/>
      <c r="AI799" s="915"/>
      <c r="AK799" s="914" t="s">
        <v>3918</v>
      </c>
      <c r="AL799" s="914" t="s">
        <v>3923</v>
      </c>
      <c r="AM799" s="643" t="s">
        <v>3924</v>
      </c>
      <c r="AN799" s="914">
        <v>3503005</v>
      </c>
      <c r="AO799" s="643" t="s">
        <v>139</v>
      </c>
      <c r="AP799" s="643">
        <v>1</v>
      </c>
      <c r="AQ799" s="644" t="s">
        <v>3177</v>
      </c>
      <c r="AR799" s="450"/>
    </row>
    <row r="800" spans="33:44" ht="15" customHeight="1" x14ac:dyDescent="0.15">
      <c r="AG800" s="34"/>
      <c r="AI800" s="915"/>
      <c r="AK800" s="914" t="s">
        <v>3918</v>
      </c>
      <c r="AL800" s="914" t="s">
        <v>3925</v>
      </c>
      <c r="AM800" s="643" t="s">
        <v>3926</v>
      </c>
      <c r="AN800" s="914">
        <v>3503991</v>
      </c>
      <c r="AO800" s="643" t="s">
        <v>139</v>
      </c>
      <c r="AP800" s="643">
        <v>1</v>
      </c>
      <c r="AQ800" s="644" t="s">
        <v>3177</v>
      </c>
      <c r="AR800" s="450" t="s">
        <v>3199</v>
      </c>
    </row>
    <row r="801" spans="33:44" ht="15" customHeight="1" x14ac:dyDescent="0.15">
      <c r="AG801" s="34"/>
      <c r="AI801" s="915"/>
      <c r="AK801" s="914" t="s">
        <v>3927</v>
      </c>
      <c r="AL801" s="914" t="s">
        <v>3928</v>
      </c>
      <c r="AM801" s="643" t="s">
        <v>3929</v>
      </c>
      <c r="AN801" s="914">
        <v>3504002</v>
      </c>
      <c r="AO801" s="643">
        <v>1</v>
      </c>
      <c r="AP801" s="643" t="s">
        <v>139</v>
      </c>
      <c r="AQ801" s="644" t="s">
        <v>3177</v>
      </c>
      <c r="AR801" s="450"/>
    </row>
    <row r="802" spans="33:44" ht="15" customHeight="1" x14ac:dyDescent="0.15">
      <c r="AG802" s="34"/>
      <c r="AI802" s="915"/>
      <c r="AK802" s="914" t="s">
        <v>3927</v>
      </c>
      <c r="AL802" s="914" t="s">
        <v>3930</v>
      </c>
      <c r="AM802" s="643" t="s">
        <v>3931</v>
      </c>
      <c r="AN802" s="914">
        <v>3504003</v>
      </c>
      <c r="AO802" s="643">
        <v>1</v>
      </c>
      <c r="AP802" s="643" t="s">
        <v>139</v>
      </c>
      <c r="AQ802" s="644" t="s">
        <v>3177</v>
      </c>
      <c r="AR802" s="450"/>
    </row>
    <row r="803" spans="33:44" ht="15" customHeight="1" x14ac:dyDescent="0.15">
      <c r="AG803" s="34"/>
      <c r="AI803" s="915"/>
      <c r="AK803" s="914" t="s">
        <v>3927</v>
      </c>
      <c r="AL803" s="914" t="s">
        <v>3932</v>
      </c>
      <c r="AM803" s="643" t="s">
        <v>3933</v>
      </c>
      <c r="AN803" s="914">
        <v>3504004</v>
      </c>
      <c r="AO803" s="643" t="s">
        <v>139</v>
      </c>
      <c r="AP803" s="643">
        <v>1</v>
      </c>
      <c r="AQ803" s="644" t="s">
        <v>3177</v>
      </c>
      <c r="AR803" s="450"/>
    </row>
    <row r="804" spans="33:44" ht="15" customHeight="1" x14ac:dyDescent="0.15">
      <c r="AG804" s="34"/>
      <c r="AI804" s="915"/>
      <c r="AK804" s="914" t="s">
        <v>3927</v>
      </c>
      <c r="AL804" s="914" t="s">
        <v>3934</v>
      </c>
      <c r="AM804" s="643" t="s">
        <v>3935</v>
      </c>
      <c r="AN804" s="914">
        <v>3504008</v>
      </c>
      <c r="AO804" s="643" t="s">
        <v>139</v>
      </c>
      <c r="AP804" s="643">
        <v>1</v>
      </c>
      <c r="AQ804" s="644" t="s">
        <v>3177</v>
      </c>
      <c r="AR804" s="450"/>
    </row>
    <row r="805" spans="33:44" ht="15" customHeight="1" x14ac:dyDescent="0.15">
      <c r="AG805" s="34"/>
      <c r="AI805" s="915"/>
      <c r="AK805" s="914" t="s">
        <v>3927</v>
      </c>
      <c r="AL805" s="914" t="s">
        <v>3936</v>
      </c>
      <c r="AM805" s="643" t="s">
        <v>3937</v>
      </c>
      <c r="AN805" s="914">
        <v>3504010</v>
      </c>
      <c r="AO805" s="643" t="s">
        <v>139</v>
      </c>
      <c r="AP805" s="643">
        <v>1</v>
      </c>
      <c r="AQ805" s="644" t="s">
        <v>3177</v>
      </c>
      <c r="AR805" s="450"/>
    </row>
    <row r="806" spans="33:44" ht="15" customHeight="1" x14ac:dyDescent="0.15">
      <c r="AG806" s="34"/>
      <c r="AI806" s="915"/>
      <c r="AK806" s="914" t="s">
        <v>3927</v>
      </c>
      <c r="AL806" s="914" t="s">
        <v>3938</v>
      </c>
      <c r="AM806" s="643" t="s">
        <v>3939</v>
      </c>
      <c r="AN806" s="914">
        <v>3504990</v>
      </c>
      <c r="AO806" s="643" t="s">
        <v>139</v>
      </c>
      <c r="AP806" s="643">
        <v>1</v>
      </c>
      <c r="AQ806" s="644" t="s">
        <v>3177</v>
      </c>
      <c r="AR806" s="450" t="s">
        <v>3199</v>
      </c>
    </row>
    <row r="807" spans="33:44" ht="15" customHeight="1" x14ac:dyDescent="0.15">
      <c r="AG807" s="34"/>
      <c r="AI807" s="915"/>
      <c r="AK807" s="914" t="s">
        <v>3927</v>
      </c>
      <c r="AL807" s="914" t="s">
        <v>3940</v>
      </c>
      <c r="AM807" s="643" t="s">
        <v>3941</v>
      </c>
      <c r="AN807" s="914">
        <v>3504991</v>
      </c>
      <c r="AO807" s="643" t="s">
        <v>139</v>
      </c>
      <c r="AP807" s="643">
        <v>1</v>
      </c>
      <c r="AQ807" s="644" t="s">
        <v>3198</v>
      </c>
      <c r="AR807" s="450" t="s">
        <v>3199</v>
      </c>
    </row>
    <row r="808" spans="33:44" ht="15" customHeight="1" x14ac:dyDescent="0.15">
      <c r="AG808" s="34"/>
      <c r="AI808" s="915"/>
      <c r="AK808" s="914" t="s">
        <v>3942</v>
      </c>
      <c r="AL808" s="914" t="s">
        <v>3943</v>
      </c>
      <c r="AM808" s="643" t="s">
        <v>3944</v>
      </c>
      <c r="AN808" s="914">
        <v>3505001</v>
      </c>
      <c r="AO808" s="643">
        <v>1</v>
      </c>
      <c r="AP808" s="643" t="s">
        <v>139</v>
      </c>
      <c r="AQ808" s="644" t="s">
        <v>3177</v>
      </c>
      <c r="AR808" s="450"/>
    </row>
    <row r="809" spans="33:44" ht="15" customHeight="1" x14ac:dyDescent="0.15">
      <c r="AG809" s="34"/>
      <c r="AI809" s="915"/>
      <c r="AK809" s="914" t="s">
        <v>3942</v>
      </c>
      <c r="AL809" s="914" t="s">
        <v>3945</v>
      </c>
      <c r="AM809" s="643" t="s">
        <v>3946</v>
      </c>
      <c r="AN809" s="914">
        <v>3505003</v>
      </c>
      <c r="AO809" s="643">
        <v>1</v>
      </c>
      <c r="AP809" s="643" t="s">
        <v>139</v>
      </c>
      <c r="AQ809" s="644" t="s">
        <v>3177</v>
      </c>
      <c r="AR809" s="450"/>
    </row>
    <row r="810" spans="33:44" ht="15" customHeight="1" x14ac:dyDescent="0.15">
      <c r="AG810" s="34"/>
      <c r="AI810" s="915"/>
      <c r="AK810" s="914" t="s">
        <v>3942</v>
      </c>
      <c r="AL810" s="914" t="s">
        <v>3947</v>
      </c>
      <c r="AM810" s="643" t="s">
        <v>3948</v>
      </c>
      <c r="AN810" s="914">
        <v>3505004</v>
      </c>
      <c r="AO810" s="643">
        <v>1</v>
      </c>
      <c r="AP810" s="643" t="s">
        <v>139</v>
      </c>
      <c r="AQ810" s="644" t="s">
        <v>3177</v>
      </c>
      <c r="AR810" s="450"/>
    </row>
    <row r="811" spans="33:44" ht="15" customHeight="1" x14ac:dyDescent="0.15">
      <c r="AG811" s="34"/>
      <c r="AI811" s="915"/>
      <c r="AK811" s="914" t="s">
        <v>3942</v>
      </c>
      <c r="AL811" s="914" t="s">
        <v>3949</v>
      </c>
      <c r="AM811" s="643" t="s">
        <v>3950</v>
      </c>
      <c r="AN811" s="914">
        <v>3505005</v>
      </c>
      <c r="AO811" s="643" t="s">
        <v>139</v>
      </c>
      <c r="AP811" s="643">
        <v>1</v>
      </c>
      <c r="AQ811" s="644" t="s">
        <v>3177</v>
      </c>
      <c r="AR811" s="450"/>
    </row>
    <row r="812" spans="33:44" ht="15" customHeight="1" x14ac:dyDescent="0.15">
      <c r="AG812" s="34"/>
      <c r="AI812" s="915"/>
      <c r="AK812" s="914" t="s">
        <v>3942</v>
      </c>
      <c r="AL812" s="914" t="s">
        <v>3951</v>
      </c>
      <c r="AM812" s="643" t="s">
        <v>3952</v>
      </c>
      <c r="AN812" s="914">
        <v>3505016</v>
      </c>
      <c r="AO812" s="643">
        <v>1</v>
      </c>
      <c r="AP812" s="643" t="s">
        <v>139</v>
      </c>
      <c r="AQ812" s="644" t="s">
        <v>3177</v>
      </c>
      <c r="AR812" s="450"/>
    </row>
    <row r="813" spans="33:44" ht="15" customHeight="1" x14ac:dyDescent="0.15">
      <c r="AG813" s="34"/>
      <c r="AI813" s="915"/>
      <c r="AK813" s="914" t="s">
        <v>3942</v>
      </c>
      <c r="AL813" s="916" t="s">
        <v>3953</v>
      </c>
      <c r="AM813" s="643" t="s">
        <v>3954</v>
      </c>
      <c r="AN813" s="914">
        <v>3505022</v>
      </c>
      <c r="AO813" s="643" t="s">
        <v>139</v>
      </c>
      <c r="AP813" s="643">
        <v>1</v>
      </c>
      <c r="AQ813" s="644" t="s">
        <v>3198</v>
      </c>
      <c r="AR813" s="450"/>
    </row>
    <row r="814" spans="33:44" ht="15" customHeight="1" x14ac:dyDescent="0.15">
      <c r="AG814" s="34"/>
      <c r="AI814" s="915"/>
      <c r="AK814" s="914" t="s">
        <v>3942</v>
      </c>
      <c r="AL814" s="914" t="s">
        <v>3955</v>
      </c>
      <c r="AM814" s="643" t="s">
        <v>3956</v>
      </c>
      <c r="AN814" s="914">
        <v>3505031</v>
      </c>
      <c r="AO814" s="643" t="s">
        <v>139</v>
      </c>
      <c r="AP814" s="643">
        <v>1</v>
      </c>
      <c r="AQ814" s="644" t="s">
        <v>3198</v>
      </c>
      <c r="AR814" s="450"/>
    </row>
    <row r="815" spans="33:44" ht="15" customHeight="1" x14ac:dyDescent="0.15">
      <c r="AG815" s="34"/>
      <c r="AI815" s="915"/>
      <c r="AK815" s="914" t="s">
        <v>3942</v>
      </c>
      <c r="AL815" s="914" t="s">
        <v>3957</v>
      </c>
      <c r="AM815" s="643" t="s">
        <v>3958</v>
      </c>
      <c r="AN815" s="914">
        <v>3505990</v>
      </c>
      <c r="AO815" s="643" t="s">
        <v>139</v>
      </c>
      <c r="AP815" s="643">
        <v>1</v>
      </c>
      <c r="AQ815" s="644" t="s">
        <v>3198</v>
      </c>
      <c r="AR815" s="450" t="s">
        <v>3199</v>
      </c>
    </row>
    <row r="816" spans="33:44" ht="15" customHeight="1" x14ac:dyDescent="0.15">
      <c r="AG816" s="34"/>
      <c r="AI816" s="915"/>
      <c r="AK816" s="914" t="s">
        <v>3942</v>
      </c>
      <c r="AL816" s="914" t="s">
        <v>3959</v>
      </c>
      <c r="AM816" s="643" t="s">
        <v>3960</v>
      </c>
      <c r="AN816" s="914">
        <v>3505991</v>
      </c>
      <c r="AO816" s="643" t="s">
        <v>139</v>
      </c>
      <c r="AP816" s="643">
        <v>1</v>
      </c>
      <c r="AQ816" s="644" t="s">
        <v>3198</v>
      </c>
      <c r="AR816" s="450" t="s">
        <v>3199</v>
      </c>
    </row>
    <row r="817" spans="33:44" ht="15" customHeight="1" x14ac:dyDescent="0.15">
      <c r="AG817" s="34"/>
      <c r="AI817" s="915"/>
      <c r="AK817" s="914" t="s">
        <v>3942</v>
      </c>
      <c r="AL817" s="917" t="s">
        <v>3961</v>
      </c>
      <c r="AM817" s="643" t="s">
        <v>3962</v>
      </c>
      <c r="AN817" s="914">
        <v>3505992</v>
      </c>
      <c r="AO817" s="643" t="s">
        <v>139</v>
      </c>
      <c r="AP817" s="643">
        <v>1</v>
      </c>
      <c r="AQ817" s="644" t="s">
        <v>3198</v>
      </c>
      <c r="AR817" s="450" t="s">
        <v>3199</v>
      </c>
    </row>
    <row r="818" spans="33:44" ht="15" customHeight="1" x14ac:dyDescent="0.15">
      <c r="AG818" s="34"/>
      <c r="AI818" s="915"/>
      <c r="AK818" s="914" t="s">
        <v>3963</v>
      </c>
      <c r="AL818" s="914" t="s">
        <v>3964</v>
      </c>
      <c r="AM818" s="643" t="s">
        <v>3965</v>
      </c>
      <c r="AN818" s="914">
        <v>3506001</v>
      </c>
      <c r="AO818" s="643" t="s">
        <v>139</v>
      </c>
      <c r="AP818" s="643">
        <v>1</v>
      </c>
      <c r="AQ818" s="644" t="s">
        <v>3177</v>
      </c>
      <c r="AR818" s="450"/>
    </row>
    <row r="819" spans="33:44" ht="15" customHeight="1" x14ac:dyDescent="0.15">
      <c r="AG819" s="34"/>
      <c r="AI819" s="915"/>
      <c r="AK819" s="914" t="s">
        <v>3963</v>
      </c>
      <c r="AL819" s="914" t="s">
        <v>3966</v>
      </c>
      <c r="AM819" s="643" t="s">
        <v>3967</v>
      </c>
      <c r="AN819" s="914">
        <v>3506004</v>
      </c>
      <c r="AO819" s="643" t="s">
        <v>139</v>
      </c>
      <c r="AP819" s="643">
        <v>1</v>
      </c>
      <c r="AQ819" s="644" t="s">
        <v>3177</v>
      </c>
      <c r="AR819" s="450"/>
    </row>
    <row r="820" spans="33:44" ht="15" customHeight="1" x14ac:dyDescent="0.15">
      <c r="AG820" s="34"/>
      <c r="AI820" s="915"/>
      <c r="AK820" s="914" t="s">
        <v>3963</v>
      </c>
      <c r="AL820" s="914" t="s">
        <v>3968</v>
      </c>
      <c r="AM820" s="643" t="s">
        <v>3969</v>
      </c>
      <c r="AN820" s="914">
        <v>3506005</v>
      </c>
      <c r="AO820" s="643" t="s">
        <v>139</v>
      </c>
      <c r="AP820" s="643">
        <v>1</v>
      </c>
      <c r="AQ820" s="644" t="s">
        <v>3177</v>
      </c>
      <c r="AR820" s="450"/>
    </row>
    <row r="821" spans="33:44" ht="15" customHeight="1" x14ac:dyDescent="0.15">
      <c r="AG821" s="34"/>
      <c r="AI821" s="915"/>
      <c r="AK821" s="914" t="s">
        <v>3963</v>
      </c>
      <c r="AL821" s="914" t="s">
        <v>3970</v>
      </c>
      <c r="AM821" s="643" t="s">
        <v>3971</v>
      </c>
      <c r="AN821" s="914">
        <v>3506006</v>
      </c>
      <c r="AO821" s="643">
        <v>1</v>
      </c>
      <c r="AP821" s="643" t="s">
        <v>139</v>
      </c>
      <c r="AQ821" s="644" t="s">
        <v>3177</v>
      </c>
      <c r="AR821" s="450"/>
    </row>
    <row r="822" spans="33:44" ht="15" customHeight="1" x14ac:dyDescent="0.15">
      <c r="AG822" s="34"/>
      <c r="AI822" s="915"/>
      <c r="AK822" s="914" t="s">
        <v>3963</v>
      </c>
      <c r="AL822" s="914" t="s">
        <v>3972</v>
      </c>
      <c r="AM822" s="643" t="s">
        <v>3973</v>
      </c>
      <c r="AN822" s="914">
        <v>3506010</v>
      </c>
      <c r="AO822" s="643" t="s">
        <v>139</v>
      </c>
      <c r="AP822" s="643">
        <v>1</v>
      </c>
      <c r="AQ822" s="644" t="s">
        <v>3177</v>
      </c>
      <c r="AR822" s="450"/>
    </row>
    <row r="823" spans="33:44" ht="15" customHeight="1" x14ac:dyDescent="0.15">
      <c r="AG823" s="34"/>
      <c r="AI823" s="915"/>
      <c r="AK823" s="914" t="s">
        <v>3963</v>
      </c>
      <c r="AL823" s="914" t="s">
        <v>3974</v>
      </c>
      <c r="AM823" s="643" t="s">
        <v>3975</v>
      </c>
      <c r="AN823" s="914">
        <v>3506011</v>
      </c>
      <c r="AO823" s="643">
        <v>1</v>
      </c>
      <c r="AP823" s="643" t="s">
        <v>139</v>
      </c>
      <c r="AQ823" s="644" t="s">
        <v>3177</v>
      </c>
      <c r="AR823" s="450"/>
    </row>
    <row r="824" spans="33:44" ht="15" customHeight="1" x14ac:dyDescent="0.15">
      <c r="AG824" s="34"/>
      <c r="AI824" s="915"/>
      <c r="AK824" s="914" t="s">
        <v>3963</v>
      </c>
      <c r="AL824" s="914" t="s">
        <v>3976</v>
      </c>
      <c r="AM824" s="643" t="s">
        <v>3977</v>
      </c>
      <c r="AN824" s="914">
        <v>3506014</v>
      </c>
      <c r="AO824" s="643" t="s">
        <v>139</v>
      </c>
      <c r="AP824" s="643">
        <v>1</v>
      </c>
      <c r="AQ824" s="644" t="s">
        <v>3177</v>
      </c>
      <c r="AR824" s="450"/>
    </row>
    <row r="825" spans="33:44" ht="15" customHeight="1" x14ac:dyDescent="0.15">
      <c r="AG825" s="34"/>
      <c r="AI825" s="915"/>
      <c r="AK825" s="914" t="s">
        <v>3963</v>
      </c>
      <c r="AL825" s="914" t="s">
        <v>3978</v>
      </c>
      <c r="AM825" s="643" t="s">
        <v>3979</v>
      </c>
      <c r="AN825" s="914">
        <v>3506016</v>
      </c>
      <c r="AO825" s="643">
        <v>1</v>
      </c>
      <c r="AP825" s="643" t="s">
        <v>139</v>
      </c>
      <c r="AQ825" s="644" t="s">
        <v>3177</v>
      </c>
      <c r="AR825" s="450"/>
    </row>
    <row r="826" spans="33:44" ht="15" customHeight="1" x14ac:dyDescent="0.15">
      <c r="AG826" s="34"/>
      <c r="AI826" s="915"/>
      <c r="AK826" s="914" t="s">
        <v>3963</v>
      </c>
      <c r="AL826" s="914" t="s">
        <v>3980</v>
      </c>
      <c r="AM826" s="643" t="s">
        <v>3981</v>
      </c>
      <c r="AN826" s="914">
        <v>3506019</v>
      </c>
      <c r="AO826" s="643" t="s">
        <v>139</v>
      </c>
      <c r="AP826" s="643">
        <v>1</v>
      </c>
      <c r="AQ826" s="644" t="s">
        <v>3177</v>
      </c>
      <c r="AR826" s="450"/>
    </row>
    <row r="827" spans="33:44" ht="15" customHeight="1" x14ac:dyDescent="0.15">
      <c r="AG827" s="34"/>
      <c r="AI827" s="915"/>
      <c r="AK827" s="914" t="s">
        <v>3982</v>
      </c>
      <c r="AL827" s="914" t="s">
        <v>3983</v>
      </c>
      <c r="AM827" s="643" t="s">
        <v>3984</v>
      </c>
      <c r="AN827" s="914">
        <v>3507002</v>
      </c>
      <c r="AO827" s="643">
        <v>1</v>
      </c>
      <c r="AP827" s="643" t="s">
        <v>139</v>
      </c>
      <c r="AQ827" s="644" t="s">
        <v>3177</v>
      </c>
      <c r="AR827" s="450"/>
    </row>
    <row r="828" spans="33:44" ht="15" customHeight="1" x14ac:dyDescent="0.15">
      <c r="AG828" s="34"/>
      <c r="AI828" s="915"/>
      <c r="AK828" s="914" t="s">
        <v>3982</v>
      </c>
      <c r="AL828" s="914" t="s">
        <v>3985</v>
      </c>
      <c r="AM828" s="643" t="s">
        <v>3986</v>
      </c>
      <c r="AN828" s="914">
        <v>3507004</v>
      </c>
      <c r="AO828" s="643">
        <v>1</v>
      </c>
      <c r="AP828" s="643" t="s">
        <v>139</v>
      </c>
      <c r="AQ828" s="644" t="s">
        <v>3177</v>
      </c>
      <c r="AR828" s="450"/>
    </row>
    <row r="829" spans="33:44" ht="15" customHeight="1" x14ac:dyDescent="0.15">
      <c r="AG829" s="34"/>
      <c r="AI829" s="915"/>
      <c r="AK829" s="914" t="s">
        <v>3982</v>
      </c>
      <c r="AL829" s="914" t="s">
        <v>3987</v>
      </c>
      <c r="AM829" s="643" t="s">
        <v>3988</v>
      </c>
      <c r="AN829" s="914">
        <v>3507008</v>
      </c>
      <c r="AO829" s="643">
        <v>1</v>
      </c>
      <c r="AP829" s="643" t="s">
        <v>139</v>
      </c>
      <c r="AQ829" s="644" t="s">
        <v>3177</v>
      </c>
      <c r="AR829" s="450"/>
    </row>
    <row r="830" spans="33:44" ht="15" customHeight="1" x14ac:dyDescent="0.15">
      <c r="AG830" s="34"/>
      <c r="AI830" s="915"/>
      <c r="AK830" s="914" t="s">
        <v>3982</v>
      </c>
      <c r="AL830" s="914" t="s">
        <v>3989</v>
      </c>
      <c r="AM830" s="643" t="s">
        <v>3990</v>
      </c>
      <c r="AN830" s="914">
        <v>3507009</v>
      </c>
      <c r="AO830" s="643" t="s">
        <v>139</v>
      </c>
      <c r="AP830" s="643">
        <v>1</v>
      </c>
      <c r="AQ830" s="644" t="s">
        <v>3177</v>
      </c>
      <c r="AR830" s="450"/>
    </row>
    <row r="831" spans="33:44" ht="15" customHeight="1" x14ac:dyDescent="0.15">
      <c r="AG831" s="34"/>
      <c r="AI831" s="915"/>
      <c r="AK831" s="914" t="s">
        <v>3982</v>
      </c>
      <c r="AL831" s="914" t="s">
        <v>3991</v>
      </c>
      <c r="AM831" s="643" t="s">
        <v>3992</v>
      </c>
      <c r="AN831" s="914">
        <v>3507011</v>
      </c>
      <c r="AO831" s="643" t="s">
        <v>139</v>
      </c>
      <c r="AP831" s="643">
        <v>1</v>
      </c>
      <c r="AQ831" s="644" t="s">
        <v>3177</v>
      </c>
      <c r="AR831" s="450"/>
    </row>
    <row r="832" spans="33:44" ht="15" customHeight="1" x14ac:dyDescent="0.15">
      <c r="AG832" s="34"/>
      <c r="AI832" s="915"/>
      <c r="AK832" s="914" t="s">
        <v>3982</v>
      </c>
      <c r="AL832" s="914" t="s">
        <v>3993</v>
      </c>
      <c r="AM832" s="643" t="s">
        <v>3994</v>
      </c>
      <c r="AN832" s="914">
        <v>3507013</v>
      </c>
      <c r="AO832" s="643">
        <v>1</v>
      </c>
      <c r="AP832" s="643" t="s">
        <v>139</v>
      </c>
      <c r="AQ832" s="644" t="s">
        <v>3177</v>
      </c>
      <c r="AR832" s="450"/>
    </row>
    <row r="833" spans="33:44" ht="15" customHeight="1" x14ac:dyDescent="0.15">
      <c r="AG833" s="34"/>
      <c r="AI833" s="915"/>
      <c r="AK833" s="914" t="s">
        <v>3982</v>
      </c>
      <c r="AL833" s="914" t="s">
        <v>3995</v>
      </c>
      <c r="AM833" s="643" t="s">
        <v>3996</v>
      </c>
      <c r="AN833" s="914">
        <v>3507016</v>
      </c>
      <c r="AO833" s="643">
        <v>1</v>
      </c>
      <c r="AP833" s="643" t="s">
        <v>139</v>
      </c>
      <c r="AQ833" s="644" t="s">
        <v>3177</v>
      </c>
      <c r="AR833" s="450"/>
    </row>
    <row r="834" spans="33:44" ht="15" customHeight="1" x14ac:dyDescent="0.15">
      <c r="AG834" s="34"/>
      <c r="AI834" s="915"/>
      <c r="AK834" s="914" t="s">
        <v>3982</v>
      </c>
      <c r="AL834" s="914" t="s">
        <v>3997</v>
      </c>
      <c r="AM834" s="643" t="s">
        <v>3998</v>
      </c>
      <c r="AN834" s="914">
        <v>3507017</v>
      </c>
      <c r="AO834" s="643">
        <v>1</v>
      </c>
      <c r="AP834" s="643" t="s">
        <v>139</v>
      </c>
      <c r="AQ834" s="644" t="s">
        <v>3177</v>
      </c>
      <c r="AR834" s="450"/>
    </row>
    <row r="835" spans="33:44" ht="15" customHeight="1" x14ac:dyDescent="0.15">
      <c r="AG835" s="34"/>
      <c r="AI835" s="915"/>
      <c r="AK835" s="914" t="s">
        <v>3982</v>
      </c>
      <c r="AL835" s="914" t="s">
        <v>3999</v>
      </c>
      <c r="AM835" s="643" t="s">
        <v>4000</v>
      </c>
      <c r="AN835" s="914">
        <v>3507018</v>
      </c>
      <c r="AO835" s="643" t="s">
        <v>139</v>
      </c>
      <c r="AP835" s="643">
        <v>1</v>
      </c>
      <c r="AQ835" s="644" t="s">
        <v>3177</v>
      </c>
      <c r="AR835" s="450"/>
    </row>
    <row r="836" spans="33:44" ht="15" customHeight="1" x14ac:dyDescent="0.15">
      <c r="AG836" s="34"/>
      <c r="AI836" s="915"/>
      <c r="AK836" s="914" t="s">
        <v>3982</v>
      </c>
      <c r="AL836" s="914" t="s">
        <v>4001</v>
      </c>
      <c r="AM836" s="643" t="s">
        <v>4002</v>
      </c>
      <c r="AN836" s="914">
        <v>3507020</v>
      </c>
      <c r="AO836" s="643" t="s">
        <v>139</v>
      </c>
      <c r="AP836" s="643">
        <v>1</v>
      </c>
      <c r="AQ836" s="644" t="s">
        <v>3177</v>
      </c>
      <c r="AR836" s="450"/>
    </row>
    <row r="837" spans="33:44" ht="15" customHeight="1" x14ac:dyDescent="0.15">
      <c r="AG837" s="34"/>
      <c r="AI837" s="915"/>
      <c r="AK837" s="914" t="s">
        <v>3982</v>
      </c>
      <c r="AL837" s="914" t="s">
        <v>4003</v>
      </c>
      <c r="AM837" s="643" t="s">
        <v>4004</v>
      </c>
      <c r="AN837" s="914">
        <v>3507021</v>
      </c>
      <c r="AO837" s="643">
        <v>1</v>
      </c>
      <c r="AP837" s="643" t="s">
        <v>139</v>
      </c>
      <c r="AQ837" s="644" t="s">
        <v>3177</v>
      </c>
      <c r="AR837" s="450"/>
    </row>
    <row r="838" spans="33:44" ht="15" customHeight="1" x14ac:dyDescent="0.15">
      <c r="AG838" s="34"/>
      <c r="AI838" s="915"/>
      <c r="AK838" s="914" t="s">
        <v>3982</v>
      </c>
      <c r="AL838" s="914" t="s">
        <v>4005</v>
      </c>
      <c r="AM838" s="643" t="s">
        <v>4006</v>
      </c>
      <c r="AN838" s="914">
        <v>3507022</v>
      </c>
      <c r="AO838" s="643">
        <v>1</v>
      </c>
      <c r="AP838" s="643" t="s">
        <v>139</v>
      </c>
      <c r="AQ838" s="644" t="s">
        <v>3177</v>
      </c>
      <c r="AR838" s="450"/>
    </row>
    <row r="839" spans="33:44" ht="15" customHeight="1" x14ac:dyDescent="0.15">
      <c r="AG839" s="34"/>
      <c r="AI839" s="915"/>
      <c r="AK839" s="914" t="s">
        <v>3982</v>
      </c>
      <c r="AL839" s="914" t="s">
        <v>4007</v>
      </c>
      <c r="AM839" s="643" t="s">
        <v>4008</v>
      </c>
      <c r="AN839" s="914">
        <v>3507023</v>
      </c>
      <c r="AO839" s="643">
        <v>1</v>
      </c>
      <c r="AP839" s="643" t="s">
        <v>139</v>
      </c>
      <c r="AQ839" s="644" t="s">
        <v>3177</v>
      </c>
      <c r="AR839" s="450"/>
    </row>
    <row r="840" spans="33:44" ht="15" customHeight="1" x14ac:dyDescent="0.15">
      <c r="AG840" s="34"/>
      <c r="AI840" s="915"/>
      <c r="AK840" s="914" t="s">
        <v>3982</v>
      </c>
      <c r="AL840" s="914" t="s">
        <v>4009</v>
      </c>
      <c r="AM840" s="643" t="s">
        <v>4010</v>
      </c>
      <c r="AN840" s="914">
        <v>3507024</v>
      </c>
      <c r="AO840" s="643">
        <v>1</v>
      </c>
      <c r="AP840" s="643" t="s">
        <v>139</v>
      </c>
      <c r="AQ840" s="644" t="s">
        <v>3177</v>
      </c>
      <c r="AR840" s="450"/>
    </row>
    <row r="841" spans="33:44" ht="15" customHeight="1" x14ac:dyDescent="0.15">
      <c r="AG841" s="34"/>
      <c r="AI841" s="915"/>
      <c r="AK841" s="914" t="s">
        <v>3982</v>
      </c>
      <c r="AL841" s="914" t="s">
        <v>4011</v>
      </c>
      <c r="AM841" s="643" t="s">
        <v>4012</v>
      </c>
      <c r="AN841" s="914">
        <v>3507025</v>
      </c>
      <c r="AO841" s="643" t="s">
        <v>139</v>
      </c>
      <c r="AP841" s="643">
        <v>1</v>
      </c>
      <c r="AQ841" s="644" t="s">
        <v>3177</v>
      </c>
      <c r="AR841" s="450"/>
    </row>
    <row r="842" spans="33:44" ht="15" customHeight="1" x14ac:dyDescent="0.15">
      <c r="AG842" s="34"/>
      <c r="AI842" s="915"/>
      <c r="AK842" s="914" t="s">
        <v>3982</v>
      </c>
      <c r="AL842" s="914" t="s">
        <v>4013</v>
      </c>
      <c r="AM842" s="643" t="s">
        <v>4014</v>
      </c>
      <c r="AN842" s="914">
        <v>3507028</v>
      </c>
      <c r="AO842" s="643" t="s">
        <v>139</v>
      </c>
      <c r="AP842" s="643">
        <v>1</v>
      </c>
      <c r="AQ842" s="644" t="s">
        <v>3177</v>
      </c>
      <c r="AR842" s="450"/>
    </row>
    <row r="843" spans="33:44" ht="15" customHeight="1" x14ac:dyDescent="0.15">
      <c r="AG843" s="34"/>
      <c r="AI843" s="915"/>
      <c r="AK843" s="914" t="s">
        <v>3982</v>
      </c>
      <c r="AL843" s="914" t="s">
        <v>4015</v>
      </c>
      <c r="AM843" s="643" t="s">
        <v>4016</v>
      </c>
      <c r="AN843" s="914">
        <v>3507030</v>
      </c>
      <c r="AO843" s="643">
        <v>1</v>
      </c>
      <c r="AP843" s="643" t="s">
        <v>139</v>
      </c>
      <c r="AQ843" s="644" t="s">
        <v>3177</v>
      </c>
      <c r="AR843" s="450"/>
    </row>
    <row r="844" spans="33:44" ht="15" customHeight="1" x14ac:dyDescent="0.15">
      <c r="AG844" s="34"/>
      <c r="AI844" s="915"/>
      <c r="AK844" s="914" t="s">
        <v>3982</v>
      </c>
      <c r="AL844" s="914" t="s">
        <v>4017</v>
      </c>
      <c r="AM844" s="643" t="s">
        <v>4018</v>
      </c>
      <c r="AN844" s="914">
        <v>3507031</v>
      </c>
      <c r="AO844" s="643" t="s">
        <v>139</v>
      </c>
      <c r="AP844" s="643">
        <v>1</v>
      </c>
      <c r="AQ844" s="644" t="s">
        <v>3177</v>
      </c>
      <c r="AR844" s="450"/>
    </row>
    <row r="845" spans="33:44" ht="15" customHeight="1" x14ac:dyDescent="0.15">
      <c r="AG845" s="34"/>
      <c r="AI845" s="915"/>
      <c r="AK845" s="914" t="s">
        <v>3982</v>
      </c>
      <c r="AL845" s="914" t="s">
        <v>4019</v>
      </c>
      <c r="AM845" s="643" t="s">
        <v>4020</v>
      </c>
      <c r="AN845" s="914">
        <v>3507032</v>
      </c>
      <c r="AO845" s="643">
        <v>1</v>
      </c>
      <c r="AP845" s="643" t="s">
        <v>139</v>
      </c>
      <c r="AQ845" s="644" t="s">
        <v>3177</v>
      </c>
      <c r="AR845" s="450"/>
    </row>
    <row r="846" spans="33:44" ht="15" customHeight="1" x14ac:dyDescent="0.15">
      <c r="AG846" s="34"/>
      <c r="AI846" s="915"/>
      <c r="AK846" s="914" t="s">
        <v>3982</v>
      </c>
      <c r="AL846" s="914" t="s">
        <v>4021</v>
      </c>
      <c r="AM846" s="643" t="s">
        <v>4022</v>
      </c>
      <c r="AN846" s="914">
        <v>3507033</v>
      </c>
      <c r="AO846" s="643" t="s">
        <v>139</v>
      </c>
      <c r="AP846" s="643">
        <v>1</v>
      </c>
      <c r="AQ846" s="644" t="s">
        <v>3177</v>
      </c>
      <c r="AR846" s="450"/>
    </row>
    <row r="847" spans="33:44" ht="15" customHeight="1" x14ac:dyDescent="0.15">
      <c r="AG847" s="34"/>
      <c r="AI847" s="915"/>
      <c r="AK847" s="914" t="s">
        <v>3982</v>
      </c>
      <c r="AL847" s="914" t="s">
        <v>4023</v>
      </c>
      <c r="AM847" s="643" t="s">
        <v>4024</v>
      </c>
      <c r="AN847" s="914">
        <v>3507034</v>
      </c>
      <c r="AO847" s="643" t="s">
        <v>139</v>
      </c>
      <c r="AP847" s="643">
        <v>1</v>
      </c>
      <c r="AQ847" s="644" t="s">
        <v>3177</v>
      </c>
      <c r="AR847" s="450"/>
    </row>
    <row r="848" spans="33:44" ht="15" customHeight="1" x14ac:dyDescent="0.15">
      <c r="AG848" s="34"/>
      <c r="AI848" s="915"/>
      <c r="AK848" s="914" t="s">
        <v>3982</v>
      </c>
      <c r="AL848" s="914" t="s">
        <v>4025</v>
      </c>
      <c r="AM848" s="643" t="s">
        <v>4026</v>
      </c>
      <c r="AN848" s="914">
        <v>3507035</v>
      </c>
      <c r="AO848" s="643" t="s">
        <v>139</v>
      </c>
      <c r="AP848" s="643">
        <v>1</v>
      </c>
      <c r="AQ848" s="644" t="s">
        <v>3177</v>
      </c>
      <c r="AR848" s="450"/>
    </row>
    <row r="849" spans="33:44" ht="15" customHeight="1" x14ac:dyDescent="0.15">
      <c r="AG849" s="34"/>
      <c r="AI849" s="915"/>
      <c r="AK849" s="914" t="s">
        <v>3982</v>
      </c>
      <c r="AL849" s="914" t="s">
        <v>4027</v>
      </c>
      <c r="AM849" s="643" t="s">
        <v>4028</v>
      </c>
      <c r="AN849" s="914">
        <v>3507036</v>
      </c>
      <c r="AO849" s="643" t="s">
        <v>139</v>
      </c>
      <c r="AP849" s="643">
        <v>1</v>
      </c>
      <c r="AQ849" s="644" t="s">
        <v>3177</v>
      </c>
      <c r="AR849" s="450"/>
    </row>
    <row r="850" spans="33:44" ht="15" customHeight="1" x14ac:dyDescent="0.15">
      <c r="AG850" s="34"/>
      <c r="AI850" s="915"/>
      <c r="AK850" s="914" t="s">
        <v>3982</v>
      </c>
      <c r="AL850" s="914" t="s">
        <v>4029</v>
      </c>
      <c r="AM850" s="643" t="s">
        <v>4030</v>
      </c>
      <c r="AN850" s="914">
        <v>3507038</v>
      </c>
      <c r="AO850" s="643">
        <v>1</v>
      </c>
      <c r="AP850" s="643" t="s">
        <v>139</v>
      </c>
      <c r="AQ850" s="644" t="s">
        <v>3177</v>
      </c>
      <c r="AR850" s="450"/>
    </row>
    <row r="851" spans="33:44" ht="15" customHeight="1" x14ac:dyDescent="0.15">
      <c r="AG851" s="34"/>
      <c r="AI851" s="915"/>
      <c r="AK851" s="914" t="s">
        <v>3982</v>
      </c>
      <c r="AL851" s="914" t="s">
        <v>4031</v>
      </c>
      <c r="AM851" s="643" t="s">
        <v>4032</v>
      </c>
      <c r="AN851" s="914">
        <v>3507039</v>
      </c>
      <c r="AO851" s="643">
        <v>1</v>
      </c>
      <c r="AP851" s="643" t="s">
        <v>139</v>
      </c>
      <c r="AQ851" s="644" t="s">
        <v>3177</v>
      </c>
      <c r="AR851" s="450"/>
    </row>
    <row r="852" spans="33:44" ht="15" customHeight="1" x14ac:dyDescent="0.15">
      <c r="AG852" s="34"/>
      <c r="AI852" s="915"/>
      <c r="AK852" s="914" t="s">
        <v>3982</v>
      </c>
      <c r="AL852" s="914" t="s">
        <v>4033</v>
      </c>
      <c r="AM852" s="643" t="s">
        <v>4034</v>
      </c>
      <c r="AN852" s="914">
        <v>3507041</v>
      </c>
      <c r="AO852" s="643" t="s">
        <v>139</v>
      </c>
      <c r="AP852" s="643">
        <v>1</v>
      </c>
      <c r="AQ852" s="644" t="s">
        <v>3177</v>
      </c>
      <c r="AR852" s="450"/>
    </row>
    <row r="853" spans="33:44" ht="15" customHeight="1" x14ac:dyDescent="0.15">
      <c r="AG853" s="34"/>
      <c r="AI853" s="915"/>
      <c r="AK853" s="914" t="s">
        <v>3982</v>
      </c>
      <c r="AL853" s="914" t="s">
        <v>4035</v>
      </c>
      <c r="AM853" s="643" t="s">
        <v>4036</v>
      </c>
      <c r="AN853" s="914">
        <v>3507043</v>
      </c>
      <c r="AO853" s="643" t="s">
        <v>139</v>
      </c>
      <c r="AP853" s="643">
        <v>1</v>
      </c>
      <c r="AQ853" s="644" t="s">
        <v>3177</v>
      </c>
      <c r="AR853" s="450"/>
    </row>
    <row r="854" spans="33:44" ht="15" customHeight="1" x14ac:dyDescent="0.15">
      <c r="AG854" s="34"/>
      <c r="AI854" s="915"/>
      <c r="AK854" s="914" t="s">
        <v>4037</v>
      </c>
      <c r="AL854" s="914" t="s">
        <v>4038</v>
      </c>
      <c r="AM854" s="643" t="s">
        <v>4039</v>
      </c>
      <c r="AN854" s="914">
        <v>3508001</v>
      </c>
      <c r="AO854" s="643">
        <v>1</v>
      </c>
      <c r="AP854" s="643" t="s">
        <v>139</v>
      </c>
      <c r="AQ854" s="644" t="s">
        <v>3177</v>
      </c>
      <c r="AR854" s="450"/>
    </row>
    <row r="855" spans="33:44" ht="15" customHeight="1" x14ac:dyDescent="0.15">
      <c r="AG855" s="34"/>
      <c r="AI855" s="915"/>
      <c r="AK855" s="914" t="s">
        <v>4037</v>
      </c>
      <c r="AL855" s="914" t="s">
        <v>4040</v>
      </c>
      <c r="AM855" s="643" t="s">
        <v>4041</v>
      </c>
      <c r="AN855" s="914">
        <v>3508002</v>
      </c>
      <c r="AO855" s="643">
        <v>1</v>
      </c>
      <c r="AP855" s="643" t="s">
        <v>139</v>
      </c>
      <c r="AQ855" s="644" t="s">
        <v>3177</v>
      </c>
      <c r="AR855" s="450"/>
    </row>
    <row r="856" spans="33:44" ht="15" customHeight="1" x14ac:dyDescent="0.15">
      <c r="AG856" s="34"/>
      <c r="AI856" s="915"/>
      <c r="AK856" s="914" t="s">
        <v>4037</v>
      </c>
      <c r="AL856" s="914" t="s">
        <v>4042</v>
      </c>
      <c r="AM856" s="643" t="s">
        <v>4043</v>
      </c>
      <c r="AN856" s="914">
        <v>3508004</v>
      </c>
      <c r="AO856" s="643">
        <v>1</v>
      </c>
      <c r="AP856" s="643" t="s">
        <v>139</v>
      </c>
      <c r="AQ856" s="644" t="s">
        <v>3177</v>
      </c>
      <c r="AR856" s="450"/>
    </row>
    <row r="857" spans="33:44" ht="15" customHeight="1" x14ac:dyDescent="0.15">
      <c r="AG857" s="34"/>
      <c r="AI857" s="915"/>
      <c r="AK857" s="914" t="s">
        <v>4037</v>
      </c>
      <c r="AL857" s="914" t="s">
        <v>4044</v>
      </c>
      <c r="AM857" s="643" t="s">
        <v>4045</v>
      </c>
      <c r="AN857" s="914">
        <v>3508005</v>
      </c>
      <c r="AO857" s="643">
        <v>1</v>
      </c>
      <c r="AP857" s="643" t="s">
        <v>139</v>
      </c>
      <c r="AQ857" s="644" t="s">
        <v>3177</v>
      </c>
      <c r="AR857" s="450"/>
    </row>
    <row r="858" spans="33:44" ht="15" customHeight="1" x14ac:dyDescent="0.15">
      <c r="AG858" s="34"/>
      <c r="AI858" s="915"/>
      <c r="AK858" s="914" t="s">
        <v>4037</v>
      </c>
      <c r="AL858" s="914" t="s">
        <v>4046</v>
      </c>
      <c r="AM858" s="643" t="s">
        <v>4047</v>
      </c>
      <c r="AN858" s="914">
        <v>3508008</v>
      </c>
      <c r="AO858" s="643">
        <v>1</v>
      </c>
      <c r="AP858" s="643" t="s">
        <v>139</v>
      </c>
      <c r="AQ858" s="644" t="s">
        <v>3177</v>
      </c>
      <c r="AR858" s="450"/>
    </row>
    <row r="859" spans="33:44" ht="15" customHeight="1" x14ac:dyDescent="0.15">
      <c r="AG859" s="34"/>
      <c r="AI859" s="915"/>
      <c r="AK859" s="914" t="s">
        <v>4037</v>
      </c>
      <c r="AL859" s="914" t="s">
        <v>4048</v>
      </c>
      <c r="AM859" s="643" t="s">
        <v>4049</v>
      </c>
      <c r="AN859" s="914">
        <v>3508009</v>
      </c>
      <c r="AO859" s="643">
        <v>1</v>
      </c>
      <c r="AP859" s="643" t="s">
        <v>139</v>
      </c>
      <c r="AQ859" s="644" t="s">
        <v>3177</v>
      </c>
      <c r="AR859" s="450"/>
    </row>
    <row r="860" spans="33:44" ht="15" customHeight="1" x14ac:dyDescent="0.15">
      <c r="AG860" s="34"/>
      <c r="AI860" s="915"/>
      <c r="AK860" s="914" t="s">
        <v>4037</v>
      </c>
      <c r="AL860" s="914" t="s">
        <v>4050</v>
      </c>
      <c r="AM860" s="643" t="s">
        <v>4051</v>
      </c>
      <c r="AN860" s="914">
        <v>3508014</v>
      </c>
      <c r="AO860" s="643">
        <v>1</v>
      </c>
      <c r="AP860" s="643" t="s">
        <v>139</v>
      </c>
      <c r="AQ860" s="644" t="s">
        <v>3177</v>
      </c>
      <c r="AR860" s="450"/>
    </row>
    <row r="861" spans="33:44" ht="15" customHeight="1" x14ac:dyDescent="0.15">
      <c r="AG861" s="34"/>
      <c r="AI861" s="915"/>
      <c r="AK861" s="914" t="s">
        <v>4037</v>
      </c>
      <c r="AL861" s="914" t="s">
        <v>4052</v>
      </c>
      <c r="AM861" s="643" t="s">
        <v>4053</v>
      </c>
      <c r="AN861" s="914">
        <v>3508019</v>
      </c>
      <c r="AO861" s="643" t="s">
        <v>139</v>
      </c>
      <c r="AP861" s="643">
        <v>1</v>
      </c>
      <c r="AQ861" s="644" t="s">
        <v>3177</v>
      </c>
      <c r="AR861" s="450"/>
    </row>
    <row r="862" spans="33:44" ht="15" customHeight="1" x14ac:dyDescent="0.15">
      <c r="AG862" s="34"/>
      <c r="AI862" s="915"/>
      <c r="AK862" s="914" t="s">
        <v>4037</v>
      </c>
      <c r="AL862" s="914" t="s">
        <v>4054</v>
      </c>
      <c r="AM862" s="643" t="s">
        <v>4055</v>
      </c>
      <c r="AN862" s="914">
        <v>3508021</v>
      </c>
      <c r="AO862" s="643">
        <v>1</v>
      </c>
      <c r="AP862" s="643" t="s">
        <v>139</v>
      </c>
      <c r="AQ862" s="644" t="s">
        <v>3177</v>
      </c>
      <c r="AR862" s="450"/>
    </row>
    <row r="863" spans="33:44" ht="15" customHeight="1" x14ac:dyDescent="0.15">
      <c r="AG863" s="34"/>
      <c r="AI863" s="915"/>
      <c r="AK863" s="914" t="s">
        <v>4037</v>
      </c>
      <c r="AL863" s="914" t="s">
        <v>4056</v>
      </c>
      <c r="AM863" s="643" t="s">
        <v>4057</v>
      </c>
      <c r="AN863" s="914">
        <v>3508022</v>
      </c>
      <c r="AO863" s="643">
        <v>1</v>
      </c>
      <c r="AP863" s="643" t="s">
        <v>139</v>
      </c>
      <c r="AQ863" s="644" t="s">
        <v>3177</v>
      </c>
      <c r="AR863" s="450"/>
    </row>
    <row r="864" spans="33:44" ht="15" customHeight="1" x14ac:dyDescent="0.15">
      <c r="AG864" s="34"/>
      <c r="AI864" s="915"/>
      <c r="AK864" s="914" t="s">
        <v>4037</v>
      </c>
      <c r="AL864" s="914" t="s">
        <v>4058</v>
      </c>
      <c r="AM864" s="643" t="s">
        <v>4059</v>
      </c>
      <c r="AN864" s="914">
        <v>3508025</v>
      </c>
      <c r="AO864" s="643">
        <v>1</v>
      </c>
      <c r="AP864" s="643" t="s">
        <v>139</v>
      </c>
      <c r="AQ864" s="644" t="s">
        <v>3177</v>
      </c>
      <c r="AR864" s="450"/>
    </row>
    <row r="865" spans="33:44" ht="15" customHeight="1" x14ac:dyDescent="0.15">
      <c r="AG865" s="34"/>
      <c r="AI865" s="915"/>
      <c r="AK865" s="914" t="s">
        <v>4037</v>
      </c>
      <c r="AL865" s="914" t="s">
        <v>4060</v>
      </c>
      <c r="AM865" s="643" t="s">
        <v>4061</v>
      </c>
      <c r="AN865" s="914">
        <v>3508026</v>
      </c>
      <c r="AO865" s="643">
        <v>1</v>
      </c>
      <c r="AP865" s="643" t="s">
        <v>139</v>
      </c>
      <c r="AQ865" s="644" t="s">
        <v>3177</v>
      </c>
      <c r="AR865" s="450"/>
    </row>
    <row r="866" spans="33:44" ht="15" customHeight="1" x14ac:dyDescent="0.15">
      <c r="AG866" s="34"/>
      <c r="AI866" s="915"/>
      <c r="AK866" s="914" t="s">
        <v>4037</v>
      </c>
      <c r="AL866" s="914" t="s">
        <v>4062</v>
      </c>
      <c r="AM866" s="643" t="s">
        <v>4063</v>
      </c>
      <c r="AN866" s="914">
        <v>3508033</v>
      </c>
      <c r="AO866" s="643">
        <v>1</v>
      </c>
      <c r="AP866" s="643" t="s">
        <v>139</v>
      </c>
      <c r="AQ866" s="644" t="s">
        <v>3177</v>
      </c>
      <c r="AR866" s="450"/>
    </row>
    <row r="867" spans="33:44" ht="15" customHeight="1" x14ac:dyDescent="0.15">
      <c r="AG867" s="34"/>
      <c r="AI867" s="915"/>
      <c r="AK867" s="914" t="s">
        <v>4037</v>
      </c>
      <c r="AL867" s="914" t="s">
        <v>4064</v>
      </c>
      <c r="AM867" s="643" t="s">
        <v>4065</v>
      </c>
      <c r="AN867" s="914">
        <v>3508034</v>
      </c>
      <c r="AO867" s="643">
        <v>1</v>
      </c>
      <c r="AP867" s="643" t="s">
        <v>139</v>
      </c>
      <c r="AQ867" s="644" t="s">
        <v>3177</v>
      </c>
      <c r="AR867" s="450"/>
    </row>
    <row r="868" spans="33:44" ht="15" customHeight="1" x14ac:dyDescent="0.15">
      <c r="AG868" s="34"/>
      <c r="AI868" s="915"/>
      <c r="AK868" s="914" t="s">
        <v>4037</v>
      </c>
      <c r="AL868" s="914" t="s">
        <v>4066</v>
      </c>
      <c r="AM868" s="643" t="s">
        <v>4067</v>
      </c>
      <c r="AN868" s="914">
        <v>3508035</v>
      </c>
      <c r="AO868" s="643" t="s">
        <v>139</v>
      </c>
      <c r="AP868" s="643">
        <v>1</v>
      </c>
      <c r="AQ868" s="644" t="s">
        <v>3177</v>
      </c>
      <c r="AR868" s="450"/>
    </row>
    <row r="869" spans="33:44" ht="15" customHeight="1" x14ac:dyDescent="0.15">
      <c r="AG869" s="34"/>
      <c r="AI869" s="915"/>
      <c r="AK869" s="914" t="s">
        <v>4037</v>
      </c>
      <c r="AL869" s="914" t="s">
        <v>4068</v>
      </c>
      <c r="AM869" s="643" t="s">
        <v>4069</v>
      </c>
      <c r="AN869" s="914">
        <v>3508036</v>
      </c>
      <c r="AO869" s="643">
        <v>1</v>
      </c>
      <c r="AP869" s="643" t="s">
        <v>139</v>
      </c>
      <c r="AQ869" s="644" t="s">
        <v>3177</v>
      </c>
      <c r="AR869" s="450"/>
    </row>
    <row r="870" spans="33:44" ht="15" customHeight="1" x14ac:dyDescent="0.15">
      <c r="AG870" s="34"/>
      <c r="AI870" s="915"/>
      <c r="AK870" s="914" t="s">
        <v>4037</v>
      </c>
      <c r="AL870" s="914" t="s">
        <v>4070</v>
      </c>
      <c r="AM870" s="643" t="s">
        <v>4071</v>
      </c>
      <c r="AN870" s="914">
        <v>3508037</v>
      </c>
      <c r="AO870" s="643" t="s">
        <v>139</v>
      </c>
      <c r="AP870" s="643">
        <v>1</v>
      </c>
      <c r="AQ870" s="644" t="s">
        <v>3177</v>
      </c>
      <c r="AR870" s="450"/>
    </row>
    <row r="871" spans="33:44" ht="15" customHeight="1" x14ac:dyDescent="0.15">
      <c r="AG871" s="34"/>
      <c r="AI871" s="915"/>
      <c r="AK871" s="914" t="s">
        <v>4037</v>
      </c>
      <c r="AL871" s="914" t="s">
        <v>3650</v>
      </c>
      <c r="AM871" s="643" t="s">
        <v>4072</v>
      </c>
      <c r="AN871" s="914">
        <v>3508044</v>
      </c>
      <c r="AO871" s="643" t="s">
        <v>139</v>
      </c>
      <c r="AP871" s="643">
        <v>1</v>
      </c>
      <c r="AQ871" s="644" t="s">
        <v>3177</v>
      </c>
      <c r="AR871" s="450"/>
    </row>
    <row r="872" spans="33:44" ht="15" customHeight="1" x14ac:dyDescent="0.15">
      <c r="AG872" s="34"/>
      <c r="AI872" s="915"/>
      <c r="AK872" s="914" t="s">
        <v>4037</v>
      </c>
      <c r="AL872" s="914" t="s">
        <v>4073</v>
      </c>
      <c r="AM872" s="643" t="s">
        <v>4074</v>
      </c>
      <c r="AN872" s="914">
        <v>3508054</v>
      </c>
      <c r="AO872" s="643" t="s">
        <v>139</v>
      </c>
      <c r="AP872" s="643">
        <v>1</v>
      </c>
      <c r="AQ872" s="644" t="s">
        <v>3177</v>
      </c>
      <c r="AR872" s="450"/>
    </row>
    <row r="873" spans="33:44" ht="15" customHeight="1" x14ac:dyDescent="0.15">
      <c r="AG873" s="34"/>
      <c r="AI873" s="915"/>
      <c r="AK873" s="914" t="s">
        <v>4037</v>
      </c>
      <c r="AL873" s="914" t="s">
        <v>4075</v>
      </c>
      <c r="AM873" s="643" t="s">
        <v>4076</v>
      </c>
      <c r="AN873" s="914">
        <v>3508058</v>
      </c>
      <c r="AO873" s="643" t="s">
        <v>139</v>
      </c>
      <c r="AP873" s="643">
        <v>1</v>
      </c>
      <c r="AQ873" s="644" t="s">
        <v>3177</v>
      </c>
      <c r="AR873" s="450"/>
    </row>
    <row r="874" spans="33:44" ht="15" customHeight="1" x14ac:dyDescent="0.15">
      <c r="AG874" s="34"/>
      <c r="AI874" s="915"/>
      <c r="AK874" s="918" t="s">
        <v>4037</v>
      </c>
      <c r="AL874" s="918" t="s">
        <v>4077</v>
      </c>
      <c r="AM874" s="643" t="s">
        <v>4078</v>
      </c>
      <c r="AN874" s="918">
        <v>3508992</v>
      </c>
      <c r="AO874" s="646"/>
      <c r="AP874" s="646">
        <v>1</v>
      </c>
      <c r="AQ874" s="647" t="s">
        <v>3198</v>
      </c>
      <c r="AR874" s="450" t="s">
        <v>3199</v>
      </c>
    </row>
    <row r="875" spans="33:44" ht="15" customHeight="1" x14ac:dyDescent="0.15">
      <c r="AG875" s="34"/>
      <c r="AI875" s="915"/>
      <c r="AK875" s="914" t="s">
        <v>4079</v>
      </c>
      <c r="AL875" s="914" t="s">
        <v>4080</v>
      </c>
      <c r="AM875" s="643" t="s">
        <v>4081</v>
      </c>
      <c r="AN875" s="914">
        <v>3509001</v>
      </c>
      <c r="AO875" s="643">
        <v>1</v>
      </c>
      <c r="AP875" s="643" t="s">
        <v>139</v>
      </c>
      <c r="AQ875" s="644" t="s">
        <v>3177</v>
      </c>
      <c r="AR875" s="450"/>
    </row>
    <row r="876" spans="33:44" ht="15" customHeight="1" x14ac:dyDescent="0.15">
      <c r="AG876" s="34"/>
      <c r="AI876" s="915"/>
      <c r="AK876" s="914" t="s">
        <v>4079</v>
      </c>
      <c r="AL876" s="914" t="s">
        <v>4082</v>
      </c>
      <c r="AM876" s="643" t="s">
        <v>4083</v>
      </c>
      <c r="AN876" s="914">
        <v>3509002</v>
      </c>
      <c r="AO876" s="643" t="s">
        <v>139</v>
      </c>
      <c r="AP876" s="643">
        <v>1</v>
      </c>
      <c r="AQ876" s="644" t="s">
        <v>3177</v>
      </c>
      <c r="AR876" s="450"/>
    </row>
    <row r="877" spans="33:44" ht="15" customHeight="1" x14ac:dyDescent="0.15">
      <c r="AG877" s="34"/>
      <c r="AI877" s="915"/>
      <c r="AK877" s="914" t="s">
        <v>4079</v>
      </c>
      <c r="AL877" s="914" t="s">
        <v>4084</v>
      </c>
      <c r="AM877" s="643" t="s">
        <v>4085</v>
      </c>
      <c r="AN877" s="914">
        <v>3509003</v>
      </c>
      <c r="AO877" s="643" t="s">
        <v>139</v>
      </c>
      <c r="AP877" s="643">
        <v>1</v>
      </c>
      <c r="AQ877" s="644" t="s">
        <v>3177</v>
      </c>
      <c r="AR877" s="450"/>
    </row>
    <row r="878" spans="33:44" ht="15" customHeight="1" x14ac:dyDescent="0.15">
      <c r="AG878" s="34"/>
      <c r="AI878" s="915"/>
      <c r="AK878" s="914" t="s">
        <v>4079</v>
      </c>
      <c r="AL878" s="914" t="s">
        <v>4086</v>
      </c>
      <c r="AM878" s="643" t="s">
        <v>4087</v>
      </c>
      <c r="AN878" s="914">
        <v>3509005</v>
      </c>
      <c r="AO878" s="643">
        <v>1</v>
      </c>
      <c r="AP878" s="643" t="s">
        <v>139</v>
      </c>
      <c r="AQ878" s="644" t="s">
        <v>3177</v>
      </c>
      <c r="AR878" s="450"/>
    </row>
    <row r="879" spans="33:44" ht="15" customHeight="1" x14ac:dyDescent="0.15">
      <c r="AG879" s="34"/>
      <c r="AI879" s="915"/>
      <c r="AK879" s="914" t="s">
        <v>4079</v>
      </c>
      <c r="AL879" s="914" t="s">
        <v>4088</v>
      </c>
      <c r="AM879" s="643" t="s">
        <v>4089</v>
      </c>
      <c r="AN879" s="914">
        <v>3509006</v>
      </c>
      <c r="AO879" s="643" t="s">
        <v>139</v>
      </c>
      <c r="AP879" s="643">
        <v>1</v>
      </c>
      <c r="AQ879" s="644" t="s">
        <v>3177</v>
      </c>
      <c r="AR879" s="450"/>
    </row>
    <row r="880" spans="33:44" ht="15" customHeight="1" x14ac:dyDescent="0.15">
      <c r="AG880" s="34"/>
      <c r="AI880" s="915"/>
      <c r="AK880" s="914" t="s">
        <v>4079</v>
      </c>
      <c r="AL880" s="914" t="s">
        <v>4090</v>
      </c>
      <c r="AM880" s="643" t="s">
        <v>4091</v>
      </c>
      <c r="AN880" s="914">
        <v>3509007</v>
      </c>
      <c r="AO880" s="643" t="s">
        <v>139</v>
      </c>
      <c r="AP880" s="643">
        <v>1</v>
      </c>
      <c r="AQ880" s="644" t="s">
        <v>3177</v>
      </c>
      <c r="AR880" s="450"/>
    </row>
    <row r="881" spans="33:44" ht="15" customHeight="1" x14ac:dyDescent="0.15">
      <c r="AG881" s="34"/>
      <c r="AI881" s="915"/>
      <c r="AK881" s="914" t="s">
        <v>4079</v>
      </c>
      <c r="AL881" s="914" t="s">
        <v>4092</v>
      </c>
      <c r="AM881" s="643" t="s">
        <v>4093</v>
      </c>
      <c r="AN881" s="914">
        <v>3509009</v>
      </c>
      <c r="AO881" s="643">
        <v>1</v>
      </c>
      <c r="AP881" s="643" t="s">
        <v>139</v>
      </c>
      <c r="AQ881" s="644" t="s">
        <v>3177</v>
      </c>
      <c r="AR881" s="450"/>
    </row>
    <row r="882" spans="33:44" ht="15" customHeight="1" x14ac:dyDescent="0.15">
      <c r="AG882" s="34"/>
      <c r="AI882" s="915"/>
      <c r="AK882" s="914" t="s">
        <v>4079</v>
      </c>
      <c r="AL882" s="914" t="s">
        <v>4094</v>
      </c>
      <c r="AM882" s="643" t="s">
        <v>4095</v>
      </c>
      <c r="AN882" s="914">
        <v>3509012</v>
      </c>
      <c r="AO882" s="643" t="s">
        <v>139</v>
      </c>
      <c r="AP882" s="643">
        <v>1</v>
      </c>
      <c r="AQ882" s="644" t="s">
        <v>3177</v>
      </c>
      <c r="AR882" s="450"/>
    </row>
    <row r="883" spans="33:44" ht="15" customHeight="1" x14ac:dyDescent="0.15">
      <c r="AG883" s="34"/>
      <c r="AI883" s="915"/>
      <c r="AK883" s="914" t="s">
        <v>4079</v>
      </c>
      <c r="AL883" s="914" t="s">
        <v>4096</v>
      </c>
      <c r="AM883" s="643" t="s">
        <v>4097</v>
      </c>
      <c r="AN883" s="914">
        <v>3509015</v>
      </c>
      <c r="AO883" s="643" t="s">
        <v>139</v>
      </c>
      <c r="AP883" s="643">
        <v>1</v>
      </c>
      <c r="AQ883" s="644" t="s">
        <v>3177</v>
      </c>
      <c r="AR883" s="450"/>
    </row>
    <row r="884" spans="33:44" ht="15" customHeight="1" x14ac:dyDescent="0.15">
      <c r="AG884" s="34"/>
      <c r="AI884" s="915"/>
      <c r="AK884" s="914" t="s">
        <v>4098</v>
      </c>
      <c r="AL884" s="914" t="s">
        <v>4099</v>
      </c>
      <c r="AM884" s="643" t="s">
        <v>4100</v>
      </c>
      <c r="AN884" s="914">
        <v>3601001</v>
      </c>
      <c r="AO884" s="643" t="s">
        <v>139</v>
      </c>
      <c r="AP884" s="643">
        <v>1</v>
      </c>
      <c r="AQ884" s="644" t="s">
        <v>3177</v>
      </c>
      <c r="AR884" s="450"/>
    </row>
    <row r="885" spans="33:44" ht="15" customHeight="1" x14ac:dyDescent="0.15">
      <c r="AG885" s="34"/>
      <c r="AI885" s="915"/>
      <c r="AK885" s="914" t="s">
        <v>4098</v>
      </c>
      <c r="AL885" s="914" t="s">
        <v>4101</v>
      </c>
      <c r="AM885" s="643" t="s">
        <v>4102</v>
      </c>
      <c r="AN885" s="914">
        <v>3601004</v>
      </c>
      <c r="AO885" s="643" t="s">
        <v>139</v>
      </c>
      <c r="AP885" s="643">
        <v>1</v>
      </c>
      <c r="AQ885" s="644" t="s">
        <v>3177</v>
      </c>
      <c r="AR885" s="450"/>
    </row>
    <row r="886" spans="33:44" ht="15" customHeight="1" x14ac:dyDescent="0.15">
      <c r="AG886" s="34"/>
      <c r="AI886" s="915"/>
      <c r="AK886" s="914" t="s">
        <v>4098</v>
      </c>
      <c r="AL886" s="914" t="s">
        <v>4103</v>
      </c>
      <c r="AM886" s="643" t="s">
        <v>4104</v>
      </c>
      <c r="AN886" s="914">
        <v>3601008</v>
      </c>
      <c r="AO886" s="643" t="s">
        <v>139</v>
      </c>
      <c r="AP886" s="643">
        <v>1</v>
      </c>
      <c r="AQ886" s="644" t="s">
        <v>3177</v>
      </c>
      <c r="AR886" s="450"/>
    </row>
    <row r="887" spans="33:44" ht="15" customHeight="1" x14ac:dyDescent="0.15">
      <c r="AG887" s="34"/>
      <c r="AI887" s="915"/>
      <c r="AK887" s="914" t="s">
        <v>4098</v>
      </c>
      <c r="AL887" s="914" t="s">
        <v>4105</v>
      </c>
      <c r="AM887" s="643" t="s">
        <v>4106</v>
      </c>
      <c r="AN887" s="914">
        <v>3601010</v>
      </c>
      <c r="AO887" s="643">
        <v>1</v>
      </c>
      <c r="AP887" s="643" t="s">
        <v>139</v>
      </c>
      <c r="AQ887" s="644" t="s">
        <v>3177</v>
      </c>
      <c r="AR887" s="450"/>
    </row>
    <row r="888" spans="33:44" ht="15" customHeight="1" x14ac:dyDescent="0.15">
      <c r="AG888" s="34"/>
      <c r="AI888" s="915"/>
      <c r="AK888" s="914" t="s">
        <v>4098</v>
      </c>
      <c r="AL888" s="914" t="s">
        <v>4107</v>
      </c>
      <c r="AM888" s="643" t="s">
        <v>4108</v>
      </c>
      <c r="AN888" s="914">
        <v>3601012</v>
      </c>
      <c r="AO888" s="643" t="s">
        <v>139</v>
      </c>
      <c r="AP888" s="643">
        <v>1</v>
      </c>
      <c r="AQ888" s="644" t="s">
        <v>3177</v>
      </c>
      <c r="AR888" s="450"/>
    </row>
    <row r="889" spans="33:44" ht="15" customHeight="1" x14ac:dyDescent="0.15">
      <c r="AG889" s="34"/>
      <c r="AI889" s="915"/>
      <c r="AK889" s="914" t="s">
        <v>4109</v>
      </c>
      <c r="AL889" s="914" t="s">
        <v>4110</v>
      </c>
      <c r="AM889" s="643" t="s">
        <v>4111</v>
      </c>
      <c r="AN889" s="914">
        <v>3602001</v>
      </c>
      <c r="AO889" s="643">
        <v>1</v>
      </c>
      <c r="AP889" s="643" t="s">
        <v>139</v>
      </c>
      <c r="AQ889" s="644" t="s">
        <v>3177</v>
      </c>
      <c r="AR889" s="450"/>
    </row>
    <row r="890" spans="33:44" ht="15" customHeight="1" x14ac:dyDescent="0.15">
      <c r="AG890" s="34"/>
      <c r="AI890" s="915"/>
      <c r="AK890" s="914" t="s">
        <v>4109</v>
      </c>
      <c r="AL890" s="914" t="s">
        <v>4112</v>
      </c>
      <c r="AM890" s="643" t="s">
        <v>4113</v>
      </c>
      <c r="AN890" s="914">
        <v>3602002</v>
      </c>
      <c r="AO890" s="643" t="s">
        <v>139</v>
      </c>
      <c r="AP890" s="643">
        <v>1</v>
      </c>
      <c r="AQ890" s="644" t="s">
        <v>3177</v>
      </c>
      <c r="AR890" s="450"/>
    </row>
    <row r="891" spans="33:44" ht="15" customHeight="1" x14ac:dyDescent="0.15">
      <c r="AG891" s="34"/>
      <c r="AI891" s="915"/>
      <c r="AK891" s="914" t="s">
        <v>4109</v>
      </c>
      <c r="AL891" s="914" t="s">
        <v>4114</v>
      </c>
      <c r="AM891" s="643" t="s">
        <v>4115</v>
      </c>
      <c r="AN891" s="914">
        <v>3602004</v>
      </c>
      <c r="AO891" s="643">
        <v>1</v>
      </c>
      <c r="AP891" s="643" t="s">
        <v>139</v>
      </c>
      <c r="AQ891" s="644" t="s">
        <v>3177</v>
      </c>
      <c r="AR891" s="450"/>
    </row>
    <row r="892" spans="33:44" ht="15" customHeight="1" x14ac:dyDescent="0.15">
      <c r="AG892" s="34"/>
      <c r="AI892" s="915"/>
      <c r="AK892" s="914" t="s">
        <v>4109</v>
      </c>
      <c r="AL892" s="914" t="s">
        <v>4116</v>
      </c>
      <c r="AM892" s="643" t="s">
        <v>4117</v>
      </c>
      <c r="AN892" s="914">
        <v>3602006</v>
      </c>
      <c r="AO892" s="643">
        <v>1</v>
      </c>
      <c r="AP892" s="643" t="s">
        <v>139</v>
      </c>
      <c r="AQ892" s="644" t="s">
        <v>3177</v>
      </c>
      <c r="AR892" s="450"/>
    </row>
    <row r="893" spans="33:44" ht="15" customHeight="1" x14ac:dyDescent="0.15">
      <c r="AG893" s="34"/>
      <c r="AI893" s="915"/>
      <c r="AK893" s="914" t="s">
        <v>4109</v>
      </c>
      <c r="AL893" s="914" t="s">
        <v>4118</v>
      </c>
      <c r="AM893" s="643" t="s">
        <v>4119</v>
      </c>
      <c r="AN893" s="914">
        <v>3602007</v>
      </c>
      <c r="AO893" s="643">
        <v>1</v>
      </c>
      <c r="AP893" s="643" t="s">
        <v>139</v>
      </c>
      <c r="AQ893" s="644" t="s">
        <v>3177</v>
      </c>
      <c r="AR893" s="450"/>
    </row>
    <row r="894" spans="33:44" ht="15" customHeight="1" x14ac:dyDescent="0.15">
      <c r="AG894" s="34"/>
      <c r="AI894" s="915"/>
      <c r="AK894" s="914" t="s">
        <v>4109</v>
      </c>
      <c r="AL894" s="914" t="s">
        <v>4120</v>
      </c>
      <c r="AM894" s="643" t="s">
        <v>4121</v>
      </c>
      <c r="AN894" s="914">
        <v>3602008</v>
      </c>
      <c r="AO894" s="643">
        <v>1</v>
      </c>
      <c r="AP894" s="643" t="s">
        <v>139</v>
      </c>
      <c r="AQ894" s="644" t="s">
        <v>3177</v>
      </c>
      <c r="AR894" s="450"/>
    </row>
    <row r="895" spans="33:44" ht="15" customHeight="1" x14ac:dyDescent="0.15">
      <c r="AG895" s="34"/>
      <c r="AI895" s="915"/>
      <c r="AK895" s="914" t="s">
        <v>4109</v>
      </c>
      <c r="AL895" s="914" t="s">
        <v>4122</v>
      </c>
      <c r="AM895" s="643" t="s">
        <v>4123</v>
      </c>
      <c r="AN895" s="914">
        <v>3602009</v>
      </c>
      <c r="AO895" s="643" t="s">
        <v>139</v>
      </c>
      <c r="AP895" s="643">
        <v>1</v>
      </c>
      <c r="AQ895" s="644" t="s">
        <v>3177</v>
      </c>
      <c r="AR895" s="450"/>
    </row>
    <row r="896" spans="33:44" ht="15" customHeight="1" x14ac:dyDescent="0.15">
      <c r="AG896" s="34"/>
      <c r="AI896" s="915"/>
      <c r="AK896" s="914" t="s">
        <v>4109</v>
      </c>
      <c r="AL896" s="914" t="s">
        <v>4124</v>
      </c>
      <c r="AM896" s="643" t="s">
        <v>4125</v>
      </c>
      <c r="AN896" s="914">
        <v>3602010</v>
      </c>
      <c r="AO896" s="643" t="s">
        <v>139</v>
      </c>
      <c r="AP896" s="643">
        <v>1</v>
      </c>
      <c r="AQ896" s="644" t="s">
        <v>3177</v>
      </c>
      <c r="AR896" s="450"/>
    </row>
    <row r="897" spans="33:44" ht="15" customHeight="1" x14ac:dyDescent="0.15">
      <c r="AG897" s="34"/>
      <c r="AI897" s="915"/>
      <c r="AK897" s="914" t="s">
        <v>4109</v>
      </c>
      <c r="AL897" s="914" t="s">
        <v>4126</v>
      </c>
      <c r="AM897" s="643" t="s">
        <v>4127</v>
      </c>
      <c r="AN897" s="914">
        <v>3602011</v>
      </c>
      <c r="AO897" s="643">
        <v>1</v>
      </c>
      <c r="AP897" s="643" t="s">
        <v>139</v>
      </c>
      <c r="AQ897" s="644" t="s">
        <v>3177</v>
      </c>
      <c r="AR897" s="450"/>
    </row>
    <row r="898" spans="33:44" ht="15" customHeight="1" x14ac:dyDescent="0.15">
      <c r="AG898" s="34"/>
      <c r="AI898" s="915"/>
      <c r="AK898" s="914" t="s">
        <v>4109</v>
      </c>
      <c r="AL898" s="914" t="s">
        <v>4128</v>
      </c>
      <c r="AM898" s="643" t="s">
        <v>4129</v>
      </c>
      <c r="AN898" s="914">
        <v>3602012</v>
      </c>
      <c r="AO898" s="643">
        <v>1</v>
      </c>
      <c r="AP898" s="643" t="s">
        <v>139</v>
      </c>
      <c r="AQ898" s="644" t="s">
        <v>3177</v>
      </c>
      <c r="AR898" s="450"/>
    </row>
    <row r="899" spans="33:44" ht="15" customHeight="1" x14ac:dyDescent="0.15">
      <c r="AG899" s="34"/>
      <c r="AI899" s="915"/>
      <c r="AK899" s="914" t="s">
        <v>4109</v>
      </c>
      <c r="AL899" s="914" t="s">
        <v>4130</v>
      </c>
      <c r="AM899" s="643" t="s">
        <v>4131</v>
      </c>
      <c r="AN899" s="914">
        <v>3602014</v>
      </c>
      <c r="AO899" s="643">
        <v>1</v>
      </c>
      <c r="AP899" s="643" t="s">
        <v>139</v>
      </c>
      <c r="AQ899" s="644" t="s">
        <v>3177</v>
      </c>
      <c r="AR899" s="450"/>
    </row>
    <row r="900" spans="33:44" ht="15" customHeight="1" x14ac:dyDescent="0.15">
      <c r="AG900" s="34"/>
      <c r="AI900" s="915"/>
      <c r="AK900" s="914" t="s">
        <v>4109</v>
      </c>
      <c r="AL900" s="914" t="s">
        <v>4132</v>
      </c>
      <c r="AM900" s="643" t="s">
        <v>4133</v>
      </c>
      <c r="AN900" s="914">
        <v>3602015</v>
      </c>
      <c r="AO900" s="643">
        <v>1</v>
      </c>
      <c r="AP900" s="643" t="s">
        <v>139</v>
      </c>
      <c r="AQ900" s="644" t="s">
        <v>3177</v>
      </c>
      <c r="AR900" s="450"/>
    </row>
    <row r="901" spans="33:44" ht="15" customHeight="1" x14ac:dyDescent="0.15">
      <c r="AG901" s="34"/>
      <c r="AI901" s="915"/>
      <c r="AK901" s="914" t="s">
        <v>4109</v>
      </c>
      <c r="AL901" s="914" t="s">
        <v>4134</v>
      </c>
      <c r="AM901" s="643" t="s">
        <v>4135</v>
      </c>
      <c r="AN901" s="914">
        <v>3602016</v>
      </c>
      <c r="AO901" s="643">
        <v>1</v>
      </c>
      <c r="AP901" s="643" t="s">
        <v>139</v>
      </c>
      <c r="AQ901" s="644" t="s">
        <v>3177</v>
      </c>
      <c r="AR901" s="450"/>
    </row>
    <row r="902" spans="33:44" ht="15" customHeight="1" x14ac:dyDescent="0.15">
      <c r="AG902" s="34"/>
      <c r="AI902" s="915"/>
      <c r="AK902" s="914" t="s">
        <v>4109</v>
      </c>
      <c r="AL902" s="914" t="s">
        <v>4136</v>
      </c>
      <c r="AM902" s="643" t="s">
        <v>4137</v>
      </c>
      <c r="AN902" s="914">
        <v>3602017</v>
      </c>
      <c r="AO902" s="643">
        <v>1</v>
      </c>
      <c r="AP902" s="643" t="s">
        <v>139</v>
      </c>
      <c r="AQ902" s="644" t="s">
        <v>3177</v>
      </c>
      <c r="AR902" s="450"/>
    </row>
    <row r="903" spans="33:44" ht="15" customHeight="1" x14ac:dyDescent="0.15">
      <c r="AG903" s="34"/>
      <c r="AI903" s="915"/>
      <c r="AK903" s="914" t="s">
        <v>4109</v>
      </c>
      <c r="AL903" s="914" t="s">
        <v>4138</v>
      </c>
      <c r="AM903" s="643" t="s">
        <v>4139</v>
      </c>
      <c r="AN903" s="914">
        <v>3602018</v>
      </c>
      <c r="AO903" s="643" t="s">
        <v>139</v>
      </c>
      <c r="AP903" s="643">
        <v>1</v>
      </c>
      <c r="AQ903" s="644" t="s">
        <v>3177</v>
      </c>
      <c r="AR903" s="450"/>
    </row>
    <row r="904" spans="33:44" ht="15" customHeight="1" x14ac:dyDescent="0.15">
      <c r="AG904" s="34"/>
      <c r="AI904" s="915"/>
      <c r="AK904" s="914" t="s">
        <v>4109</v>
      </c>
      <c r="AL904" s="914" t="s">
        <v>4140</v>
      </c>
      <c r="AM904" s="643" t="s">
        <v>4141</v>
      </c>
      <c r="AN904" s="914">
        <v>3602019</v>
      </c>
      <c r="AO904" s="643" t="s">
        <v>139</v>
      </c>
      <c r="AP904" s="643">
        <v>1</v>
      </c>
      <c r="AQ904" s="644" t="s">
        <v>3177</v>
      </c>
      <c r="AR904" s="450"/>
    </row>
    <row r="905" spans="33:44" ht="15" customHeight="1" x14ac:dyDescent="0.15">
      <c r="AG905" s="34"/>
      <c r="AI905" s="915"/>
      <c r="AK905" s="914" t="s">
        <v>4109</v>
      </c>
      <c r="AL905" s="914" t="s">
        <v>4142</v>
      </c>
      <c r="AM905" s="643" t="s">
        <v>4143</v>
      </c>
      <c r="AN905" s="914">
        <v>3602020</v>
      </c>
      <c r="AO905" s="643">
        <v>1</v>
      </c>
      <c r="AP905" s="643" t="s">
        <v>139</v>
      </c>
      <c r="AQ905" s="644" t="s">
        <v>3177</v>
      </c>
      <c r="AR905" s="450"/>
    </row>
    <row r="906" spans="33:44" ht="15" customHeight="1" x14ac:dyDescent="0.15">
      <c r="AG906" s="34"/>
      <c r="AI906" s="915"/>
      <c r="AK906" s="914" t="s">
        <v>4109</v>
      </c>
      <c r="AL906" s="914" t="s">
        <v>4144</v>
      </c>
      <c r="AM906" s="643" t="s">
        <v>4145</v>
      </c>
      <c r="AN906" s="914">
        <v>3602022</v>
      </c>
      <c r="AO906" s="643">
        <v>1</v>
      </c>
      <c r="AP906" s="643" t="s">
        <v>139</v>
      </c>
      <c r="AQ906" s="644" t="s">
        <v>3177</v>
      </c>
      <c r="AR906" s="450"/>
    </row>
    <row r="907" spans="33:44" ht="15" customHeight="1" x14ac:dyDescent="0.15">
      <c r="AG907" s="34"/>
      <c r="AI907" s="915"/>
      <c r="AK907" s="914" t="s">
        <v>4109</v>
      </c>
      <c r="AL907" s="914" t="s">
        <v>4146</v>
      </c>
      <c r="AM907" s="643" t="s">
        <v>4147</v>
      </c>
      <c r="AN907" s="914">
        <v>3602023</v>
      </c>
      <c r="AO907" s="643">
        <v>1</v>
      </c>
      <c r="AP907" s="643" t="s">
        <v>139</v>
      </c>
      <c r="AQ907" s="644" t="s">
        <v>3177</v>
      </c>
      <c r="AR907" s="450"/>
    </row>
    <row r="908" spans="33:44" ht="15" customHeight="1" x14ac:dyDescent="0.15">
      <c r="AG908" s="34"/>
      <c r="AI908" s="915"/>
      <c r="AK908" s="914" t="s">
        <v>4109</v>
      </c>
      <c r="AL908" s="914" t="s">
        <v>4148</v>
      </c>
      <c r="AM908" s="643" t="s">
        <v>4149</v>
      </c>
      <c r="AN908" s="914">
        <v>3602027</v>
      </c>
      <c r="AO908" s="643" t="s">
        <v>139</v>
      </c>
      <c r="AP908" s="643">
        <v>1</v>
      </c>
      <c r="AQ908" s="644" t="s">
        <v>3177</v>
      </c>
      <c r="AR908" s="450"/>
    </row>
    <row r="909" spans="33:44" ht="15" customHeight="1" x14ac:dyDescent="0.15">
      <c r="AG909" s="34"/>
      <c r="AI909" s="915"/>
      <c r="AK909" s="914" t="s">
        <v>4109</v>
      </c>
      <c r="AL909" s="914" t="s">
        <v>4150</v>
      </c>
      <c r="AM909" s="643" t="s">
        <v>4151</v>
      </c>
      <c r="AN909" s="914">
        <v>3602028</v>
      </c>
      <c r="AO909" s="643">
        <v>1</v>
      </c>
      <c r="AP909" s="643" t="s">
        <v>139</v>
      </c>
      <c r="AQ909" s="644" t="s">
        <v>3177</v>
      </c>
      <c r="AR909" s="450"/>
    </row>
    <row r="910" spans="33:44" ht="15" customHeight="1" x14ac:dyDescent="0.15">
      <c r="AI910" s="915"/>
      <c r="AK910" s="914" t="s">
        <v>4109</v>
      </c>
      <c r="AL910" s="914" t="s">
        <v>4152</v>
      </c>
      <c r="AM910" s="643" t="s">
        <v>4153</v>
      </c>
      <c r="AN910" s="914">
        <v>3602035</v>
      </c>
      <c r="AO910" s="643">
        <v>1</v>
      </c>
      <c r="AP910" s="643" t="s">
        <v>139</v>
      </c>
      <c r="AQ910" s="644" t="s">
        <v>3177</v>
      </c>
      <c r="AR910" s="450"/>
    </row>
    <row r="911" spans="33:44" ht="15" customHeight="1" x14ac:dyDescent="0.15">
      <c r="AI911" s="915"/>
      <c r="AK911" s="914" t="s">
        <v>4109</v>
      </c>
      <c r="AL911" s="914" t="s">
        <v>4154</v>
      </c>
      <c r="AM911" s="643" t="s">
        <v>4155</v>
      </c>
      <c r="AN911" s="914">
        <v>3602041</v>
      </c>
      <c r="AO911" s="643" t="s">
        <v>139</v>
      </c>
      <c r="AP911" s="643">
        <v>1</v>
      </c>
      <c r="AQ911" s="644" t="s">
        <v>3177</v>
      </c>
      <c r="AR911" s="450"/>
    </row>
    <row r="912" spans="33:44" ht="15" customHeight="1" x14ac:dyDescent="0.15">
      <c r="AI912" s="915"/>
      <c r="AK912" s="914" t="s">
        <v>4109</v>
      </c>
      <c r="AL912" s="914" t="s">
        <v>4156</v>
      </c>
      <c r="AM912" s="643" t="s">
        <v>4157</v>
      </c>
      <c r="AN912" s="914">
        <v>3602043</v>
      </c>
      <c r="AO912" s="643" t="s">
        <v>139</v>
      </c>
      <c r="AP912" s="643">
        <v>1</v>
      </c>
      <c r="AQ912" s="644" t="s">
        <v>3177</v>
      </c>
      <c r="AR912" s="450"/>
    </row>
    <row r="913" spans="33:44" ht="15" customHeight="1" x14ac:dyDescent="0.15">
      <c r="AI913" s="915"/>
      <c r="AK913" s="914" t="s">
        <v>4158</v>
      </c>
      <c r="AL913" s="914" t="s">
        <v>4159</v>
      </c>
      <c r="AM913" s="643" t="s">
        <v>4160</v>
      </c>
      <c r="AN913" s="914">
        <v>3603001</v>
      </c>
      <c r="AO913" s="643">
        <v>1</v>
      </c>
      <c r="AP913" s="643" t="s">
        <v>139</v>
      </c>
      <c r="AQ913" s="644" t="s">
        <v>3177</v>
      </c>
      <c r="AR913" s="450"/>
    </row>
    <row r="914" spans="33:44" ht="15" customHeight="1" x14ac:dyDescent="0.15">
      <c r="AI914" s="915"/>
      <c r="AK914" s="914" t="s">
        <v>4158</v>
      </c>
      <c r="AL914" s="914" t="s">
        <v>4161</v>
      </c>
      <c r="AM914" s="643" t="s">
        <v>4162</v>
      </c>
      <c r="AN914" s="914">
        <v>3603002</v>
      </c>
      <c r="AO914" s="643">
        <v>1</v>
      </c>
      <c r="AP914" s="643" t="s">
        <v>139</v>
      </c>
      <c r="AQ914" s="644" t="s">
        <v>3177</v>
      </c>
      <c r="AR914" s="450"/>
    </row>
    <row r="915" spans="33:44" ht="15" customHeight="1" x14ac:dyDescent="0.15">
      <c r="AI915" s="915"/>
      <c r="AK915" s="914" t="s">
        <v>4158</v>
      </c>
      <c r="AL915" s="914" t="s">
        <v>4163</v>
      </c>
      <c r="AM915" s="643" t="s">
        <v>4164</v>
      </c>
      <c r="AN915" s="914">
        <v>3603004</v>
      </c>
      <c r="AO915" s="643">
        <v>1</v>
      </c>
      <c r="AP915" s="643" t="s">
        <v>139</v>
      </c>
      <c r="AQ915" s="644" t="s">
        <v>3177</v>
      </c>
      <c r="AR915" s="450"/>
    </row>
    <row r="916" spans="33:44" ht="15" customHeight="1" x14ac:dyDescent="0.15">
      <c r="AG916" s="648"/>
      <c r="AI916" s="915"/>
      <c r="AK916" s="914" t="s">
        <v>4158</v>
      </c>
      <c r="AL916" s="914" t="s">
        <v>4165</v>
      </c>
      <c r="AM916" s="643" t="s">
        <v>4166</v>
      </c>
      <c r="AN916" s="914">
        <v>3603005</v>
      </c>
      <c r="AO916" s="643" t="s">
        <v>139</v>
      </c>
      <c r="AP916" s="643">
        <v>1</v>
      </c>
      <c r="AQ916" s="644" t="s">
        <v>3177</v>
      </c>
      <c r="AR916" s="450"/>
    </row>
    <row r="917" spans="33:44" ht="15" customHeight="1" x14ac:dyDescent="0.15">
      <c r="AG917" s="649"/>
      <c r="AI917" s="915"/>
      <c r="AK917" s="914" t="s">
        <v>4158</v>
      </c>
      <c r="AL917" s="914" t="s">
        <v>4167</v>
      </c>
      <c r="AM917" s="643" t="s">
        <v>4168</v>
      </c>
      <c r="AN917" s="914">
        <v>3603006</v>
      </c>
      <c r="AO917" s="643" t="s">
        <v>139</v>
      </c>
      <c r="AP917" s="643">
        <v>1</v>
      </c>
      <c r="AQ917" s="644" t="s">
        <v>3177</v>
      </c>
      <c r="AR917" s="450"/>
    </row>
    <row r="918" spans="33:44" ht="15" customHeight="1" x14ac:dyDescent="0.15">
      <c r="AG918" s="649"/>
      <c r="AI918" s="915"/>
      <c r="AK918" s="914" t="s">
        <v>4158</v>
      </c>
      <c r="AL918" s="914" t="s">
        <v>4169</v>
      </c>
      <c r="AM918" s="643" t="s">
        <v>4170</v>
      </c>
      <c r="AN918" s="914">
        <v>3603009</v>
      </c>
      <c r="AO918" s="643">
        <v>1</v>
      </c>
      <c r="AP918" s="643" t="s">
        <v>139</v>
      </c>
      <c r="AQ918" s="644" t="s">
        <v>3177</v>
      </c>
      <c r="AR918" s="450"/>
    </row>
    <row r="919" spans="33:44" ht="15" customHeight="1" x14ac:dyDescent="0.15">
      <c r="AG919" s="649"/>
      <c r="AI919" s="915"/>
      <c r="AK919" s="914" t="s">
        <v>4158</v>
      </c>
      <c r="AL919" s="914" t="s">
        <v>4171</v>
      </c>
      <c r="AM919" s="643" t="s">
        <v>4172</v>
      </c>
      <c r="AN919" s="914">
        <v>3603010</v>
      </c>
      <c r="AO919" s="643" t="s">
        <v>139</v>
      </c>
      <c r="AP919" s="643">
        <v>1</v>
      </c>
      <c r="AQ919" s="644" t="s">
        <v>3177</v>
      </c>
      <c r="AR919" s="450"/>
    </row>
    <row r="920" spans="33:44" ht="15" customHeight="1" x14ac:dyDescent="0.15">
      <c r="AG920" s="649"/>
      <c r="AI920" s="915"/>
      <c r="AK920" s="914" t="s">
        <v>4158</v>
      </c>
      <c r="AL920" s="914" t="s">
        <v>3844</v>
      </c>
      <c r="AM920" s="643" t="s">
        <v>4173</v>
      </c>
      <c r="AN920" s="914">
        <v>3603011</v>
      </c>
      <c r="AO920" s="643" t="s">
        <v>139</v>
      </c>
      <c r="AP920" s="643">
        <v>1</v>
      </c>
      <c r="AQ920" s="644" t="s">
        <v>3177</v>
      </c>
      <c r="AR920" s="450"/>
    </row>
    <row r="921" spans="33:44" ht="15" customHeight="1" x14ac:dyDescent="0.15">
      <c r="AG921" s="649"/>
      <c r="AI921" s="915"/>
      <c r="AK921" s="914" t="s">
        <v>4158</v>
      </c>
      <c r="AL921" s="914" t="s">
        <v>4174</v>
      </c>
      <c r="AM921" s="643" t="s">
        <v>4175</v>
      </c>
      <c r="AN921" s="914">
        <v>3603014</v>
      </c>
      <c r="AO921" s="643" t="s">
        <v>139</v>
      </c>
      <c r="AP921" s="643">
        <v>1</v>
      </c>
      <c r="AQ921" s="644" t="s">
        <v>3177</v>
      </c>
      <c r="AR921" s="450"/>
    </row>
    <row r="922" spans="33:44" ht="15" customHeight="1" x14ac:dyDescent="0.15">
      <c r="AG922" s="649"/>
      <c r="AI922" s="915"/>
      <c r="AK922" s="914" t="s">
        <v>4158</v>
      </c>
      <c r="AL922" s="914" t="s">
        <v>4176</v>
      </c>
      <c r="AM922" s="643" t="s">
        <v>4177</v>
      </c>
      <c r="AN922" s="914">
        <v>3603015</v>
      </c>
      <c r="AO922" s="643">
        <v>1</v>
      </c>
      <c r="AP922" s="643" t="s">
        <v>139</v>
      </c>
      <c r="AQ922" s="644" t="s">
        <v>3177</v>
      </c>
      <c r="AR922" s="450"/>
    </row>
    <row r="923" spans="33:44" ht="15" customHeight="1" x14ac:dyDescent="0.15">
      <c r="AG923" s="649"/>
      <c r="AI923" s="915"/>
      <c r="AK923" s="914" t="s">
        <v>4158</v>
      </c>
      <c r="AL923" s="914" t="s">
        <v>4178</v>
      </c>
      <c r="AM923" s="643" t="s">
        <v>4179</v>
      </c>
      <c r="AN923" s="914">
        <v>3603017</v>
      </c>
      <c r="AO923" s="643">
        <v>1</v>
      </c>
      <c r="AP923" s="643" t="s">
        <v>139</v>
      </c>
      <c r="AQ923" s="644" t="s">
        <v>3177</v>
      </c>
      <c r="AR923" s="450"/>
    </row>
    <row r="924" spans="33:44" ht="15" customHeight="1" x14ac:dyDescent="0.15">
      <c r="AG924" s="649"/>
      <c r="AI924" s="915"/>
      <c r="AK924" s="914" t="s">
        <v>4158</v>
      </c>
      <c r="AL924" s="914" t="s">
        <v>4180</v>
      </c>
      <c r="AM924" s="643" t="s">
        <v>4181</v>
      </c>
      <c r="AN924" s="914">
        <v>3603019</v>
      </c>
      <c r="AO924" s="643" t="s">
        <v>139</v>
      </c>
      <c r="AP924" s="643">
        <v>1</v>
      </c>
      <c r="AQ924" s="644" t="s">
        <v>3177</v>
      </c>
      <c r="AR924" s="450"/>
    </row>
    <row r="925" spans="33:44" ht="15" customHeight="1" x14ac:dyDescent="0.15">
      <c r="AG925" s="649"/>
      <c r="AI925" s="915"/>
      <c r="AK925" s="914" t="s">
        <v>4158</v>
      </c>
      <c r="AL925" s="914" t="s">
        <v>4182</v>
      </c>
      <c r="AM925" s="643" t="s">
        <v>4183</v>
      </c>
      <c r="AN925" s="914">
        <v>3603021</v>
      </c>
      <c r="AO925" s="643">
        <v>1</v>
      </c>
      <c r="AP925" s="643" t="s">
        <v>139</v>
      </c>
      <c r="AQ925" s="644" t="s">
        <v>3177</v>
      </c>
      <c r="AR925" s="450"/>
    </row>
    <row r="926" spans="33:44" ht="15" customHeight="1" x14ac:dyDescent="0.15">
      <c r="AG926" s="649"/>
      <c r="AI926" s="915"/>
      <c r="AK926" s="914" t="s">
        <v>4158</v>
      </c>
      <c r="AL926" s="914" t="s">
        <v>4184</v>
      </c>
      <c r="AM926" s="643" t="s">
        <v>4185</v>
      </c>
      <c r="AN926" s="914">
        <v>3603023</v>
      </c>
      <c r="AO926" s="643" t="s">
        <v>139</v>
      </c>
      <c r="AP926" s="643">
        <v>1</v>
      </c>
      <c r="AQ926" s="644" t="s">
        <v>3177</v>
      </c>
      <c r="AR926" s="450"/>
    </row>
    <row r="927" spans="33:44" ht="15" customHeight="1" x14ac:dyDescent="0.15">
      <c r="AG927" s="649"/>
      <c r="AI927" s="915"/>
      <c r="AK927" s="914" t="s">
        <v>4158</v>
      </c>
      <c r="AL927" s="914" t="s">
        <v>4186</v>
      </c>
      <c r="AM927" s="643" t="s">
        <v>4187</v>
      </c>
      <c r="AN927" s="914">
        <v>3603024</v>
      </c>
      <c r="AO927" s="643">
        <v>1</v>
      </c>
      <c r="AP927" s="643" t="s">
        <v>139</v>
      </c>
      <c r="AQ927" s="644" t="s">
        <v>3177</v>
      </c>
      <c r="AR927" s="450"/>
    </row>
    <row r="928" spans="33:44" ht="15" customHeight="1" x14ac:dyDescent="0.15">
      <c r="AG928" s="649"/>
      <c r="AI928" s="915"/>
      <c r="AK928" s="914" t="s">
        <v>4158</v>
      </c>
      <c r="AL928" s="914" t="s">
        <v>4188</v>
      </c>
      <c r="AM928" s="643" t="s">
        <v>4189</v>
      </c>
      <c r="AN928" s="914">
        <v>3603025</v>
      </c>
      <c r="AO928" s="643" t="s">
        <v>139</v>
      </c>
      <c r="AP928" s="643">
        <v>1</v>
      </c>
      <c r="AQ928" s="644" t="s">
        <v>3177</v>
      </c>
      <c r="AR928" s="450"/>
    </row>
    <row r="929" spans="35:44" ht="15" customHeight="1" x14ac:dyDescent="0.15">
      <c r="AI929" s="915"/>
      <c r="AK929" s="914" t="s">
        <v>4158</v>
      </c>
      <c r="AL929" s="914" t="s">
        <v>4110</v>
      </c>
      <c r="AM929" s="643" t="s">
        <v>4190</v>
      </c>
      <c r="AN929" s="914">
        <v>3603027</v>
      </c>
      <c r="AO929" s="643">
        <v>1</v>
      </c>
      <c r="AP929" s="643" t="s">
        <v>139</v>
      </c>
      <c r="AQ929" s="644" t="s">
        <v>3177</v>
      </c>
      <c r="AR929" s="450"/>
    </row>
    <row r="930" spans="35:44" ht="15" customHeight="1" x14ac:dyDescent="0.15">
      <c r="AI930" s="915"/>
      <c r="AK930" s="914" t="s">
        <v>4158</v>
      </c>
      <c r="AL930" s="914" t="s">
        <v>4191</v>
      </c>
      <c r="AM930" s="643" t="s">
        <v>4192</v>
      </c>
      <c r="AN930" s="914">
        <v>3603031</v>
      </c>
      <c r="AO930" s="643">
        <v>1</v>
      </c>
      <c r="AP930" s="643" t="s">
        <v>139</v>
      </c>
      <c r="AQ930" s="644" t="s">
        <v>3177</v>
      </c>
      <c r="AR930" s="450"/>
    </row>
    <row r="931" spans="35:44" ht="15" customHeight="1" x14ac:dyDescent="0.15">
      <c r="AI931" s="915"/>
      <c r="AK931" s="914" t="s">
        <v>4158</v>
      </c>
      <c r="AL931" s="914" t="s">
        <v>4193</v>
      </c>
      <c r="AM931" s="643" t="s">
        <v>4194</v>
      </c>
      <c r="AN931" s="914">
        <v>3603034</v>
      </c>
      <c r="AO931" s="643" t="s">
        <v>139</v>
      </c>
      <c r="AP931" s="643">
        <v>1</v>
      </c>
      <c r="AQ931" s="644" t="s">
        <v>3177</v>
      </c>
      <c r="AR931" s="450"/>
    </row>
    <row r="932" spans="35:44" ht="15" customHeight="1" x14ac:dyDescent="0.15">
      <c r="AI932" s="915"/>
      <c r="AK932" s="914" t="s">
        <v>4158</v>
      </c>
      <c r="AL932" s="914" t="s">
        <v>4195</v>
      </c>
      <c r="AM932" s="643" t="s">
        <v>4196</v>
      </c>
      <c r="AN932" s="914">
        <v>3603035</v>
      </c>
      <c r="AO932" s="643">
        <v>1</v>
      </c>
      <c r="AP932" s="643" t="s">
        <v>139</v>
      </c>
      <c r="AQ932" s="644" t="s">
        <v>3177</v>
      </c>
      <c r="AR932" s="450"/>
    </row>
    <row r="933" spans="35:44" ht="15" customHeight="1" x14ac:dyDescent="0.15">
      <c r="AI933" s="915"/>
      <c r="AK933" s="914" t="s">
        <v>4158</v>
      </c>
      <c r="AL933" s="914" t="s">
        <v>4197</v>
      </c>
      <c r="AM933" s="643" t="s">
        <v>4198</v>
      </c>
      <c r="AN933" s="914">
        <v>3603036</v>
      </c>
      <c r="AO933" s="643">
        <v>1</v>
      </c>
      <c r="AP933" s="643" t="s">
        <v>139</v>
      </c>
      <c r="AQ933" s="644" t="s">
        <v>3177</v>
      </c>
      <c r="AR933" s="450"/>
    </row>
    <row r="934" spans="35:44" ht="15" customHeight="1" x14ac:dyDescent="0.15">
      <c r="AI934" s="915"/>
      <c r="AK934" s="914" t="s">
        <v>4158</v>
      </c>
      <c r="AL934" s="914" t="s">
        <v>4199</v>
      </c>
      <c r="AM934" s="643" t="s">
        <v>4200</v>
      </c>
      <c r="AN934" s="914">
        <v>3603037</v>
      </c>
      <c r="AO934" s="643" t="s">
        <v>139</v>
      </c>
      <c r="AP934" s="643">
        <v>1</v>
      </c>
      <c r="AQ934" s="644" t="s">
        <v>3177</v>
      </c>
      <c r="AR934" s="450"/>
    </row>
    <row r="935" spans="35:44" ht="15" customHeight="1" x14ac:dyDescent="0.15">
      <c r="AI935" s="915"/>
      <c r="AK935" s="914" t="s">
        <v>4158</v>
      </c>
      <c r="AL935" s="914" t="s">
        <v>4201</v>
      </c>
      <c r="AM935" s="643" t="s">
        <v>4202</v>
      </c>
      <c r="AN935" s="914">
        <v>3603038</v>
      </c>
      <c r="AO935" s="643">
        <v>1</v>
      </c>
      <c r="AP935" s="643" t="s">
        <v>139</v>
      </c>
      <c r="AQ935" s="644" t="s">
        <v>3177</v>
      </c>
      <c r="AR935" s="450"/>
    </row>
    <row r="936" spans="35:44" ht="15" customHeight="1" x14ac:dyDescent="0.15">
      <c r="AI936" s="915"/>
      <c r="AK936" s="914" t="s">
        <v>4158</v>
      </c>
      <c r="AL936" s="914" t="s">
        <v>4203</v>
      </c>
      <c r="AM936" s="643" t="s">
        <v>4204</v>
      </c>
      <c r="AN936" s="914">
        <v>3603039</v>
      </c>
      <c r="AO936" s="643" t="s">
        <v>139</v>
      </c>
      <c r="AP936" s="643">
        <v>1</v>
      </c>
      <c r="AQ936" s="644" t="s">
        <v>3177</v>
      </c>
      <c r="AR936" s="450"/>
    </row>
    <row r="937" spans="35:44" ht="15" customHeight="1" x14ac:dyDescent="0.15">
      <c r="AI937" s="915"/>
      <c r="AK937" s="914" t="s">
        <v>4158</v>
      </c>
      <c r="AL937" s="914" t="s">
        <v>4205</v>
      </c>
      <c r="AM937" s="643" t="s">
        <v>4206</v>
      </c>
      <c r="AN937" s="914">
        <v>3603041</v>
      </c>
      <c r="AO937" s="643">
        <v>1</v>
      </c>
      <c r="AP937" s="643" t="s">
        <v>139</v>
      </c>
      <c r="AQ937" s="644" t="s">
        <v>3177</v>
      </c>
      <c r="AR937" s="450"/>
    </row>
    <row r="938" spans="35:44" ht="15" customHeight="1" x14ac:dyDescent="0.15">
      <c r="AI938" s="915"/>
      <c r="AK938" s="914" t="s">
        <v>4158</v>
      </c>
      <c r="AL938" s="914" t="s">
        <v>4207</v>
      </c>
      <c r="AM938" s="643" t="s">
        <v>4208</v>
      </c>
      <c r="AN938" s="914">
        <v>3603042</v>
      </c>
      <c r="AO938" s="643">
        <v>1</v>
      </c>
      <c r="AP938" s="643" t="s">
        <v>139</v>
      </c>
      <c r="AQ938" s="644" t="s">
        <v>3177</v>
      </c>
      <c r="AR938" s="450"/>
    </row>
    <row r="939" spans="35:44" ht="15" customHeight="1" x14ac:dyDescent="0.15">
      <c r="AI939" s="915"/>
      <c r="AK939" s="914" t="s">
        <v>4158</v>
      </c>
      <c r="AL939" s="914" t="s">
        <v>4209</v>
      </c>
      <c r="AM939" s="643" t="s">
        <v>4210</v>
      </c>
      <c r="AN939" s="914">
        <v>3603044</v>
      </c>
      <c r="AO939" s="643" t="s">
        <v>139</v>
      </c>
      <c r="AP939" s="643">
        <v>1</v>
      </c>
      <c r="AQ939" s="644" t="s">
        <v>3177</v>
      </c>
      <c r="AR939" s="450"/>
    </row>
    <row r="940" spans="35:44" ht="15" customHeight="1" x14ac:dyDescent="0.15">
      <c r="AI940" s="915"/>
      <c r="AK940" s="914" t="s">
        <v>4158</v>
      </c>
      <c r="AL940" s="914" t="s">
        <v>4211</v>
      </c>
      <c r="AM940" s="643" t="s">
        <v>4212</v>
      </c>
      <c r="AN940" s="914">
        <v>3603045</v>
      </c>
      <c r="AO940" s="643">
        <v>1</v>
      </c>
      <c r="AP940" s="643" t="s">
        <v>139</v>
      </c>
      <c r="AQ940" s="644" t="s">
        <v>3177</v>
      </c>
      <c r="AR940" s="450"/>
    </row>
    <row r="941" spans="35:44" ht="15" customHeight="1" x14ac:dyDescent="0.15">
      <c r="AI941" s="915"/>
      <c r="AK941" s="914" t="s">
        <v>4158</v>
      </c>
      <c r="AL941" s="914" t="s">
        <v>4213</v>
      </c>
      <c r="AM941" s="643" t="s">
        <v>4214</v>
      </c>
      <c r="AN941" s="914">
        <v>3603046</v>
      </c>
      <c r="AO941" s="643" t="s">
        <v>139</v>
      </c>
      <c r="AP941" s="643">
        <v>1</v>
      </c>
      <c r="AQ941" s="644" t="s">
        <v>3177</v>
      </c>
      <c r="AR941" s="450"/>
    </row>
    <row r="942" spans="35:44" ht="15" customHeight="1" x14ac:dyDescent="0.15">
      <c r="AI942" s="915"/>
      <c r="AK942" s="914" t="s">
        <v>4158</v>
      </c>
      <c r="AL942" s="914" t="s">
        <v>4215</v>
      </c>
      <c r="AM942" s="643" t="s">
        <v>4216</v>
      </c>
      <c r="AN942" s="914">
        <v>3603049</v>
      </c>
      <c r="AO942" s="643" t="s">
        <v>139</v>
      </c>
      <c r="AP942" s="643">
        <v>1</v>
      </c>
      <c r="AQ942" s="644" t="s">
        <v>3177</v>
      </c>
      <c r="AR942" s="450"/>
    </row>
    <row r="943" spans="35:44" ht="15" customHeight="1" x14ac:dyDescent="0.15">
      <c r="AI943" s="915"/>
      <c r="AK943" s="914" t="s">
        <v>4158</v>
      </c>
      <c r="AL943" s="914" t="s">
        <v>4217</v>
      </c>
      <c r="AM943" s="643" t="s">
        <v>4218</v>
      </c>
      <c r="AN943" s="914">
        <v>3603052</v>
      </c>
      <c r="AO943" s="643">
        <v>1</v>
      </c>
      <c r="AP943" s="643" t="s">
        <v>139</v>
      </c>
      <c r="AQ943" s="644" t="s">
        <v>3177</v>
      </c>
      <c r="AR943" s="450"/>
    </row>
    <row r="944" spans="35:44" ht="15" customHeight="1" x14ac:dyDescent="0.15">
      <c r="AI944" s="915"/>
      <c r="AK944" s="914" t="s">
        <v>4158</v>
      </c>
      <c r="AL944" s="914" t="s">
        <v>4219</v>
      </c>
      <c r="AM944" s="643" t="s">
        <v>4220</v>
      </c>
      <c r="AN944" s="914">
        <v>3603054</v>
      </c>
      <c r="AO944" s="643">
        <v>1</v>
      </c>
      <c r="AP944" s="643" t="s">
        <v>139</v>
      </c>
      <c r="AQ944" s="644" t="s">
        <v>3177</v>
      </c>
      <c r="AR944" s="450"/>
    </row>
    <row r="945" spans="35:44" ht="15" customHeight="1" x14ac:dyDescent="0.15">
      <c r="AI945" s="915"/>
      <c r="AK945" s="914" t="s">
        <v>4158</v>
      </c>
      <c r="AL945" s="914" t="s">
        <v>4221</v>
      </c>
      <c r="AM945" s="643" t="s">
        <v>4222</v>
      </c>
      <c r="AN945" s="914">
        <v>3603057</v>
      </c>
      <c r="AO945" s="643">
        <v>1</v>
      </c>
      <c r="AP945" s="643" t="s">
        <v>139</v>
      </c>
      <c r="AQ945" s="644" t="s">
        <v>3177</v>
      </c>
      <c r="AR945" s="450"/>
    </row>
    <row r="946" spans="35:44" ht="15" customHeight="1" x14ac:dyDescent="0.15">
      <c r="AI946" s="915"/>
      <c r="AK946" s="914" t="s">
        <v>4158</v>
      </c>
      <c r="AL946" s="914" t="s">
        <v>4223</v>
      </c>
      <c r="AM946" s="643" t="s">
        <v>4224</v>
      </c>
      <c r="AN946" s="914">
        <v>3603060</v>
      </c>
      <c r="AO946" s="643">
        <v>1</v>
      </c>
      <c r="AP946" s="643" t="s">
        <v>139</v>
      </c>
      <c r="AQ946" s="644" t="s">
        <v>3177</v>
      </c>
      <c r="AR946" s="450"/>
    </row>
    <row r="947" spans="35:44" ht="15" customHeight="1" x14ac:dyDescent="0.15">
      <c r="AI947" s="915"/>
      <c r="AK947" s="914" t="s">
        <v>4158</v>
      </c>
      <c r="AL947" s="914" t="s">
        <v>4225</v>
      </c>
      <c r="AM947" s="643" t="s">
        <v>4226</v>
      </c>
      <c r="AN947" s="914">
        <v>3603061</v>
      </c>
      <c r="AO947" s="643" t="s">
        <v>139</v>
      </c>
      <c r="AP947" s="643">
        <v>1</v>
      </c>
      <c r="AQ947" s="644" t="s">
        <v>3177</v>
      </c>
      <c r="AR947" s="450"/>
    </row>
    <row r="948" spans="35:44" ht="15" customHeight="1" x14ac:dyDescent="0.15">
      <c r="AI948" s="915"/>
      <c r="AK948" s="914" t="s">
        <v>4158</v>
      </c>
      <c r="AL948" s="914" t="s">
        <v>4227</v>
      </c>
      <c r="AM948" s="643" t="s">
        <v>4228</v>
      </c>
      <c r="AN948" s="914">
        <v>3603063</v>
      </c>
      <c r="AO948" s="643" t="s">
        <v>139</v>
      </c>
      <c r="AP948" s="643">
        <v>1</v>
      </c>
      <c r="AQ948" s="644" t="s">
        <v>3177</v>
      </c>
      <c r="AR948" s="450"/>
    </row>
    <row r="949" spans="35:44" ht="15" customHeight="1" x14ac:dyDescent="0.15">
      <c r="AI949" s="915"/>
      <c r="AK949" s="914" t="s">
        <v>4158</v>
      </c>
      <c r="AL949" s="914" t="s">
        <v>4229</v>
      </c>
      <c r="AM949" s="643" t="s">
        <v>4230</v>
      </c>
      <c r="AN949" s="914">
        <v>3603064</v>
      </c>
      <c r="AO949" s="643">
        <v>1</v>
      </c>
      <c r="AP949" s="643" t="s">
        <v>139</v>
      </c>
      <c r="AQ949" s="644" t="s">
        <v>3177</v>
      </c>
      <c r="AR949" s="450"/>
    </row>
    <row r="950" spans="35:44" ht="15" customHeight="1" x14ac:dyDescent="0.15">
      <c r="AI950" s="915"/>
      <c r="AK950" s="914" t="s">
        <v>4158</v>
      </c>
      <c r="AL950" s="914" t="s">
        <v>4231</v>
      </c>
      <c r="AM950" s="643" t="s">
        <v>4232</v>
      </c>
      <c r="AN950" s="914">
        <v>3603066</v>
      </c>
      <c r="AO950" s="643" t="s">
        <v>139</v>
      </c>
      <c r="AP950" s="643">
        <v>1</v>
      </c>
      <c r="AQ950" s="644" t="s">
        <v>3177</v>
      </c>
      <c r="AR950" s="450"/>
    </row>
    <row r="951" spans="35:44" ht="15" customHeight="1" x14ac:dyDescent="0.15">
      <c r="AI951" s="915"/>
      <c r="AK951" s="914" t="s">
        <v>4158</v>
      </c>
      <c r="AL951" s="914" t="s">
        <v>4233</v>
      </c>
      <c r="AM951" s="643" t="s">
        <v>4234</v>
      </c>
      <c r="AN951" s="914">
        <v>3603068</v>
      </c>
      <c r="AO951" s="643">
        <v>1</v>
      </c>
      <c r="AP951" s="643" t="s">
        <v>139</v>
      </c>
      <c r="AQ951" s="644" t="s">
        <v>3177</v>
      </c>
      <c r="AR951" s="450"/>
    </row>
    <row r="952" spans="35:44" ht="15" customHeight="1" x14ac:dyDescent="0.15">
      <c r="AI952" s="915"/>
      <c r="AK952" s="914" t="s">
        <v>4158</v>
      </c>
      <c r="AL952" s="914" t="s">
        <v>4235</v>
      </c>
      <c r="AM952" s="643" t="s">
        <v>4236</v>
      </c>
      <c r="AN952" s="914">
        <v>3603071</v>
      </c>
      <c r="AO952" s="643">
        <v>1</v>
      </c>
      <c r="AP952" s="643" t="s">
        <v>139</v>
      </c>
      <c r="AQ952" s="644" t="s">
        <v>3177</v>
      </c>
      <c r="AR952" s="450"/>
    </row>
    <row r="953" spans="35:44" ht="15" customHeight="1" x14ac:dyDescent="0.15">
      <c r="AI953" s="915"/>
      <c r="AK953" s="914" t="s">
        <v>4158</v>
      </c>
      <c r="AL953" s="914" t="s">
        <v>4237</v>
      </c>
      <c r="AM953" s="643" t="s">
        <v>4238</v>
      </c>
      <c r="AN953" s="914">
        <v>3603074</v>
      </c>
      <c r="AO953" s="643">
        <v>1</v>
      </c>
      <c r="AP953" s="643" t="s">
        <v>139</v>
      </c>
      <c r="AQ953" s="644" t="s">
        <v>3177</v>
      </c>
      <c r="AR953" s="450"/>
    </row>
    <row r="954" spans="35:44" ht="15" customHeight="1" x14ac:dyDescent="0.15">
      <c r="AI954" s="915"/>
      <c r="AK954" s="914" t="s">
        <v>4158</v>
      </c>
      <c r="AL954" s="914" t="s">
        <v>4239</v>
      </c>
      <c r="AM954" s="643" t="s">
        <v>4240</v>
      </c>
      <c r="AN954" s="914">
        <v>3603075</v>
      </c>
      <c r="AO954" s="643" t="s">
        <v>139</v>
      </c>
      <c r="AP954" s="643">
        <v>1</v>
      </c>
      <c r="AQ954" s="644" t="s">
        <v>3177</v>
      </c>
      <c r="AR954" s="450"/>
    </row>
    <row r="955" spans="35:44" ht="15" customHeight="1" x14ac:dyDescent="0.15">
      <c r="AI955" s="915"/>
      <c r="AK955" s="914" t="s">
        <v>4158</v>
      </c>
      <c r="AL955" s="914" t="s">
        <v>4241</v>
      </c>
      <c r="AM955" s="643" t="s">
        <v>4242</v>
      </c>
      <c r="AN955" s="914">
        <v>3603076</v>
      </c>
      <c r="AO955" s="643" t="s">
        <v>139</v>
      </c>
      <c r="AP955" s="643">
        <v>1</v>
      </c>
      <c r="AQ955" s="644" t="s">
        <v>3177</v>
      </c>
      <c r="AR955" s="450"/>
    </row>
    <row r="956" spans="35:44" ht="15" customHeight="1" x14ac:dyDescent="0.15">
      <c r="AI956" s="915"/>
      <c r="AK956" s="914" t="s">
        <v>4158</v>
      </c>
      <c r="AL956" s="914" t="s">
        <v>4243</v>
      </c>
      <c r="AM956" s="643" t="s">
        <v>4244</v>
      </c>
      <c r="AN956" s="914">
        <v>3603077</v>
      </c>
      <c r="AO956" s="643" t="s">
        <v>139</v>
      </c>
      <c r="AP956" s="643">
        <v>1</v>
      </c>
      <c r="AQ956" s="644" t="s">
        <v>3177</v>
      </c>
      <c r="AR956" s="450"/>
    </row>
    <row r="957" spans="35:44" ht="15" customHeight="1" x14ac:dyDescent="0.15">
      <c r="AI957" s="915"/>
      <c r="AK957" s="914" t="s">
        <v>4158</v>
      </c>
      <c r="AL957" s="914" t="s">
        <v>4245</v>
      </c>
      <c r="AM957" s="643" t="s">
        <v>4246</v>
      </c>
      <c r="AN957" s="914">
        <v>3603079</v>
      </c>
      <c r="AO957" s="643" t="s">
        <v>139</v>
      </c>
      <c r="AP957" s="643">
        <v>1</v>
      </c>
      <c r="AQ957" s="644" t="s">
        <v>3177</v>
      </c>
      <c r="AR957" s="450"/>
    </row>
    <row r="958" spans="35:44" ht="15" customHeight="1" x14ac:dyDescent="0.15">
      <c r="AI958" s="915"/>
      <c r="AK958" s="914" t="s">
        <v>4158</v>
      </c>
      <c r="AL958" s="914" t="s">
        <v>4247</v>
      </c>
      <c r="AM958" s="643" t="s">
        <v>4248</v>
      </c>
      <c r="AN958" s="914">
        <v>3603081</v>
      </c>
      <c r="AO958" s="643">
        <v>1</v>
      </c>
      <c r="AP958" s="643" t="s">
        <v>139</v>
      </c>
      <c r="AQ958" s="644" t="s">
        <v>3177</v>
      </c>
      <c r="AR958" s="450"/>
    </row>
    <row r="959" spans="35:44" ht="15" customHeight="1" x14ac:dyDescent="0.15">
      <c r="AI959" s="915"/>
      <c r="AK959" s="914" t="s">
        <v>4158</v>
      </c>
      <c r="AL959" s="914" t="s">
        <v>4249</v>
      </c>
      <c r="AM959" s="643" t="s">
        <v>4250</v>
      </c>
      <c r="AN959" s="914">
        <v>3603082</v>
      </c>
      <c r="AO959" s="643">
        <v>1</v>
      </c>
      <c r="AP959" s="643" t="s">
        <v>139</v>
      </c>
      <c r="AQ959" s="644" t="s">
        <v>3177</v>
      </c>
      <c r="AR959" s="450"/>
    </row>
    <row r="960" spans="35:44" ht="15" customHeight="1" x14ac:dyDescent="0.15">
      <c r="AI960" s="915"/>
      <c r="AK960" s="914" t="s">
        <v>4158</v>
      </c>
      <c r="AL960" s="914" t="s">
        <v>4251</v>
      </c>
      <c r="AM960" s="643" t="s">
        <v>4252</v>
      </c>
      <c r="AN960" s="914">
        <v>3603083</v>
      </c>
      <c r="AO960" s="643">
        <v>1</v>
      </c>
      <c r="AP960" s="643" t="s">
        <v>139</v>
      </c>
      <c r="AQ960" s="644" t="s">
        <v>3177</v>
      </c>
      <c r="AR960" s="450"/>
    </row>
    <row r="961" spans="35:44" ht="15" customHeight="1" x14ac:dyDescent="0.15">
      <c r="AI961" s="915"/>
      <c r="AK961" s="914" t="s">
        <v>4158</v>
      </c>
      <c r="AL961" s="914" t="s">
        <v>4253</v>
      </c>
      <c r="AM961" s="643" t="s">
        <v>4254</v>
      </c>
      <c r="AN961" s="914">
        <v>3603084</v>
      </c>
      <c r="AO961" s="643">
        <v>1</v>
      </c>
      <c r="AP961" s="643" t="s">
        <v>139</v>
      </c>
      <c r="AQ961" s="644" t="s">
        <v>3177</v>
      </c>
      <c r="AR961" s="450"/>
    </row>
    <row r="962" spans="35:44" ht="15" customHeight="1" x14ac:dyDescent="0.15">
      <c r="AI962" s="915"/>
      <c r="AK962" s="914" t="s">
        <v>4158</v>
      </c>
      <c r="AL962" s="914" t="s">
        <v>4255</v>
      </c>
      <c r="AM962" s="643" t="s">
        <v>4256</v>
      </c>
      <c r="AN962" s="914">
        <v>3603085</v>
      </c>
      <c r="AO962" s="643">
        <v>1</v>
      </c>
      <c r="AP962" s="643" t="s">
        <v>139</v>
      </c>
      <c r="AQ962" s="644" t="s">
        <v>3177</v>
      </c>
      <c r="AR962" s="450"/>
    </row>
    <row r="963" spans="35:44" ht="15" customHeight="1" x14ac:dyDescent="0.15">
      <c r="AI963" s="915"/>
      <c r="AK963" s="914" t="s">
        <v>4158</v>
      </c>
      <c r="AL963" s="914" t="s">
        <v>4257</v>
      </c>
      <c r="AM963" s="643" t="s">
        <v>4258</v>
      </c>
      <c r="AN963" s="914">
        <v>3603087</v>
      </c>
      <c r="AO963" s="643">
        <v>1</v>
      </c>
      <c r="AP963" s="643" t="s">
        <v>139</v>
      </c>
      <c r="AQ963" s="644" t="s">
        <v>3177</v>
      </c>
      <c r="AR963" s="450"/>
    </row>
    <row r="964" spans="35:44" ht="15" customHeight="1" x14ac:dyDescent="0.15">
      <c r="AI964" s="915"/>
      <c r="AK964" s="914" t="s">
        <v>4158</v>
      </c>
      <c r="AL964" s="914" t="s">
        <v>4259</v>
      </c>
      <c r="AM964" s="643" t="s">
        <v>4260</v>
      </c>
      <c r="AN964" s="914">
        <v>3603088</v>
      </c>
      <c r="AO964" s="643" t="s">
        <v>139</v>
      </c>
      <c r="AP964" s="643">
        <v>1</v>
      </c>
      <c r="AQ964" s="644" t="s">
        <v>3177</v>
      </c>
      <c r="AR964" s="450"/>
    </row>
    <row r="965" spans="35:44" ht="15" customHeight="1" x14ac:dyDescent="0.15">
      <c r="AI965" s="915"/>
      <c r="AK965" s="914" t="s">
        <v>4158</v>
      </c>
      <c r="AL965" s="914" t="s">
        <v>4261</v>
      </c>
      <c r="AM965" s="643" t="s">
        <v>4262</v>
      </c>
      <c r="AN965" s="914">
        <v>3603089</v>
      </c>
      <c r="AO965" s="643">
        <v>1</v>
      </c>
      <c r="AP965" s="643" t="s">
        <v>139</v>
      </c>
      <c r="AQ965" s="644" t="s">
        <v>3177</v>
      </c>
      <c r="AR965" s="450"/>
    </row>
    <row r="966" spans="35:44" ht="15" customHeight="1" x14ac:dyDescent="0.15">
      <c r="AI966" s="915"/>
      <c r="AK966" s="914" t="s">
        <v>4158</v>
      </c>
      <c r="AL966" s="914" t="s">
        <v>4263</v>
      </c>
      <c r="AM966" s="643" t="s">
        <v>4264</v>
      </c>
      <c r="AN966" s="914">
        <v>3603090</v>
      </c>
      <c r="AO966" s="643" t="s">
        <v>139</v>
      </c>
      <c r="AP966" s="643">
        <v>1</v>
      </c>
      <c r="AQ966" s="644" t="s">
        <v>3177</v>
      </c>
      <c r="AR966" s="450"/>
    </row>
    <row r="967" spans="35:44" ht="15" customHeight="1" x14ac:dyDescent="0.15">
      <c r="AI967" s="915"/>
      <c r="AK967" s="914" t="s">
        <v>4158</v>
      </c>
      <c r="AL967" s="914" t="s">
        <v>4265</v>
      </c>
      <c r="AM967" s="643" t="s">
        <v>4266</v>
      </c>
      <c r="AN967" s="914">
        <v>3603091</v>
      </c>
      <c r="AO967" s="643" t="s">
        <v>139</v>
      </c>
      <c r="AP967" s="643">
        <v>1</v>
      </c>
      <c r="AQ967" s="644" t="s">
        <v>3177</v>
      </c>
      <c r="AR967" s="450"/>
    </row>
    <row r="968" spans="35:44" ht="15" customHeight="1" x14ac:dyDescent="0.15">
      <c r="AI968" s="915"/>
      <c r="AK968" s="914" t="s">
        <v>4158</v>
      </c>
      <c r="AL968" s="914" t="s">
        <v>4267</v>
      </c>
      <c r="AM968" s="643" t="s">
        <v>4268</v>
      </c>
      <c r="AN968" s="914">
        <v>3603092</v>
      </c>
      <c r="AO968" s="643">
        <v>1</v>
      </c>
      <c r="AP968" s="643" t="s">
        <v>139</v>
      </c>
      <c r="AQ968" s="644" t="s">
        <v>3177</v>
      </c>
      <c r="AR968" s="450"/>
    </row>
    <row r="969" spans="35:44" ht="15" customHeight="1" x14ac:dyDescent="0.15">
      <c r="AI969" s="915"/>
      <c r="AK969" s="914" t="s">
        <v>4158</v>
      </c>
      <c r="AL969" s="914" t="s">
        <v>4269</v>
      </c>
      <c r="AM969" s="643" t="s">
        <v>4270</v>
      </c>
      <c r="AN969" s="914">
        <v>3603094</v>
      </c>
      <c r="AO969" s="643">
        <v>1</v>
      </c>
      <c r="AP969" s="643" t="s">
        <v>139</v>
      </c>
      <c r="AQ969" s="644" t="s">
        <v>3177</v>
      </c>
      <c r="AR969" s="450"/>
    </row>
    <row r="970" spans="35:44" ht="15" customHeight="1" x14ac:dyDescent="0.15">
      <c r="AI970" s="915"/>
      <c r="AK970" s="914" t="s">
        <v>4158</v>
      </c>
      <c r="AL970" s="914" t="s">
        <v>4271</v>
      </c>
      <c r="AM970" s="643" t="s">
        <v>4272</v>
      </c>
      <c r="AN970" s="914">
        <v>3603103</v>
      </c>
      <c r="AO970" s="643">
        <v>1</v>
      </c>
      <c r="AP970" s="643" t="s">
        <v>139</v>
      </c>
      <c r="AQ970" s="644" t="s">
        <v>3177</v>
      </c>
      <c r="AR970" s="450"/>
    </row>
    <row r="971" spans="35:44" ht="15" customHeight="1" x14ac:dyDescent="0.15">
      <c r="AI971" s="915"/>
      <c r="AK971" s="914" t="s">
        <v>4158</v>
      </c>
      <c r="AL971" s="914" t="s">
        <v>4273</v>
      </c>
      <c r="AM971" s="643" t="s">
        <v>4274</v>
      </c>
      <c r="AN971" s="914">
        <v>3603104</v>
      </c>
      <c r="AO971" s="643">
        <v>1</v>
      </c>
      <c r="AP971" s="643" t="s">
        <v>139</v>
      </c>
      <c r="AQ971" s="644" t="s">
        <v>3177</v>
      </c>
      <c r="AR971" s="450"/>
    </row>
    <row r="972" spans="35:44" ht="15" customHeight="1" x14ac:dyDescent="0.15">
      <c r="AI972" s="915"/>
      <c r="AK972" s="914" t="s">
        <v>4275</v>
      </c>
      <c r="AL972" s="914" t="s">
        <v>4276</v>
      </c>
      <c r="AM972" s="643" t="s">
        <v>4277</v>
      </c>
      <c r="AN972" s="914">
        <v>3604001</v>
      </c>
      <c r="AO972" s="643" t="s">
        <v>139</v>
      </c>
      <c r="AP972" s="643">
        <v>1</v>
      </c>
      <c r="AQ972" s="644" t="s">
        <v>3177</v>
      </c>
      <c r="AR972" s="450"/>
    </row>
    <row r="973" spans="35:44" ht="15" customHeight="1" x14ac:dyDescent="0.15">
      <c r="AI973" s="915"/>
      <c r="AK973" s="914" t="s">
        <v>4275</v>
      </c>
      <c r="AL973" s="914" t="s">
        <v>4278</v>
      </c>
      <c r="AM973" s="643" t="s">
        <v>4279</v>
      </c>
      <c r="AN973" s="914">
        <v>3604002</v>
      </c>
      <c r="AO973" s="643">
        <v>1</v>
      </c>
      <c r="AP973" s="643" t="s">
        <v>139</v>
      </c>
      <c r="AQ973" s="644" t="s">
        <v>3177</v>
      </c>
      <c r="AR973" s="450"/>
    </row>
    <row r="974" spans="35:44" ht="15" customHeight="1" x14ac:dyDescent="0.15">
      <c r="AI974" s="915"/>
      <c r="AK974" s="914" t="s">
        <v>4275</v>
      </c>
      <c r="AL974" s="914" t="s">
        <v>4280</v>
      </c>
      <c r="AM974" s="643" t="s">
        <v>4281</v>
      </c>
      <c r="AN974" s="914">
        <v>3604003</v>
      </c>
      <c r="AO974" s="643">
        <v>1</v>
      </c>
      <c r="AP974" s="643" t="s">
        <v>139</v>
      </c>
      <c r="AQ974" s="644" t="s">
        <v>3177</v>
      </c>
      <c r="AR974" s="450"/>
    </row>
    <row r="975" spans="35:44" ht="15" customHeight="1" x14ac:dyDescent="0.15">
      <c r="AI975" s="915"/>
      <c r="AK975" s="914" t="s">
        <v>4275</v>
      </c>
      <c r="AL975" s="914" t="s">
        <v>4282</v>
      </c>
      <c r="AM975" s="643" t="s">
        <v>4283</v>
      </c>
      <c r="AN975" s="914">
        <v>3604004</v>
      </c>
      <c r="AO975" s="643" t="s">
        <v>139</v>
      </c>
      <c r="AP975" s="643">
        <v>1</v>
      </c>
      <c r="AQ975" s="644" t="s">
        <v>3177</v>
      </c>
      <c r="AR975" s="450"/>
    </row>
    <row r="976" spans="35:44" ht="15" customHeight="1" x14ac:dyDescent="0.15">
      <c r="AI976" s="915"/>
      <c r="AK976" s="914" t="s">
        <v>4275</v>
      </c>
      <c r="AL976" s="914" t="s">
        <v>4284</v>
      </c>
      <c r="AM976" s="643" t="s">
        <v>4285</v>
      </c>
      <c r="AN976" s="914">
        <v>3604005</v>
      </c>
      <c r="AO976" s="643" t="s">
        <v>139</v>
      </c>
      <c r="AP976" s="643">
        <v>1</v>
      </c>
      <c r="AQ976" s="644" t="s">
        <v>3177</v>
      </c>
      <c r="AR976" s="450"/>
    </row>
    <row r="977" spans="35:44" ht="15" customHeight="1" x14ac:dyDescent="0.15">
      <c r="AI977" s="915"/>
      <c r="AK977" s="914" t="s">
        <v>4275</v>
      </c>
      <c r="AL977" s="914" t="s">
        <v>4286</v>
      </c>
      <c r="AM977" s="643" t="s">
        <v>4287</v>
      </c>
      <c r="AN977" s="914">
        <v>3604006</v>
      </c>
      <c r="AO977" s="643">
        <v>1</v>
      </c>
      <c r="AP977" s="643" t="s">
        <v>139</v>
      </c>
      <c r="AQ977" s="644" t="s">
        <v>3177</v>
      </c>
      <c r="AR977" s="450"/>
    </row>
    <row r="978" spans="35:44" ht="15" customHeight="1" x14ac:dyDescent="0.15">
      <c r="AI978" s="915"/>
      <c r="AK978" s="914" t="s">
        <v>4275</v>
      </c>
      <c r="AL978" s="914" t="s">
        <v>4288</v>
      </c>
      <c r="AM978" s="643" t="s">
        <v>4289</v>
      </c>
      <c r="AN978" s="914">
        <v>3604007</v>
      </c>
      <c r="AO978" s="643">
        <v>1</v>
      </c>
      <c r="AP978" s="643" t="s">
        <v>139</v>
      </c>
      <c r="AQ978" s="644" t="s">
        <v>3177</v>
      </c>
      <c r="AR978" s="450"/>
    </row>
    <row r="979" spans="35:44" ht="15" customHeight="1" x14ac:dyDescent="0.15">
      <c r="AI979" s="915"/>
      <c r="AK979" s="914" t="s">
        <v>4275</v>
      </c>
      <c r="AL979" s="914" t="s">
        <v>4290</v>
      </c>
      <c r="AM979" s="643" t="s">
        <v>4291</v>
      </c>
      <c r="AN979" s="914">
        <v>3604008</v>
      </c>
      <c r="AO979" s="643">
        <v>1</v>
      </c>
      <c r="AP979" s="643" t="s">
        <v>139</v>
      </c>
      <c r="AQ979" s="644" t="s">
        <v>3177</v>
      </c>
      <c r="AR979" s="450"/>
    </row>
    <row r="980" spans="35:44" ht="15" customHeight="1" x14ac:dyDescent="0.15">
      <c r="AI980" s="915"/>
      <c r="AK980" s="914" t="s">
        <v>4275</v>
      </c>
      <c r="AL980" s="914" t="s">
        <v>4292</v>
      </c>
      <c r="AM980" s="643" t="s">
        <v>4293</v>
      </c>
      <c r="AN980" s="914">
        <v>3604009</v>
      </c>
      <c r="AO980" s="643">
        <v>1</v>
      </c>
      <c r="AP980" s="643" t="s">
        <v>139</v>
      </c>
      <c r="AQ980" s="644" t="s">
        <v>3177</v>
      </c>
      <c r="AR980" s="450"/>
    </row>
    <row r="981" spans="35:44" ht="15" customHeight="1" x14ac:dyDescent="0.15">
      <c r="AI981" s="915"/>
      <c r="AK981" s="914" t="s">
        <v>4275</v>
      </c>
      <c r="AL981" s="914" t="s">
        <v>4294</v>
      </c>
      <c r="AM981" s="643" t="s">
        <v>4295</v>
      </c>
      <c r="AN981" s="914">
        <v>3604010</v>
      </c>
      <c r="AO981" s="643" t="s">
        <v>139</v>
      </c>
      <c r="AP981" s="643">
        <v>1</v>
      </c>
      <c r="AQ981" s="644" t="s">
        <v>3177</v>
      </c>
      <c r="AR981" s="450"/>
    </row>
    <row r="982" spans="35:44" ht="15" customHeight="1" x14ac:dyDescent="0.15">
      <c r="AI982" s="915"/>
      <c r="AK982" s="914" t="s">
        <v>4275</v>
      </c>
      <c r="AL982" s="914" t="s">
        <v>4296</v>
      </c>
      <c r="AM982" s="643" t="s">
        <v>4297</v>
      </c>
      <c r="AN982" s="914">
        <v>3604011</v>
      </c>
      <c r="AO982" s="643" t="s">
        <v>139</v>
      </c>
      <c r="AP982" s="643">
        <v>1</v>
      </c>
      <c r="AQ982" s="644" t="s">
        <v>3177</v>
      </c>
      <c r="AR982" s="450"/>
    </row>
    <row r="983" spans="35:44" ht="15" customHeight="1" x14ac:dyDescent="0.15">
      <c r="AI983" s="915"/>
      <c r="AK983" s="914" t="s">
        <v>4275</v>
      </c>
      <c r="AL983" s="914" t="s">
        <v>4298</v>
      </c>
      <c r="AM983" s="643" t="s">
        <v>4299</v>
      </c>
      <c r="AN983" s="914">
        <v>3604012</v>
      </c>
      <c r="AO983" s="643" t="s">
        <v>139</v>
      </c>
      <c r="AP983" s="643">
        <v>1</v>
      </c>
      <c r="AQ983" s="644" t="s">
        <v>3177</v>
      </c>
      <c r="AR983" s="450"/>
    </row>
    <row r="984" spans="35:44" ht="15" customHeight="1" x14ac:dyDescent="0.15">
      <c r="AI984" s="915"/>
      <c r="AK984" s="914" t="s">
        <v>4275</v>
      </c>
      <c r="AL984" s="914" t="s">
        <v>4300</v>
      </c>
      <c r="AM984" s="643" t="s">
        <v>4301</v>
      </c>
      <c r="AN984" s="914">
        <v>3604013</v>
      </c>
      <c r="AO984" s="643">
        <v>1</v>
      </c>
      <c r="AP984" s="643" t="s">
        <v>139</v>
      </c>
      <c r="AQ984" s="644" t="s">
        <v>3177</v>
      </c>
      <c r="AR984" s="450"/>
    </row>
    <row r="985" spans="35:44" ht="15" customHeight="1" x14ac:dyDescent="0.15">
      <c r="AI985" s="915"/>
      <c r="AK985" s="914" t="s">
        <v>4275</v>
      </c>
      <c r="AL985" s="914" t="s">
        <v>4302</v>
      </c>
      <c r="AM985" s="643" t="s">
        <v>4303</v>
      </c>
      <c r="AN985" s="914">
        <v>3604014</v>
      </c>
      <c r="AO985" s="643">
        <v>1</v>
      </c>
      <c r="AP985" s="643" t="s">
        <v>139</v>
      </c>
      <c r="AQ985" s="644" t="s">
        <v>3177</v>
      </c>
      <c r="AR985" s="450"/>
    </row>
    <row r="986" spans="35:44" ht="15" customHeight="1" x14ac:dyDescent="0.15">
      <c r="AI986" s="915"/>
      <c r="AK986" s="914" t="s">
        <v>4275</v>
      </c>
      <c r="AL986" s="914" t="s">
        <v>4304</v>
      </c>
      <c r="AM986" s="643" t="s">
        <v>4305</v>
      </c>
      <c r="AN986" s="914">
        <v>3604015</v>
      </c>
      <c r="AO986" s="643">
        <v>1</v>
      </c>
      <c r="AP986" s="643" t="s">
        <v>139</v>
      </c>
      <c r="AQ986" s="644" t="s">
        <v>3177</v>
      </c>
      <c r="AR986" s="450"/>
    </row>
    <row r="987" spans="35:44" ht="15" customHeight="1" x14ac:dyDescent="0.15">
      <c r="AI987" s="915"/>
      <c r="AK987" s="914" t="s">
        <v>4275</v>
      </c>
      <c r="AL987" s="914" t="s">
        <v>4306</v>
      </c>
      <c r="AM987" s="643" t="s">
        <v>4307</v>
      </c>
      <c r="AN987" s="914">
        <v>3604016</v>
      </c>
      <c r="AO987" s="643" t="s">
        <v>139</v>
      </c>
      <c r="AP987" s="643">
        <v>1</v>
      </c>
      <c r="AQ987" s="644" t="s">
        <v>3177</v>
      </c>
      <c r="AR987" s="450"/>
    </row>
    <row r="988" spans="35:44" ht="15" customHeight="1" x14ac:dyDescent="0.15">
      <c r="AI988" s="915"/>
      <c r="AK988" s="914" t="s">
        <v>4275</v>
      </c>
      <c r="AL988" s="914" t="s">
        <v>4308</v>
      </c>
      <c r="AM988" s="643" t="s">
        <v>4309</v>
      </c>
      <c r="AN988" s="914">
        <v>3604017</v>
      </c>
      <c r="AO988" s="643">
        <v>1</v>
      </c>
      <c r="AP988" s="643" t="s">
        <v>139</v>
      </c>
      <c r="AQ988" s="644" t="s">
        <v>3177</v>
      </c>
      <c r="AR988" s="450"/>
    </row>
    <row r="989" spans="35:44" ht="15" customHeight="1" x14ac:dyDescent="0.15">
      <c r="AI989" s="915"/>
      <c r="AK989" s="914" t="s">
        <v>4275</v>
      </c>
      <c r="AL989" s="914" t="s">
        <v>4310</v>
      </c>
      <c r="AM989" s="643" t="s">
        <v>4311</v>
      </c>
      <c r="AN989" s="914">
        <v>3604018</v>
      </c>
      <c r="AO989" s="643">
        <v>1</v>
      </c>
      <c r="AP989" s="643" t="s">
        <v>139</v>
      </c>
      <c r="AQ989" s="644" t="s">
        <v>3177</v>
      </c>
      <c r="AR989" s="450"/>
    </row>
    <row r="990" spans="35:44" ht="15" customHeight="1" x14ac:dyDescent="0.15">
      <c r="AI990" s="915"/>
      <c r="AK990" s="914" t="s">
        <v>4275</v>
      </c>
      <c r="AL990" s="914" t="s">
        <v>4312</v>
      </c>
      <c r="AM990" s="643" t="s">
        <v>4313</v>
      </c>
      <c r="AN990" s="914">
        <v>3604019</v>
      </c>
      <c r="AO990" s="643">
        <v>1</v>
      </c>
      <c r="AP990" s="643" t="s">
        <v>139</v>
      </c>
      <c r="AQ990" s="644" t="s">
        <v>3177</v>
      </c>
      <c r="AR990" s="450"/>
    </row>
    <row r="991" spans="35:44" ht="15" customHeight="1" x14ac:dyDescent="0.15">
      <c r="AI991" s="915"/>
      <c r="AK991" s="914" t="s">
        <v>4275</v>
      </c>
      <c r="AL991" s="914" t="s">
        <v>4314</v>
      </c>
      <c r="AM991" s="643" t="s">
        <v>4315</v>
      </c>
      <c r="AN991" s="914">
        <v>3604020</v>
      </c>
      <c r="AO991" s="643" t="s">
        <v>139</v>
      </c>
      <c r="AP991" s="643">
        <v>1</v>
      </c>
      <c r="AQ991" s="644" t="s">
        <v>3177</v>
      </c>
      <c r="AR991" s="450"/>
    </row>
    <row r="992" spans="35:44" ht="15" customHeight="1" x14ac:dyDescent="0.15">
      <c r="AI992" s="915"/>
      <c r="AK992" s="914" t="s">
        <v>4275</v>
      </c>
      <c r="AL992" s="914" t="s">
        <v>4316</v>
      </c>
      <c r="AM992" s="643" t="s">
        <v>4317</v>
      </c>
      <c r="AN992" s="914">
        <v>3604022</v>
      </c>
      <c r="AO992" s="643" t="s">
        <v>139</v>
      </c>
      <c r="AP992" s="643">
        <v>1</v>
      </c>
      <c r="AQ992" s="644" t="s">
        <v>3177</v>
      </c>
      <c r="AR992" s="450"/>
    </row>
    <row r="993" spans="35:44" ht="15" customHeight="1" x14ac:dyDescent="0.15">
      <c r="AI993" s="915"/>
      <c r="AK993" s="914" t="s">
        <v>4275</v>
      </c>
      <c r="AL993" s="914" t="s">
        <v>4318</v>
      </c>
      <c r="AM993" s="643" t="s">
        <v>4319</v>
      </c>
      <c r="AN993" s="914">
        <v>3604024</v>
      </c>
      <c r="AO993" s="643">
        <v>1</v>
      </c>
      <c r="AP993" s="643" t="s">
        <v>139</v>
      </c>
      <c r="AQ993" s="644" t="s">
        <v>3177</v>
      </c>
      <c r="AR993" s="450"/>
    </row>
    <row r="994" spans="35:44" ht="15" customHeight="1" x14ac:dyDescent="0.15">
      <c r="AI994" s="915"/>
      <c r="AK994" s="914" t="s">
        <v>4275</v>
      </c>
      <c r="AL994" s="914" t="s">
        <v>4320</v>
      </c>
      <c r="AM994" s="643" t="s">
        <v>4321</v>
      </c>
      <c r="AN994" s="914">
        <v>3604025</v>
      </c>
      <c r="AO994" s="643">
        <v>1</v>
      </c>
      <c r="AP994" s="643" t="s">
        <v>139</v>
      </c>
      <c r="AQ994" s="644" t="s">
        <v>3177</v>
      </c>
      <c r="AR994" s="450"/>
    </row>
    <row r="995" spans="35:44" ht="15" customHeight="1" x14ac:dyDescent="0.15">
      <c r="AI995" s="915"/>
      <c r="AK995" s="914" t="s">
        <v>4275</v>
      </c>
      <c r="AL995" s="914" t="s">
        <v>4322</v>
      </c>
      <c r="AM995" s="643" t="s">
        <v>4323</v>
      </c>
      <c r="AN995" s="914">
        <v>3604026</v>
      </c>
      <c r="AO995" s="643">
        <v>1</v>
      </c>
      <c r="AP995" s="643" t="s">
        <v>139</v>
      </c>
      <c r="AQ995" s="644" t="s">
        <v>3177</v>
      </c>
      <c r="AR995" s="450"/>
    </row>
    <row r="996" spans="35:44" ht="15" customHeight="1" x14ac:dyDescent="0.15">
      <c r="AI996" s="915"/>
      <c r="AK996" s="914" t="s">
        <v>4275</v>
      </c>
      <c r="AL996" s="914" t="s">
        <v>4324</v>
      </c>
      <c r="AM996" s="643" t="s">
        <v>4325</v>
      </c>
      <c r="AN996" s="914">
        <v>3604032</v>
      </c>
      <c r="AO996" s="643" t="s">
        <v>139</v>
      </c>
      <c r="AP996" s="643">
        <v>1</v>
      </c>
      <c r="AQ996" s="644" t="s">
        <v>3177</v>
      </c>
      <c r="AR996" s="450"/>
    </row>
    <row r="997" spans="35:44" ht="15" customHeight="1" x14ac:dyDescent="0.15">
      <c r="AI997" s="915"/>
      <c r="AK997" s="914" t="s">
        <v>4275</v>
      </c>
      <c r="AL997" s="914" t="s">
        <v>4326</v>
      </c>
      <c r="AM997" s="643" t="s">
        <v>4327</v>
      </c>
      <c r="AN997" s="914">
        <v>3604033</v>
      </c>
      <c r="AO997" s="643" t="s">
        <v>139</v>
      </c>
      <c r="AP997" s="643">
        <v>1</v>
      </c>
      <c r="AQ997" s="644" t="s">
        <v>3177</v>
      </c>
      <c r="AR997" s="450"/>
    </row>
    <row r="998" spans="35:44" ht="15" customHeight="1" x14ac:dyDescent="0.15">
      <c r="AI998" s="915"/>
      <c r="AK998" s="914" t="s">
        <v>4275</v>
      </c>
      <c r="AL998" s="914" t="s">
        <v>4328</v>
      </c>
      <c r="AM998" s="643" t="s">
        <v>4329</v>
      </c>
      <c r="AN998" s="914">
        <v>3604035</v>
      </c>
      <c r="AO998" s="643" t="s">
        <v>139</v>
      </c>
      <c r="AP998" s="643">
        <v>1</v>
      </c>
      <c r="AQ998" s="644" t="s">
        <v>3177</v>
      </c>
      <c r="AR998" s="450"/>
    </row>
    <row r="999" spans="35:44" ht="15" customHeight="1" x14ac:dyDescent="0.15">
      <c r="AI999" s="915"/>
      <c r="AK999" s="914" t="s">
        <v>4275</v>
      </c>
      <c r="AL999" s="914" t="s">
        <v>4330</v>
      </c>
      <c r="AM999" s="643" t="s">
        <v>4331</v>
      </c>
      <c r="AN999" s="914">
        <v>3604037</v>
      </c>
      <c r="AO999" s="643" t="s">
        <v>139</v>
      </c>
      <c r="AP999" s="643">
        <v>1</v>
      </c>
      <c r="AQ999" s="644" t="s">
        <v>3177</v>
      </c>
      <c r="AR999" s="450"/>
    </row>
    <row r="1000" spans="35:44" ht="15" customHeight="1" x14ac:dyDescent="0.15">
      <c r="AI1000" s="915"/>
      <c r="AK1000" s="914" t="s">
        <v>4275</v>
      </c>
      <c r="AL1000" s="914" t="s">
        <v>4332</v>
      </c>
      <c r="AM1000" s="643" t="s">
        <v>4333</v>
      </c>
      <c r="AN1000" s="914">
        <v>3604038</v>
      </c>
      <c r="AO1000" s="643" t="s">
        <v>139</v>
      </c>
      <c r="AP1000" s="643">
        <v>1</v>
      </c>
      <c r="AQ1000" s="644" t="s">
        <v>3177</v>
      </c>
      <c r="AR1000" s="450"/>
    </row>
    <row r="1001" spans="35:44" ht="15" customHeight="1" x14ac:dyDescent="0.15">
      <c r="AI1001" s="915"/>
      <c r="AK1001" s="914" t="s">
        <v>4275</v>
      </c>
      <c r="AL1001" s="914" t="s">
        <v>4334</v>
      </c>
      <c r="AM1001" s="643" t="s">
        <v>4335</v>
      </c>
      <c r="AN1001" s="914">
        <v>3604039</v>
      </c>
      <c r="AO1001" s="643" t="s">
        <v>139</v>
      </c>
      <c r="AP1001" s="643">
        <v>1</v>
      </c>
      <c r="AQ1001" s="644" t="s">
        <v>3177</v>
      </c>
      <c r="AR1001" s="450"/>
    </row>
    <row r="1002" spans="35:44" ht="15" customHeight="1" x14ac:dyDescent="0.15">
      <c r="AI1002" s="915"/>
      <c r="AK1002" s="914" t="s">
        <v>4275</v>
      </c>
      <c r="AL1002" s="914" t="s">
        <v>4336</v>
      </c>
      <c r="AM1002" s="643" t="s">
        <v>4337</v>
      </c>
      <c r="AN1002" s="914">
        <v>3604041</v>
      </c>
      <c r="AO1002" s="643">
        <v>1</v>
      </c>
      <c r="AP1002" s="643" t="s">
        <v>139</v>
      </c>
      <c r="AQ1002" s="644" t="s">
        <v>3177</v>
      </c>
      <c r="AR1002" s="450"/>
    </row>
    <row r="1003" spans="35:44" ht="15" customHeight="1" x14ac:dyDescent="0.15">
      <c r="AI1003" s="915"/>
      <c r="AK1003" s="914" t="s">
        <v>4275</v>
      </c>
      <c r="AL1003" s="914" t="s">
        <v>4338</v>
      </c>
      <c r="AM1003" s="643" t="s">
        <v>4339</v>
      </c>
      <c r="AN1003" s="914">
        <v>3604042</v>
      </c>
      <c r="AO1003" s="643" t="s">
        <v>139</v>
      </c>
      <c r="AP1003" s="643">
        <v>1</v>
      </c>
      <c r="AQ1003" s="644" t="s">
        <v>3177</v>
      </c>
      <c r="AR1003" s="450"/>
    </row>
    <row r="1004" spans="35:44" ht="15" customHeight="1" x14ac:dyDescent="0.15">
      <c r="AI1004" s="915"/>
      <c r="AK1004" s="914" t="s">
        <v>4275</v>
      </c>
      <c r="AL1004" s="914" t="s">
        <v>4340</v>
      </c>
      <c r="AM1004" s="643" t="s">
        <v>4341</v>
      </c>
      <c r="AN1004" s="914">
        <v>3604043</v>
      </c>
      <c r="AO1004" s="643" t="s">
        <v>139</v>
      </c>
      <c r="AP1004" s="643">
        <v>1</v>
      </c>
      <c r="AQ1004" s="644" t="s">
        <v>3177</v>
      </c>
      <c r="AR1004" s="450"/>
    </row>
    <row r="1005" spans="35:44" ht="15" customHeight="1" x14ac:dyDescent="0.15">
      <c r="AI1005" s="915"/>
      <c r="AK1005" s="914" t="s">
        <v>4275</v>
      </c>
      <c r="AL1005" s="914" t="s">
        <v>4342</v>
      </c>
      <c r="AM1005" s="643" t="s">
        <v>4343</v>
      </c>
      <c r="AN1005" s="914">
        <v>3604045</v>
      </c>
      <c r="AO1005" s="643" t="s">
        <v>139</v>
      </c>
      <c r="AP1005" s="643">
        <v>1</v>
      </c>
      <c r="AQ1005" s="644" t="s">
        <v>3177</v>
      </c>
      <c r="AR1005" s="450"/>
    </row>
    <row r="1006" spans="35:44" ht="15" customHeight="1" x14ac:dyDescent="0.15">
      <c r="AI1006" s="915"/>
      <c r="AK1006" s="914" t="s">
        <v>4275</v>
      </c>
      <c r="AL1006" s="914" t="s">
        <v>4344</v>
      </c>
      <c r="AM1006" s="643" t="s">
        <v>4345</v>
      </c>
      <c r="AN1006" s="914">
        <v>3604047</v>
      </c>
      <c r="AO1006" s="643">
        <v>1</v>
      </c>
      <c r="AP1006" s="643" t="s">
        <v>139</v>
      </c>
      <c r="AQ1006" s="644" t="s">
        <v>3177</v>
      </c>
      <c r="AR1006" s="450"/>
    </row>
    <row r="1007" spans="35:44" ht="15" customHeight="1" x14ac:dyDescent="0.15">
      <c r="AI1007" s="915"/>
      <c r="AK1007" s="914" t="s">
        <v>4275</v>
      </c>
      <c r="AL1007" s="914" t="s">
        <v>4346</v>
      </c>
      <c r="AM1007" s="643" t="s">
        <v>4347</v>
      </c>
      <c r="AN1007" s="914">
        <v>3604050</v>
      </c>
      <c r="AO1007" s="643" t="s">
        <v>139</v>
      </c>
      <c r="AP1007" s="643">
        <v>1</v>
      </c>
      <c r="AQ1007" s="644" t="s">
        <v>3177</v>
      </c>
      <c r="AR1007" s="450"/>
    </row>
    <row r="1008" spans="35:44" ht="15" customHeight="1" x14ac:dyDescent="0.15">
      <c r="AI1008" s="915"/>
      <c r="AK1008" s="914" t="s">
        <v>4275</v>
      </c>
      <c r="AL1008" s="914" t="s">
        <v>4348</v>
      </c>
      <c r="AM1008" s="643" t="s">
        <v>4349</v>
      </c>
      <c r="AN1008" s="914">
        <v>3604051</v>
      </c>
      <c r="AO1008" s="643" t="s">
        <v>139</v>
      </c>
      <c r="AP1008" s="643">
        <v>1</v>
      </c>
      <c r="AQ1008" s="644" t="s">
        <v>3177</v>
      </c>
      <c r="AR1008" s="450"/>
    </row>
    <row r="1009" spans="35:44" ht="15" customHeight="1" x14ac:dyDescent="0.15">
      <c r="AI1009" s="915"/>
      <c r="AK1009" s="914" t="s">
        <v>4275</v>
      </c>
      <c r="AL1009" s="914" t="s">
        <v>4350</v>
      </c>
      <c r="AM1009" s="643" t="s">
        <v>4351</v>
      </c>
      <c r="AN1009" s="914">
        <v>3604052</v>
      </c>
      <c r="AO1009" s="643">
        <v>1</v>
      </c>
      <c r="AP1009" s="643" t="s">
        <v>139</v>
      </c>
      <c r="AQ1009" s="644" t="s">
        <v>3177</v>
      </c>
      <c r="AR1009" s="450"/>
    </row>
    <row r="1010" spans="35:44" ht="15" customHeight="1" x14ac:dyDescent="0.15">
      <c r="AI1010" s="915"/>
      <c r="AK1010" s="914" t="s">
        <v>4352</v>
      </c>
      <c r="AL1010" s="914" t="s">
        <v>4353</v>
      </c>
      <c r="AM1010" s="643" t="s">
        <v>4354</v>
      </c>
      <c r="AN1010" s="914">
        <v>3605001</v>
      </c>
      <c r="AO1010" s="643">
        <v>1</v>
      </c>
      <c r="AP1010" s="643" t="s">
        <v>139</v>
      </c>
      <c r="AQ1010" s="644" t="s">
        <v>3177</v>
      </c>
      <c r="AR1010" s="450"/>
    </row>
    <row r="1011" spans="35:44" ht="15" customHeight="1" x14ac:dyDescent="0.15">
      <c r="AI1011" s="915"/>
      <c r="AK1011" s="914" t="s">
        <v>4352</v>
      </c>
      <c r="AL1011" s="914" t="s">
        <v>4355</v>
      </c>
      <c r="AM1011" s="643" t="s">
        <v>4356</v>
      </c>
      <c r="AN1011" s="914">
        <v>3605002</v>
      </c>
      <c r="AO1011" s="643" t="s">
        <v>139</v>
      </c>
      <c r="AP1011" s="643">
        <v>1</v>
      </c>
      <c r="AQ1011" s="644" t="s">
        <v>3177</v>
      </c>
      <c r="AR1011" s="450"/>
    </row>
    <row r="1012" spans="35:44" ht="15" customHeight="1" x14ac:dyDescent="0.15">
      <c r="AI1012" s="915"/>
      <c r="AK1012" s="914" t="s">
        <v>4352</v>
      </c>
      <c r="AL1012" s="914" t="s">
        <v>4357</v>
      </c>
      <c r="AM1012" s="643" t="s">
        <v>4358</v>
      </c>
      <c r="AN1012" s="914">
        <v>3605003</v>
      </c>
      <c r="AO1012" s="643" t="s">
        <v>139</v>
      </c>
      <c r="AP1012" s="643">
        <v>1</v>
      </c>
      <c r="AQ1012" s="644" t="s">
        <v>3177</v>
      </c>
      <c r="AR1012" s="450"/>
    </row>
    <row r="1013" spans="35:44" ht="15" customHeight="1" x14ac:dyDescent="0.15">
      <c r="AI1013" s="915"/>
      <c r="AK1013" s="914" t="s">
        <v>4352</v>
      </c>
      <c r="AL1013" s="914" t="s">
        <v>4359</v>
      </c>
      <c r="AM1013" s="643" t="s">
        <v>4360</v>
      </c>
      <c r="AN1013" s="914">
        <v>3605006</v>
      </c>
      <c r="AO1013" s="643">
        <v>1</v>
      </c>
      <c r="AP1013" s="643" t="s">
        <v>139</v>
      </c>
      <c r="AQ1013" s="644" t="s">
        <v>3177</v>
      </c>
      <c r="AR1013" s="450"/>
    </row>
    <row r="1014" spans="35:44" ht="15" customHeight="1" x14ac:dyDescent="0.15">
      <c r="AI1014" s="915"/>
      <c r="AK1014" s="914" t="s">
        <v>4352</v>
      </c>
      <c r="AL1014" s="914" t="s">
        <v>4361</v>
      </c>
      <c r="AM1014" s="643" t="s">
        <v>4362</v>
      </c>
      <c r="AN1014" s="914">
        <v>3605009</v>
      </c>
      <c r="AO1014" s="643" t="s">
        <v>139</v>
      </c>
      <c r="AP1014" s="643">
        <v>1</v>
      </c>
      <c r="AQ1014" s="644" t="s">
        <v>3177</v>
      </c>
      <c r="AR1014" s="450"/>
    </row>
    <row r="1015" spans="35:44" ht="15" customHeight="1" x14ac:dyDescent="0.15">
      <c r="AI1015" s="915"/>
      <c r="AK1015" s="914" t="s">
        <v>4352</v>
      </c>
      <c r="AL1015" s="914" t="s">
        <v>4363</v>
      </c>
      <c r="AM1015" s="643" t="s">
        <v>4364</v>
      </c>
      <c r="AN1015" s="914">
        <v>3605013</v>
      </c>
      <c r="AO1015" s="643">
        <v>1</v>
      </c>
      <c r="AP1015" s="643" t="s">
        <v>139</v>
      </c>
      <c r="AQ1015" s="644" t="s">
        <v>3177</v>
      </c>
      <c r="AR1015" s="450"/>
    </row>
    <row r="1016" spans="35:44" ht="15" customHeight="1" x14ac:dyDescent="0.15">
      <c r="AI1016" s="915"/>
      <c r="AK1016" s="914" t="s">
        <v>4352</v>
      </c>
      <c r="AL1016" s="914" t="s">
        <v>4365</v>
      </c>
      <c r="AM1016" s="643" t="s">
        <v>4366</v>
      </c>
      <c r="AN1016" s="914">
        <v>3605014</v>
      </c>
      <c r="AO1016" s="643" t="s">
        <v>139</v>
      </c>
      <c r="AP1016" s="643">
        <v>1</v>
      </c>
      <c r="AQ1016" s="644" t="s">
        <v>3177</v>
      </c>
      <c r="AR1016" s="450"/>
    </row>
    <row r="1017" spans="35:44" ht="15" customHeight="1" x14ac:dyDescent="0.15">
      <c r="AI1017" s="915"/>
      <c r="AK1017" s="914" t="s">
        <v>4352</v>
      </c>
      <c r="AL1017" s="914" t="s">
        <v>4367</v>
      </c>
      <c r="AM1017" s="643" t="s">
        <v>4368</v>
      </c>
      <c r="AN1017" s="914">
        <v>3605015</v>
      </c>
      <c r="AO1017" s="643">
        <v>1</v>
      </c>
      <c r="AP1017" s="643" t="s">
        <v>139</v>
      </c>
      <c r="AQ1017" s="644" t="s">
        <v>3177</v>
      </c>
      <c r="AR1017" s="450"/>
    </row>
    <row r="1018" spans="35:44" ht="15" customHeight="1" x14ac:dyDescent="0.15">
      <c r="AI1018" s="915"/>
      <c r="AK1018" s="914" t="s">
        <v>4352</v>
      </c>
      <c r="AL1018" s="914" t="s">
        <v>4369</v>
      </c>
      <c r="AM1018" s="643" t="s">
        <v>4370</v>
      </c>
      <c r="AN1018" s="914">
        <v>3605018</v>
      </c>
      <c r="AO1018" s="643" t="s">
        <v>139</v>
      </c>
      <c r="AP1018" s="643">
        <v>1</v>
      </c>
      <c r="AQ1018" s="644" t="s">
        <v>3177</v>
      </c>
      <c r="AR1018" s="450"/>
    </row>
    <row r="1019" spans="35:44" ht="15" customHeight="1" x14ac:dyDescent="0.15">
      <c r="AI1019" s="915"/>
      <c r="AK1019" s="914" t="s">
        <v>4352</v>
      </c>
      <c r="AL1019" s="914" t="s">
        <v>4371</v>
      </c>
      <c r="AM1019" s="643" t="s">
        <v>4372</v>
      </c>
      <c r="AN1019" s="914">
        <v>3605020</v>
      </c>
      <c r="AO1019" s="643">
        <v>1</v>
      </c>
      <c r="AP1019" s="643" t="s">
        <v>139</v>
      </c>
      <c r="AQ1019" s="644" t="s">
        <v>3177</v>
      </c>
      <c r="AR1019" s="450"/>
    </row>
    <row r="1020" spans="35:44" ht="15" customHeight="1" x14ac:dyDescent="0.15">
      <c r="AI1020" s="915"/>
      <c r="AK1020" s="914" t="s">
        <v>4373</v>
      </c>
      <c r="AL1020" s="914" t="s">
        <v>3361</v>
      </c>
      <c r="AM1020" s="643" t="s">
        <v>4374</v>
      </c>
      <c r="AN1020" s="914">
        <v>3606001</v>
      </c>
      <c r="AO1020" s="643" t="s">
        <v>139</v>
      </c>
      <c r="AP1020" s="643">
        <v>1</v>
      </c>
      <c r="AQ1020" s="644" t="s">
        <v>3177</v>
      </c>
      <c r="AR1020" s="450"/>
    </row>
    <row r="1021" spans="35:44" ht="15" customHeight="1" x14ac:dyDescent="0.15">
      <c r="AI1021" s="915"/>
      <c r="AK1021" s="914" t="s">
        <v>4373</v>
      </c>
      <c r="AL1021" s="914" t="s">
        <v>4375</v>
      </c>
      <c r="AM1021" s="643" t="s">
        <v>4376</v>
      </c>
      <c r="AN1021" s="914">
        <v>3606002</v>
      </c>
      <c r="AO1021" s="643">
        <v>1</v>
      </c>
      <c r="AP1021" s="643" t="s">
        <v>139</v>
      </c>
      <c r="AQ1021" s="644" t="s">
        <v>3177</v>
      </c>
      <c r="AR1021" s="450"/>
    </row>
    <row r="1022" spans="35:44" ht="15" customHeight="1" x14ac:dyDescent="0.15">
      <c r="AI1022" s="915"/>
      <c r="AK1022" s="914" t="s">
        <v>4373</v>
      </c>
      <c r="AL1022" s="914" t="s">
        <v>4377</v>
      </c>
      <c r="AM1022" s="643" t="s">
        <v>4378</v>
      </c>
      <c r="AN1022" s="914">
        <v>3606004</v>
      </c>
      <c r="AO1022" s="643">
        <v>1</v>
      </c>
      <c r="AP1022" s="643" t="s">
        <v>139</v>
      </c>
      <c r="AQ1022" s="644" t="s">
        <v>3177</v>
      </c>
      <c r="AR1022" s="450"/>
    </row>
    <row r="1023" spans="35:44" ht="15" customHeight="1" x14ac:dyDescent="0.15">
      <c r="AI1023" s="915"/>
      <c r="AK1023" s="914" t="s">
        <v>4373</v>
      </c>
      <c r="AL1023" s="914" t="s">
        <v>4379</v>
      </c>
      <c r="AM1023" s="643" t="s">
        <v>4380</v>
      </c>
      <c r="AN1023" s="914">
        <v>3606005</v>
      </c>
      <c r="AO1023" s="643" t="s">
        <v>139</v>
      </c>
      <c r="AP1023" s="643">
        <v>1</v>
      </c>
      <c r="AQ1023" s="644" t="s">
        <v>3177</v>
      </c>
      <c r="AR1023" s="450"/>
    </row>
    <row r="1024" spans="35:44" ht="15" customHeight="1" x14ac:dyDescent="0.15">
      <c r="AI1024" s="915"/>
      <c r="AK1024" s="914" t="s">
        <v>4373</v>
      </c>
      <c r="AL1024" s="914" t="s">
        <v>4381</v>
      </c>
      <c r="AM1024" s="643" t="s">
        <v>4382</v>
      </c>
      <c r="AN1024" s="914">
        <v>3606006</v>
      </c>
      <c r="AO1024" s="643">
        <v>1</v>
      </c>
      <c r="AP1024" s="643" t="s">
        <v>139</v>
      </c>
      <c r="AQ1024" s="644" t="s">
        <v>3177</v>
      </c>
      <c r="AR1024" s="450"/>
    </row>
    <row r="1025" spans="35:44" ht="15" customHeight="1" x14ac:dyDescent="0.15">
      <c r="AI1025" s="915"/>
      <c r="AK1025" s="914" t="s">
        <v>4373</v>
      </c>
      <c r="AL1025" s="914" t="s">
        <v>4383</v>
      </c>
      <c r="AM1025" s="643" t="s">
        <v>4384</v>
      </c>
      <c r="AN1025" s="914">
        <v>3606008</v>
      </c>
      <c r="AO1025" s="643" t="s">
        <v>139</v>
      </c>
      <c r="AP1025" s="643">
        <v>1</v>
      </c>
      <c r="AQ1025" s="644" t="s">
        <v>3177</v>
      </c>
      <c r="AR1025" s="450"/>
    </row>
    <row r="1026" spans="35:44" ht="15" customHeight="1" x14ac:dyDescent="0.15">
      <c r="AI1026" s="915"/>
      <c r="AK1026" s="914" t="s">
        <v>4373</v>
      </c>
      <c r="AL1026" s="914" t="s">
        <v>4385</v>
      </c>
      <c r="AM1026" s="643" t="s">
        <v>4386</v>
      </c>
      <c r="AN1026" s="914">
        <v>3606009</v>
      </c>
      <c r="AO1026" s="643" t="s">
        <v>139</v>
      </c>
      <c r="AP1026" s="643">
        <v>1</v>
      </c>
      <c r="AQ1026" s="644" t="s">
        <v>3177</v>
      </c>
      <c r="AR1026" s="450"/>
    </row>
    <row r="1027" spans="35:44" ht="15" customHeight="1" x14ac:dyDescent="0.15">
      <c r="AI1027" s="915"/>
      <c r="AK1027" s="914" t="s">
        <v>4387</v>
      </c>
      <c r="AL1027" s="914" t="s">
        <v>4388</v>
      </c>
      <c r="AM1027" s="643" t="s">
        <v>4389</v>
      </c>
      <c r="AN1027" s="914">
        <v>3701006</v>
      </c>
      <c r="AO1027" s="643" t="s">
        <v>139</v>
      </c>
      <c r="AP1027" s="643">
        <v>1</v>
      </c>
      <c r="AQ1027" s="644" t="s">
        <v>3177</v>
      </c>
      <c r="AR1027" s="450"/>
    </row>
    <row r="1028" spans="35:44" ht="15" customHeight="1" x14ac:dyDescent="0.15">
      <c r="AI1028" s="915"/>
      <c r="AK1028" s="914" t="s">
        <v>4387</v>
      </c>
      <c r="AL1028" s="914" t="s">
        <v>4390</v>
      </c>
      <c r="AM1028" s="643" t="s">
        <v>4391</v>
      </c>
      <c r="AN1028" s="914">
        <v>3701007</v>
      </c>
      <c r="AO1028" s="643" t="s">
        <v>139</v>
      </c>
      <c r="AP1028" s="643">
        <v>1</v>
      </c>
      <c r="AQ1028" s="644" t="s">
        <v>3177</v>
      </c>
      <c r="AR1028" s="450"/>
    </row>
    <row r="1029" spans="35:44" ht="15" customHeight="1" x14ac:dyDescent="0.15">
      <c r="AI1029" s="915"/>
      <c r="AK1029" s="914" t="s">
        <v>4387</v>
      </c>
      <c r="AL1029" s="914" t="s">
        <v>4392</v>
      </c>
      <c r="AM1029" s="643" t="s">
        <v>4393</v>
      </c>
      <c r="AN1029" s="914">
        <v>3701008</v>
      </c>
      <c r="AO1029" s="643" t="s">
        <v>139</v>
      </c>
      <c r="AP1029" s="643">
        <v>1</v>
      </c>
      <c r="AQ1029" s="644" t="s">
        <v>3177</v>
      </c>
      <c r="AR1029" s="450"/>
    </row>
    <row r="1030" spans="35:44" ht="15" customHeight="1" x14ac:dyDescent="0.15">
      <c r="AI1030" s="915"/>
      <c r="AK1030" s="914" t="s">
        <v>4394</v>
      </c>
      <c r="AL1030" s="914" t="s">
        <v>4395</v>
      </c>
      <c r="AM1030" s="643" t="s">
        <v>4396</v>
      </c>
      <c r="AN1030" s="914">
        <v>3702001</v>
      </c>
      <c r="AO1030" s="643" t="s">
        <v>139</v>
      </c>
      <c r="AP1030" s="643">
        <v>1</v>
      </c>
      <c r="AQ1030" s="644" t="s">
        <v>3177</v>
      </c>
      <c r="AR1030" s="450"/>
    </row>
    <row r="1031" spans="35:44" ht="15" customHeight="1" x14ac:dyDescent="0.15">
      <c r="AI1031" s="915"/>
      <c r="AK1031" s="914" t="s">
        <v>4394</v>
      </c>
      <c r="AL1031" s="914" t="s">
        <v>4397</v>
      </c>
      <c r="AM1031" s="643" t="s">
        <v>4398</v>
      </c>
      <c r="AN1031" s="914">
        <v>3702002</v>
      </c>
      <c r="AO1031" s="643" t="s">
        <v>139</v>
      </c>
      <c r="AP1031" s="643">
        <v>1</v>
      </c>
      <c r="AQ1031" s="644" t="s">
        <v>3177</v>
      </c>
      <c r="AR1031" s="450"/>
    </row>
    <row r="1032" spans="35:44" ht="15" customHeight="1" x14ac:dyDescent="0.15">
      <c r="AI1032" s="915"/>
      <c r="AK1032" s="914" t="s">
        <v>4394</v>
      </c>
      <c r="AL1032" s="914" t="s">
        <v>4399</v>
      </c>
      <c r="AM1032" s="643" t="s">
        <v>4400</v>
      </c>
      <c r="AN1032" s="914">
        <v>3702004</v>
      </c>
      <c r="AO1032" s="643" t="s">
        <v>139</v>
      </c>
      <c r="AP1032" s="643">
        <v>1</v>
      </c>
      <c r="AQ1032" s="644" t="s">
        <v>3177</v>
      </c>
      <c r="AR1032" s="450"/>
    </row>
    <row r="1033" spans="35:44" ht="15" customHeight="1" x14ac:dyDescent="0.15">
      <c r="AI1033" s="915"/>
      <c r="AK1033" s="914" t="s">
        <v>4401</v>
      </c>
      <c r="AL1033" s="914" t="s">
        <v>4402</v>
      </c>
      <c r="AM1033" s="643" t="s">
        <v>4403</v>
      </c>
      <c r="AN1033" s="914">
        <v>3703003</v>
      </c>
      <c r="AO1033" s="643">
        <v>1</v>
      </c>
      <c r="AP1033" s="643" t="s">
        <v>139</v>
      </c>
      <c r="AQ1033" s="644" t="s">
        <v>3177</v>
      </c>
      <c r="AR1033" s="450"/>
    </row>
    <row r="1034" spans="35:44" ht="15" customHeight="1" x14ac:dyDescent="0.15">
      <c r="AI1034" s="915"/>
      <c r="AK1034" s="914" t="s">
        <v>4401</v>
      </c>
      <c r="AL1034" s="914" t="s">
        <v>4404</v>
      </c>
      <c r="AM1034" s="643" t="s">
        <v>4405</v>
      </c>
      <c r="AN1034" s="914">
        <v>3703004</v>
      </c>
      <c r="AO1034" s="643">
        <v>1</v>
      </c>
      <c r="AP1034" s="643" t="s">
        <v>139</v>
      </c>
      <c r="AQ1034" s="644" t="s">
        <v>3177</v>
      </c>
      <c r="AR1034" s="450"/>
    </row>
    <row r="1035" spans="35:44" ht="15" customHeight="1" x14ac:dyDescent="0.15">
      <c r="AI1035" s="915"/>
      <c r="AK1035" s="914" t="s">
        <v>4401</v>
      </c>
      <c r="AL1035" s="914" t="s">
        <v>4406</v>
      </c>
      <c r="AM1035" s="643" t="s">
        <v>4407</v>
      </c>
      <c r="AN1035" s="914">
        <v>3703005</v>
      </c>
      <c r="AO1035" s="643">
        <v>1</v>
      </c>
      <c r="AP1035" s="643" t="s">
        <v>139</v>
      </c>
      <c r="AQ1035" s="644" t="s">
        <v>3177</v>
      </c>
      <c r="AR1035" s="450"/>
    </row>
    <row r="1036" spans="35:44" ht="15" customHeight="1" x14ac:dyDescent="0.15">
      <c r="AI1036" s="915"/>
      <c r="AK1036" s="914" t="s">
        <v>4401</v>
      </c>
      <c r="AL1036" s="914" t="s">
        <v>4408</v>
      </c>
      <c r="AM1036" s="643" t="s">
        <v>4409</v>
      </c>
      <c r="AN1036" s="914">
        <v>3703009</v>
      </c>
      <c r="AO1036" s="643">
        <v>1</v>
      </c>
      <c r="AP1036" s="643" t="s">
        <v>139</v>
      </c>
      <c r="AQ1036" s="644" t="s">
        <v>3177</v>
      </c>
      <c r="AR1036" s="450"/>
    </row>
    <row r="1037" spans="35:44" ht="15" customHeight="1" x14ac:dyDescent="0.15">
      <c r="AI1037" s="915"/>
      <c r="AK1037" s="914" t="s">
        <v>4401</v>
      </c>
      <c r="AL1037" s="914" t="s">
        <v>4410</v>
      </c>
      <c r="AM1037" s="643" t="s">
        <v>4411</v>
      </c>
      <c r="AN1037" s="914">
        <v>3703011</v>
      </c>
      <c r="AO1037" s="643" t="s">
        <v>139</v>
      </c>
      <c r="AP1037" s="643">
        <v>1</v>
      </c>
      <c r="AQ1037" s="644" t="s">
        <v>3177</v>
      </c>
      <c r="AR1037" s="450"/>
    </row>
    <row r="1038" spans="35:44" ht="15" customHeight="1" x14ac:dyDescent="0.15">
      <c r="AI1038" s="915"/>
      <c r="AK1038" s="914" t="s">
        <v>4401</v>
      </c>
      <c r="AL1038" s="914" t="s">
        <v>4412</v>
      </c>
      <c r="AM1038" s="643" t="s">
        <v>4413</v>
      </c>
      <c r="AN1038" s="914">
        <v>3703013</v>
      </c>
      <c r="AO1038" s="643" t="s">
        <v>139</v>
      </c>
      <c r="AP1038" s="643">
        <v>1</v>
      </c>
      <c r="AQ1038" s="644" t="s">
        <v>3177</v>
      </c>
      <c r="AR1038" s="450"/>
    </row>
    <row r="1039" spans="35:44" ht="15" customHeight="1" x14ac:dyDescent="0.15">
      <c r="AI1039" s="915"/>
      <c r="AK1039" s="914" t="s">
        <v>4401</v>
      </c>
      <c r="AL1039" s="914" t="s">
        <v>4414</v>
      </c>
      <c r="AM1039" s="643" t="s">
        <v>4415</v>
      </c>
      <c r="AN1039" s="914">
        <v>3703014</v>
      </c>
      <c r="AO1039" s="643" t="s">
        <v>139</v>
      </c>
      <c r="AP1039" s="643">
        <v>1</v>
      </c>
      <c r="AQ1039" s="644" t="s">
        <v>3177</v>
      </c>
      <c r="AR1039" s="450"/>
    </row>
    <row r="1040" spans="35:44" ht="15" customHeight="1" x14ac:dyDescent="0.15">
      <c r="AI1040" s="915"/>
      <c r="AK1040" s="914" t="s">
        <v>4401</v>
      </c>
      <c r="AL1040" s="914" t="s">
        <v>4416</v>
      </c>
      <c r="AM1040" s="643" t="s">
        <v>4417</v>
      </c>
      <c r="AN1040" s="914">
        <v>3703022</v>
      </c>
      <c r="AO1040" s="643" t="s">
        <v>139</v>
      </c>
      <c r="AP1040" s="643">
        <v>1</v>
      </c>
      <c r="AQ1040" s="644" t="s">
        <v>3177</v>
      </c>
      <c r="AR1040" s="450"/>
    </row>
    <row r="1041" spans="35:44" ht="15" customHeight="1" x14ac:dyDescent="0.15">
      <c r="AI1041" s="915"/>
      <c r="AK1041" s="914" t="s">
        <v>4401</v>
      </c>
      <c r="AL1041" s="914" t="s">
        <v>4418</v>
      </c>
      <c r="AM1041" s="643" t="s">
        <v>4419</v>
      </c>
      <c r="AN1041" s="914">
        <v>3703023</v>
      </c>
      <c r="AO1041" s="643" t="s">
        <v>139</v>
      </c>
      <c r="AP1041" s="643">
        <v>1</v>
      </c>
      <c r="AQ1041" s="644" t="s">
        <v>3177</v>
      </c>
      <c r="AR1041" s="450"/>
    </row>
    <row r="1042" spans="35:44" ht="15" customHeight="1" x14ac:dyDescent="0.15">
      <c r="AI1042" s="915"/>
      <c r="AK1042" s="914" t="s">
        <v>4401</v>
      </c>
      <c r="AL1042" s="914" t="s">
        <v>4420</v>
      </c>
      <c r="AM1042" s="643" t="s">
        <v>4421</v>
      </c>
      <c r="AN1042" s="914">
        <v>3703990</v>
      </c>
      <c r="AO1042" s="643" t="s">
        <v>139</v>
      </c>
      <c r="AP1042" s="643">
        <v>1</v>
      </c>
      <c r="AQ1042" s="644" t="s">
        <v>3198</v>
      </c>
      <c r="AR1042" s="450" t="s">
        <v>3199</v>
      </c>
    </row>
    <row r="1043" spans="35:44" ht="15" customHeight="1" x14ac:dyDescent="0.15">
      <c r="AI1043" s="915"/>
      <c r="AK1043" s="914" t="s">
        <v>4422</v>
      </c>
      <c r="AL1043" s="914" t="s">
        <v>4423</v>
      </c>
      <c r="AM1043" s="643" t="s">
        <v>4424</v>
      </c>
      <c r="AN1043" s="914">
        <v>3704002</v>
      </c>
      <c r="AO1043" s="643">
        <v>1</v>
      </c>
      <c r="AP1043" s="643" t="s">
        <v>139</v>
      </c>
      <c r="AQ1043" s="644" t="s">
        <v>3177</v>
      </c>
      <c r="AR1043" s="450"/>
    </row>
    <row r="1044" spans="35:44" ht="15" customHeight="1" x14ac:dyDescent="0.15">
      <c r="AI1044" s="915"/>
      <c r="AK1044" s="914" t="s">
        <v>4422</v>
      </c>
      <c r="AL1044" s="914" t="s">
        <v>4425</v>
      </c>
      <c r="AM1044" s="643" t="s">
        <v>4426</v>
      </c>
      <c r="AN1044" s="914">
        <v>3704003</v>
      </c>
      <c r="AO1044" s="643">
        <v>1</v>
      </c>
      <c r="AP1044" s="643" t="s">
        <v>139</v>
      </c>
      <c r="AQ1044" s="644" t="s">
        <v>3177</v>
      </c>
      <c r="AR1044" s="450"/>
    </row>
    <row r="1045" spans="35:44" ht="15" customHeight="1" x14ac:dyDescent="0.15">
      <c r="AI1045" s="915"/>
      <c r="AK1045" s="914" t="s">
        <v>4422</v>
      </c>
      <c r="AL1045" s="914" t="s">
        <v>4427</v>
      </c>
      <c r="AM1045" s="643" t="s">
        <v>4428</v>
      </c>
      <c r="AN1045" s="914">
        <v>3704006</v>
      </c>
      <c r="AO1045" s="643" t="s">
        <v>139</v>
      </c>
      <c r="AP1045" s="643">
        <v>1</v>
      </c>
      <c r="AQ1045" s="644" t="s">
        <v>3177</v>
      </c>
      <c r="AR1045" s="450"/>
    </row>
    <row r="1046" spans="35:44" ht="15" customHeight="1" x14ac:dyDescent="0.15">
      <c r="AI1046" s="915"/>
      <c r="AK1046" s="914" t="s">
        <v>4422</v>
      </c>
      <c r="AL1046" s="914" t="s">
        <v>4429</v>
      </c>
      <c r="AM1046" s="643" t="s">
        <v>4430</v>
      </c>
      <c r="AN1046" s="914">
        <v>3704009</v>
      </c>
      <c r="AO1046" s="643">
        <v>1</v>
      </c>
      <c r="AP1046" s="643" t="s">
        <v>139</v>
      </c>
      <c r="AQ1046" s="644" t="s">
        <v>3177</v>
      </c>
      <c r="AR1046" s="450"/>
    </row>
    <row r="1047" spans="35:44" ht="15" customHeight="1" x14ac:dyDescent="0.15">
      <c r="AI1047" s="915"/>
      <c r="AK1047" s="914" t="s">
        <v>4422</v>
      </c>
      <c r="AL1047" s="914" t="s">
        <v>4431</v>
      </c>
      <c r="AM1047" s="643" t="s">
        <v>4432</v>
      </c>
      <c r="AN1047" s="914">
        <v>3704011</v>
      </c>
      <c r="AO1047" s="643" t="s">
        <v>139</v>
      </c>
      <c r="AP1047" s="643">
        <v>1</v>
      </c>
      <c r="AQ1047" s="644" t="s">
        <v>3177</v>
      </c>
      <c r="AR1047" s="450"/>
    </row>
    <row r="1048" spans="35:44" ht="15" customHeight="1" x14ac:dyDescent="0.15">
      <c r="AI1048" s="915"/>
      <c r="AK1048" s="914" t="s">
        <v>4422</v>
      </c>
      <c r="AL1048" s="914" t="s">
        <v>4433</v>
      </c>
      <c r="AM1048" s="643" t="s">
        <v>4434</v>
      </c>
      <c r="AN1048" s="914">
        <v>3704012</v>
      </c>
      <c r="AO1048" s="643">
        <v>1</v>
      </c>
      <c r="AP1048" s="643" t="s">
        <v>139</v>
      </c>
      <c r="AQ1048" s="644" t="s">
        <v>3177</v>
      </c>
      <c r="AR1048" s="450"/>
    </row>
    <row r="1049" spans="35:44" ht="15" customHeight="1" x14ac:dyDescent="0.15">
      <c r="AI1049" s="915"/>
      <c r="AK1049" s="914" t="s">
        <v>4422</v>
      </c>
      <c r="AL1049" s="914" t="s">
        <v>4435</v>
      </c>
      <c r="AM1049" s="643" t="s">
        <v>4436</v>
      </c>
      <c r="AN1049" s="914">
        <v>3704013</v>
      </c>
      <c r="AO1049" s="643">
        <v>1</v>
      </c>
      <c r="AP1049" s="643" t="s">
        <v>139</v>
      </c>
      <c r="AQ1049" s="644" t="s">
        <v>3177</v>
      </c>
      <c r="AR1049" s="450"/>
    </row>
    <row r="1050" spans="35:44" ht="15" customHeight="1" x14ac:dyDescent="0.15">
      <c r="AI1050" s="915"/>
      <c r="AK1050" s="914" t="s">
        <v>4422</v>
      </c>
      <c r="AL1050" s="914" t="s">
        <v>4437</v>
      </c>
      <c r="AM1050" s="643" t="s">
        <v>4438</v>
      </c>
      <c r="AN1050" s="914">
        <v>3704014</v>
      </c>
      <c r="AO1050" s="643">
        <v>1</v>
      </c>
      <c r="AP1050" s="643" t="s">
        <v>139</v>
      </c>
      <c r="AQ1050" s="644" t="s">
        <v>3177</v>
      </c>
      <c r="AR1050" s="450"/>
    </row>
    <row r="1051" spans="35:44" ht="15" customHeight="1" x14ac:dyDescent="0.15">
      <c r="AI1051" s="915"/>
      <c r="AK1051" s="914" t="s">
        <v>4422</v>
      </c>
      <c r="AL1051" s="914" t="s">
        <v>4439</v>
      </c>
      <c r="AM1051" s="643" t="s">
        <v>4440</v>
      </c>
      <c r="AN1051" s="914">
        <v>3704016</v>
      </c>
      <c r="AO1051" s="643">
        <v>1</v>
      </c>
      <c r="AP1051" s="643" t="s">
        <v>139</v>
      </c>
      <c r="AQ1051" s="644" t="s">
        <v>3177</v>
      </c>
      <c r="AR1051" s="450"/>
    </row>
    <row r="1052" spans="35:44" ht="15" customHeight="1" x14ac:dyDescent="0.15">
      <c r="AI1052" s="915"/>
      <c r="AK1052" s="914" t="s">
        <v>4422</v>
      </c>
      <c r="AL1052" s="914" t="s">
        <v>4441</v>
      </c>
      <c r="AM1052" s="643" t="s">
        <v>4442</v>
      </c>
      <c r="AN1052" s="914">
        <v>3704019</v>
      </c>
      <c r="AO1052" s="643" t="s">
        <v>139</v>
      </c>
      <c r="AP1052" s="643">
        <v>1</v>
      </c>
      <c r="AQ1052" s="644" t="s">
        <v>3177</v>
      </c>
      <c r="AR1052" s="450"/>
    </row>
    <row r="1053" spans="35:44" ht="15" customHeight="1" x14ac:dyDescent="0.15">
      <c r="AI1053" s="915"/>
      <c r="AK1053" s="914" t="s">
        <v>4422</v>
      </c>
      <c r="AL1053" s="914" t="s">
        <v>4443</v>
      </c>
      <c r="AM1053" s="643" t="s">
        <v>4444</v>
      </c>
      <c r="AN1053" s="914">
        <v>3704020</v>
      </c>
      <c r="AO1053" s="643" t="s">
        <v>139</v>
      </c>
      <c r="AP1053" s="643">
        <v>1</v>
      </c>
      <c r="AQ1053" s="644" t="s">
        <v>3177</v>
      </c>
      <c r="AR1053" s="450"/>
    </row>
    <row r="1054" spans="35:44" ht="15" customHeight="1" x14ac:dyDescent="0.15">
      <c r="AI1054" s="915"/>
      <c r="AK1054" s="914" t="s">
        <v>4422</v>
      </c>
      <c r="AL1054" s="914" t="s">
        <v>4445</v>
      </c>
      <c r="AM1054" s="643" t="s">
        <v>4446</v>
      </c>
      <c r="AN1054" s="914">
        <v>3704021</v>
      </c>
      <c r="AO1054" s="643">
        <v>1</v>
      </c>
      <c r="AP1054" s="643" t="s">
        <v>139</v>
      </c>
      <c r="AQ1054" s="644" t="s">
        <v>3177</v>
      </c>
      <c r="AR1054" s="450"/>
    </row>
    <row r="1055" spans="35:44" ht="15" customHeight="1" x14ac:dyDescent="0.15">
      <c r="AI1055" s="915"/>
      <c r="AK1055" s="914" t="s">
        <v>4422</v>
      </c>
      <c r="AL1055" s="914" t="s">
        <v>4447</v>
      </c>
      <c r="AM1055" s="643" t="s">
        <v>4448</v>
      </c>
      <c r="AN1055" s="914">
        <v>3704022</v>
      </c>
      <c r="AO1055" s="643" t="s">
        <v>139</v>
      </c>
      <c r="AP1055" s="643">
        <v>1</v>
      </c>
      <c r="AQ1055" s="644" t="s">
        <v>3177</v>
      </c>
      <c r="AR1055" s="450"/>
    </row>
    <row r="1056" spans="35:44" ht="15" customHeight="1" x14ac:dyDescent="0.15">
      <c r="AI1056" s="915"/>
      <c r="AK1056" s="914" t="s">
        <v>4422</v>
      </c>
      <c r="AL1056" s="914" t="s">
        <v>4449</v>
      </c>
      <c r="AM1056" s="643" t="s">
        <v>4450</v>
      </c>
      <c r="AN1056" s="914">
        <v>3704023</v>
      </c>
      <c r="AO1056" s="643" t="s">
        <v>139</v>
      </c>
      <c r="AP1056" s="643">
        <v>1</v>
      </c>
      <c r="AQ1056" s="644" t="s">
        <v>3177</v>
      </c>
      <c r="AR1056" s="450"/>
    </row>
    <row r="1057" spans="35:44" ht="15" customHeight="1" x14ac:dyDescent="0.15">
      <c r="AI1057" s="915"/>
      <c r="AK1057" s="914" t="s">
        <v>4422</v>
      </c>
      <c r="AL1057" s="914" t="s">
        <v>4451</v>
      </c>
      <c r="AM1057" s="643" t="s">
        <v>4452</v>
      </c>
      <c r="AN1057" s="914">
        <v>3704024</v>
      </c>
      <c r="AO1057" s="643" t="s">
        <v>139</v>
      </c>
      <c r="AP1057" s="643">
        <v>1</v>
      </c>
      <c r="AQ1057" s="644" t="s">
        <v>3177</v>
      </c>
      <c r="AR1057" s="450"/>
    </row>
    <row r="1058" spans="35:44" ht="15" customHeight="1" x14ac:dyDescent="0.15">
      <c r="AI1058" s="915"/>
      <c r="AK1058" s="914" t="s">
        <v>4422</v>
      </c>
      <c r="AL1058" s="914" t="s">
        <v>4453</v>
      </c>
      <c r="AM1058" s="643" t="s">
        <v>4454</v>
      </c>
      <c r="AN1058" s="914">
        <v>3704025</v>
      </c>
      <c r="AO1058" s="643" t="s">
        <v>139</v>
      </c>
      <c r="AP1058" s="643">
        <v>1</v>
      </c>
      <c r="AQ1058" s="644" t="s">
        <v>3177</v>
      </c>
      <c r="AR1058" s="450"/>
    </row>
    <row r="1059" spans="35:44" ht="15" customHeight="1" x14ac:dyDescent="0.15">
      <c r="AI1059" s="915"/>
      <c r="AK1059" s="914" t="s">
        <v>4422</v>
      </c>
      <c r="AL1059" s="914" t="s">
        <v>4455</v>
      </c>
      <c r="AM1059" s="643" t="s">
        <v>4456</v>
      </c>
      <c r="AN1059" s="914">
        <v>3704027</v>
      </c>
      <c r="AO1059" s="643" t="s">
        <v>139</v>
      </c>
      <c r="AP1059" s="643">
        <v>1</v>
      </c>
      <c r="AQ1059" s="644" t="s">
        <v>3177</v>
      </c>
      <c r="AR1059" s="450"/>
    </row>
    <row r="1060" spans="35:44" ht="15" customHeight="1" x14ac:dyDescent="0.15">
      <c r="AI1060" s="915"/>
      <c r="AK1060" s="914" t="s">
        <v>4422</v>
      </c>
      <c r="AL1060" s="914" t="s">
        <v>4457</v>
      </c>
      <c r="AM1060" s="643" t="s">
        <v>4458</v>
      </c>
      <c r="AN1060" s="914">
        <v>3704028</v>
      </c>
      <c r="AO1060" s="643">
        <v>1</v>
      </c>
      <c r="AP1060" s="643" t="s">
        <v>139</v>
      </c>
      <c r="AQ1060" s="644" t="s">
        <v>3177</v>
      </c>
      <c r="AR1060" s="450"/>
    </row>
    <row r="1061" spans="35:44" ht="15" customHeight="1" x14ac:dyDescent="0.15">
      <c r="AI1061" s="915"/>
      <c r="AK1061" s="914" t="s">
        <v>4422</v>
      </c>
      <c r="AL1061" s="914" t="s">
        <v>4459</v>
      </c>
      <c r="AM1061" s="643" t="s">
        <v>4460</v>
      </c>
      <c r="AN1061" s="914">
        <v>3704029</v>
      </c>
      <c r="AO1061" s="643">
        <v>1</v>
      </c>
      <c r="AP1061" s="643" t="s">
        <v>139</v>
      </c>
      <c r="AQ1061" s="644" t="s">
        <v>3177</v>
      </c>
      <c r="AR1061" s="450"/>
    </row>
    <row r="1062" spans="35:44" ht="15" customHeight="1" x14ac:dyDescent="0.15">
      <c r="AI1062" s="915"/>
      <c r="AK1062" s="914" t="s">
        <v>4422</v>
      </c>
      <c r="AL1062" s="914" t="s">
        <v>4461</v>
      </c>
      <c r="AM1062" s="643" t="s">
        <v>4462</v>
      </c>
      <c r="AN1062" s="914">
        <v>3704031</v>
      </c>
      <c r="AO1062" s="643" t="s">
        <v>139</v>
      </c>
      <c r="AP1062" s="643">
        <v>1</v>
      </c>
      <c r="AQ1062" s="644" t="s">
        <v>3177</v>
      </c>
      <c r="AR1062" s="450"/>
    </row>
    <row r="1063" spans="35:44" ht="15" customHeight="1" x14ac:dyDescent="0.15">
      <c r="AI1063" s="915"/>
      <c r="AK1063" s="914" t="s">
        <v>4422</v>
      </c>
      <c r="AL1063" s="914" t="s">
        <v>4463</v>
      </c>
      <c r="AM1063" s="643" t="s">
        <v>4464</v>
      </c>
      <c r="AN1063" s="914">
        <v>3704033</v>
      </c>
      <c r="AO1063" s="643">
        <v>1</v>
      </c>
      <c r="AP1063" s="643" t="s">
        <v>139</v>
      </c>
      <c r="AQ1063" s="644" t="s">
        <v>3177</v>
      </c>
      <c r="AR1063" s="450"/>
    </row>
    <row r="1064" spans="35:44" ht="15" customHeight="1" x14ac:dyDescent="0.15">
      <c r="AI1064" s="915"/>
      <c r="AK1064" s="914" t="s">
        <v>4422</v>
      </c>
      <c r="AL1064" s="914" t="s">
        <v>4465</v>
      </c>
      <c r="AM1064" s="643" t="s">
        <v>4466</v>
      </c>
      <c r="AN1064" s="914">
        <v>3704034</v>
      </c>
      <c r="AO1064" s="643" t="s">
        <v>139</v>
      </c>
      <c r="AP1064" s="643">
        <v>1</v>
      </c>
      <c r="AQ1064" s="644" t="s">
        <v>3177</v>
      </c>
      <c r="AR1064" s="450"/>
    </row>
    <row r="1065" spans="35:44" ht="15" customHeight="1" x14ac:dyDescent="0.15">
      <c r="AI1065" s="915"/>
      <c r="AK1065" s="914" t="s">
        <v>4422</v>
      </c>
      <c r="AL1065" s="914" t="s">
        <v>4467</v>
      </c>
      <c r="AM1065" s="643" t="s">
        <v>4468</v>
      </c>
      <c r="AN1065" s="914">
        <v>3704035</v>
      </c>
      <c r="AO1065" s="643" t="s">
        <v>139</v>
      </c>
      <c r="AP1065" s="643">
        <v>1</v>
      </c>
      <c r="AQ1065" s="644" t="s">
        <v>3177</v>
      </c>
      <c r="AR1065" s="450"/>
    </row>
    <row r="1066" spans="35:44" ht="15" customHeight="1" x14ac:dyDescent="0.15">
      <c r="AI1066" s="915"/>
      <c r="AK1066" s="914" t="s">
        <v>4422</v>
      </c>
      <c r="AL1066" s="914" t="s">
        <v>4469</v>
      </c>
      <c r="AM1066" s="643" t="s">
        <v>4470</v>
      </c>
      <c r="AN1066" s="914">
        <v>3704036</v>
      </c>
      <c r="AO1066" s="643">
        <v>1</v>
      </c>
      <c r="AP1066" s="643" t="s">
        <v>139</v>
      </c>
      <c r="AQ1066" s="644" t="s">
        <v>3177</v>
      </c>
      <c r="AR1066" s="450"/>
    </row>
    <row r="1067" spans="35:44" ht="15" customHeight="1" x14ac:dyDescent="0.15">
      <c r="AI1067" s="915"/>
      <c r="AK1067" s="914" t="s">
        <v>4422</v>
      </c>
      <c r="AL1067" s="914" t="s">
        <v>4471</v>
      </c>
      <c r="AM1067" s="643" t="s">
        <v>4472</v>
      </c>
      <c r="AN1067" s="914">
        <v>3704039</v>
      </c>
      <c r="AO1067" s="643" t="s">
        <v>139</v>
      </c>
      <c r="AP1067" s="643">
        <v>1</v>
      </c>
      <c r="AQ1067" s="644" t="s">
        <v>3177</v>
      </c>
      <c r="AR1067" s="450"/>
    </row>
    <row r="1068" spans="35:44" ht="15" customHeight="1" x14ac:dyDescent="0.15">
      <c r="AI1068" s="915"/>
      <c r="AK1068" s="914" t="s">
        <v>4473</v>
      </c>
      <c r="AL1068" s="914" t="s">
        <v>4474</v>
      </c>
      <c r="AM1068" s="643" t="s">
        <v>4475</v>
      </c>
      <c r="AN1068" s="914">
        <v>3705001</v>
      </c>
      <c r="AO1068" s="643">
        <v>1</v>
      </c>
      <c r="AP1068" s="643" t="s">
        <v>139</v>
      </c>
      <c r="AQ1068" s="644" t="s">
        <v>3177</v>
      </c>
      <c r="AR1068" s="450"/>
    </row>
    <row r="1069" spans="35:44" ht="15" customHeight="1" x14ac:dyDescent="0.15">
      <c r="AI1069" s="915"/>
      <c r="AK1069" s="914" t="s">
        <v>4473</v>
      </c>
      <c r="AL1069" s="914" t="s">
        <v>4476</v>
      </c>
      <c r="AM1069" s="643" t="s">
        <v>4477</v>
      </c>
      <c r="AN1069" s="914">
        <v>3705004</v>
      </c>
      <c r="AO1069" s="643" t="s">
        <v>139</v>
      </c>
      <c r="AP1069" s="643">
        <v>1</v>
      </c>
      <c r="AQ1069" s="644" t="s">
        <v>3177</v>
      </c>
      <c r="AR1069" s="450"/>
    </row>
    <row r="1070" spans="35:44" ht="15" customHeight="1" x14ac:dyDescent="0.15">
      <c r="AI1070" s="915"/>
      <c r="AK1070" s="914" t="s">
        <v>4473</v>
      </c>
      <c r="AL1070" s="914" t="s">
        <v>4478</v>
      </c>
      <c r="AM1070" s="643" t="s">
        <v>4479</v>
      </c>
      <c r="AN1070" s="914">
        <v>3705006</v>
      </c>
      <c r="AO1070" s="643" t="s">
        <v>139</v>
      </c>
      <c r="AP1070" s="643">
        <v>1</v>
      </c>
      <c r="AQ1070" s="644" t="s">
        <v>3177</v>
      </c>
      <c r="AR1070" s="450"/>
    </row>
    <row r="1071" spans="35:44" ht="15" customHeight="1" x14ac:dyDescent="0.15">
      <c r="AI1071" s="915"/>
      <c r="AK1071" s="914" t="s">
        <v>4473</v>
      </c>
      <c r="AL1071" s="914" t="s">
        <v>4480</v>
      </c>
      <c r="AM1071" s="643" t="s">
        <v>4481</v>
      </c>
      <c r="AN1071" s="914">
        <v>3705008</v>
      </c>
      <c r="AO1071" s="643" t="s">
        <v>139</v>
      </c>
      <c r="AP1071" s="643">
        <v>1</v>
      </c>
      <c r="AQ1071" s="644" t="s">
        <v>3177</v>
      </c>
      <c r="AR1071" s="450"/>
    </row>
    <row r="1072" spans="35:44" ht="15" customHeight="1" x14ac:dyDescent="0.15">
      <c r="AI1072" s="915"/>
      <c r="AK1072" s="914" t="s">
        <v>4473</v>
      </c>
      <c r="AL1072" s="914" t="s">
        <v>4482</v>
      </c>
      <c r="AM1072" s="643" t="s">
        <v>4483</v>
      </c>
      <c r="AN1072" s="914">
        <v>3705010</v>
      </c>
      <c r="AO1072" s="643">
        <v>1</v>
      </c>
      <c r="AP1072" s="643" t="s">
        <v>139</v>
      </c>
      <c r="AQ1072" s="644" t="s">
        <v>3177</v>
      </c>
      <c r="AR1072" s="450"/>
    </row>
    <row r="1073" spans="35:44" ht="15" customHeight="1" x14ac:dyDescent="0.15">
      <c r="AI1073" s="915"/>
      <c r="AK1073" s="914" t="s">
        <v>4473</v>
      </c>
      <c r="AL1073" s="914" t="s">
        <v>4484</v>
      </c>
      <c r="AM1073" s="643" t="s">
        <v>4485</v>
      </c>
      <c r="AN1073" s="914">
        <v>3705011</v>
      </c>
      <c r="AO1073" s="643">
        <v>1</v>
      </c>
      <c r="AP1073" s="643" t="s">
        <v>139</v>
      </c>
      <c r="AQ1073" s="644" t="s">
        <v>3177</v>
      </c>
      <c r="AR1073" s="450"/>
    </row>
    <row r="1074" spans="35:44" ht="15" customHeight="1" x14ac:dyDescent="0.15">
      <c r="AI1074" s="915"/>
      <c r="AK1074" s="914" t="s">
        <v>4473</v>
      </c>
      <c r="AL1074" s="914" t="s">
        <v>4486</v>
      </c>
      <c r="AM1074" s="643" t="s">
        <v>4487</v>
      </c>
      <c r="AN1074" s="914">
        <v>3705014</v>
      </c>
      <c r="AO1074" s="643">
        <v>1</v>
      </c>
      <c r="AP1074" s="643" t="s">
        <v>139</v>
      </c>
      <c r="AQ1074" s="644" t="s">
        <v>3177</v>
      </c>
      <c r="AR1074" s="450"/>
    </row>
    <row r="1075" spans="35:44" ht="15" customHeight="1" x14ac:dyDescent="0.15">
      <c r="AI1075" s="915"/>
      <c r="AK1075" s="914" t="s">
        <v>4473</v>
      </c>
      <c r="AL1075" s="914" t="s">
        <v>4488</v>
      </c>
      <c r="AM1075" s="643" t="s">
        <v>4489</v>
      </c>
      <c r="AN1075" s="914">
        <v>3705019</v>
      </c>
      <c r="AO1075" s="643" t="s">
        <v>139</v>
      </c>
      <c r="AP1075" s="643">
        <v>1</v>
      </c>
      <c r="AQ1075" s="644" t="s">
        <v>3177</v>
      </c>
      <c r="AR1075" s="450"/>
    </row>
    <row r="1076" spans="35:44" ht="15" customHeight="1" x14ac:dyDescent="0.15">
      <c r="AI1076" s="915"/>
      <c r="AK1076" s="914" t="s">
        <v>4490</v>
      </c>
      <c r="AL1076" s="914" t="s">
        <v>4491</v>
      </c>
      <c r="AM1076" s="643" t="s">
        <v>4492</v>
      </c>
      <c r="AN1076" s="914">
        <v>3801003</v>
      </c>
      <c r="AO1076" s="643">
        <v>1</v>
      </c>
      <c r="AP1076" s="643" t="s">
        <v>139</v>
      </c>
      <c r="AQ1076" s="644" t="s">
        <v>3177</v>
      </c>
      <c r="AR1076" s="450"/>
    </row>
    <row r="1077" spans="35:44" ht="15" customHeight="1" x14ac:dyDescent="0.15">
      <c r="AI1077" s="915"/>
      <c r="AK1077" s="914" t="s">
        <v>4490</v>
      </c>
      <c r="AL1077" s="914" t="s">
        <v>4493</v>
      </c>
      <c r="AM1077" s="643" t="s">
        <v>4494</v>
      </c>
      <c r="AN1077" s="914">
        <v>3801006</v>
      </c>
      <c r="AO1077" s="643" t="s">
        <v>139</v>
      </c>
      <c r="AP1077" s="643">
        <v>1</v>
      </c>
      <c r="AQ1077" s="644" t="s">
        <v>3177</v>
      </c>
      <c r="AR1077" s="450"/>
    </row>
    <row r="1078" spans="35:44" ht="15" customHeight="1" x14ac:dyDescent="0.15">
      <c r="AI1078" s="915"/>
      <c r="AK1078" s="914" t="s">
        <v>4495</v>
      </c>
      <c r="AL1078" s="914" t="s">
        <v>4496</v>
      </c>
      <c r="AM1078" s="643" t="s">
        <v>4497</v>
      </c>
      <c r="AN1078" s="914">
        <v>3802001</v>
      </c>
      <c r="AO1078" s="643" t="s">
        <v>139</v>
      </c>
      <c r="AP1078" s="643">
        <v>1</v>
      </c>
      <c r="AQ1078" s="644" t="s">
        <v>3177</v>
      </c>
      <c r="AR1078" s="450"/>
    </row>
    <row r="1079" spans="35:44" ht="15" customHeight="1" x14ac:dyDescent="0.15">
      <c r="AI1079" s="915"/>
      <c r="AK1079" s="914" t="s">
        <v>4495</v>
      </c>
      <c r="AL1079" s="914" t="s">
        <v>4498</v>
      </c>
      <c r="AM1079" s="643" t="s">
        <v>4499</v>
      </c>
      <c r="AN1079" s="914">
        <v>3802004</v>
      </c>
      <c r="AO1079" s="643" t="s">
        <v>139</v>
      </c>
      <c r="AP1079" s="643">
        <v>1</v>
      </c>
      <c r="AQ1079" s="644" t="s">
        <v>3177</v>
      </c>
      <c r="AR1079" s="450"/>
    </row>
    <row r="1080" spans="35:44" ht="15" customHeight="1" x14ac:dyDescent="0.15">
      <c r="AI1080" s="915"/>
      <c r="AK1080" s="914" t="s">
        <v>4495</v>
      </c>
      <c r="AL1080" s="914" t="s">
        <v>4500</v>
      </c>
      <c r="AM1080" s="643" t="s">
        <v>4501</v>
      </c>
      <c r="AN1080" s="914">
        <v>3802005</v>
      </c>
      <c r="AO1080" s="643" t="s">
        <v>139</v>
      </c>
      <c r="AP1080" s="643">
        <v>1</v>
      </c>
      <c r="AQ1080" s="644" t="s">
        <v>3177</v>
      </c>
      <c r="AR1080" s="450"/>
    </row>
    <row r="1081" spans="35:44" ht="15" customHeight="1" x14ac:dyDescent="0.15">
      <c r="AI1081" s="915"/>
      <c r="AK1081" s="914" t="s">
        <v>4495</v>
      </c>
      <c r="AL1081" s="914" t="s">
        <v>4502</v>
      </c>
      <c r="AM1081" s="643" t="s">
        <v>4503</v>
      </c>
      <c r="AN1081" s="914">
        <v>3802010</v>
      </c>
      <c r="AO1081" s="643">
        <v>1</v>
      </c>
      <c r="AP1081" s="643" t="s">
        <v>139</v>
      </c>
      <c r="AQ1081" s="644" t="s">
        <v>3177</v>
      </c>
      <c r="AR1081" s="450"/>
    </row>
    <row r="1082" spans="35:44" ht="15" customHeight="1" x14ac:dyDescent="0.15">
      <c r="AI1082" s="915"/>
      <c r="AK1082" s="914" t="s">
        <v>4504</v>
      </c>
      <c r="AL1082" s="914" t="s">
        <v>4505</v>
      </c>
      <c r="AM1082" s="643" t="s">
        <v>4506</v>
      </c>
      <c r="AN1082" s="914">
        <v>3803001</v>
      </c>
      <c r="AO1082" s="643" t="s">
        <v>139</v>
      </c>
      <c r="AP1082" s="643">
        <v>1</v>
      </c>
      <c r="AQ1082" s="644" t="s">
        <v>3177</v>
      </c>
      <c r="AR1082" s="450"/>
    </row>
    <row r="1083" spans="35:44" ht="15" customHeight="1" x14ac:dyDescent="0.15">
      <c r="AI1083" s="915"/>
      <c r="AK1083" s="914" t="s">
        <v>4504</v>
      </c>
      <c r="AL1083" s="914" t="s">
        <v>4507</v>
      </c>
      <c r="AM1083" s="643" t="s">
        <v>4508</v>
      </c>
      <c r="AN1083" s="914">
        <v>3803007</v>
      </c>
      <c r="AO1083" s="643">
        <v>1</v>
      </c>
      <c r="AP1083" s="643" t="s">
        <v>139</v>
      </c>
      <c r="AQ1083" s="644" t="s">
        <v>3177</v>
      </c>
      <c r="AR1083" s="450"/>
    </row>
    <row r="1084" spans="35:44" ht="15" customHeight="1" x14ac:dyDescent="0.15">
      <c r="AI1084" s="915"/>
      <c r="AK1084" s="914" t="s">
        <v>4504</v>
      </c>
      <c r="AL1084" s="914" t="s">
        <v>4509</v>
      </c>
      <c r="AM1084" s="643" t="s">
        <v>4510</v>
      </c>
      <c r="AN1084" s="914">
        <v>3803013</v>
      </c>
      <c r="AO1084" s="643">
        <v>1</v>
      </c>
      <c r="AP1084" s="643" t="s">
        <v>139</v>
      </c>
      <c r="AQ1084" s="644" t="s">
        <v>3177</v>
      </c>
      <c r="AR1084" s="450"/>
    </row>
    <row r="1085" spans="35:44" ht="15" customHeight="1" x14ac:dyDescent="0.15">
      <c r="AI1085" s="915"/>
      <c r="AK1085" s="914" t="s">
        <v>4511</v>
      </c>
      <c r="AL1085" s="914" t="s">
        <v>4512</v>
      </c>
      <c r="AM1085" s="643" t="s">
        <v>4513</v>
      </c>
      <c r="AN1085" s="914">
        <v>3804001</v>
      </c>
      <c r="AO1085" s="643" t="s">
        <v>139</v>
      </c>
      <c r="AP1085" s="643">
        <v>1</v>
      </c>
      <c r="AQ1085" s="644" t="s">
        <v>3177</v>
      </c>
      <c r="AR1085" s="450"/>
    </row>
    <row r="1086" spans="35:44" ht="15" customHeight="1" x14ac:dyDescent="0.15">
      <c r="AI1086" s="915"/>
      <c r="AK1086" s="914" t="s">
        <v>4511</v>
      </c>
      <c r="AL1086" s="914" t="s">
        <v>4514</v>
      </c>
      <c r="AM1086" s="643" t="s">
        <v>4515</v>
      </c>
      <c r="AN1086" s="914">
        <v>3804002</v>
      </c>
      <c r="AO1086" s="643">
        <v>1</v>
      </c>
      <c r="AP1086" s="643" t="s">
        <v>139</v>
      </c>
      <c r="AQ1086" s="644" t="s">
        <v>3177</v>
      </c>
      <c r="AR1086" s="450"/>
    </row>
    <row r="1087" spans="35:44" ht="15" customHeight="1" x14ac:dyDescent="0.15">
      <c r="AI1087" s="915"/>
      <c r="AK1087" s="914" t="s">
        <v>4511</v>
      </c>
      <c r="AL1087" s="914" t="s">
        <v>4516</v>
      </c>
      <c r="AM1087" s="643" t="s">
        <v>4517</v>
      </c>
      <c r="AN1087" s="914">
        <v>3804003</v>
      </c>
      <c r="AO1087" s="643" t="s">
        <v>139</v>
      </c>
      <c r="AP1087" s="643">
        <v>1</v>
      </c>
      <c r="AQ1087" s="644" t="s">
        <v>3177</v>
      </c>
      <c r="AR1087" s="450"/>
    </row>
    <row r="1088" spans="35:44" ht="15" customHeight="1" x14ac:dyDescent="0.15">
      <c r="AI1088" s="915"/>
      <c r="AK1088" s="914" t="s">
        <v>4511</v>
      </c>
      <c r="AL1088" s="914" t="s">
        <v>4518</v>
      </c>
      <c r="AM1088" s="643" t="s">
        <v>4519</v>
      </c>
      <c r="AN1088" s="914">
        <v>3804004</v>
      </c>
      <c r="AO1088" s="643" t="s">
        <v>139</v>
      </c>
      <c r="AP1088" s="643">
        <v>1</v>
      </c>
      <c r="AQ1088" s="644" t="s">
        <v>3177</v>
      </c>
      <c r="AR1088" s="450"/>
    </row>
    <row r="1089" spans="35:44" ht="15" customHeight="1" x14ac:dyDescent="0.15">
      <c r="AI1089" s="915"/>
      <c r="AK1089" s="914" t="s">
        <v>4511</v>
      </c>
      <c r="AL1089" s="914" t="s">
        <v>4520</v>
      </c>
      <c r="AM1089" s="643" t="s">
        <v>4521</v>
      </c>
      <c r="AN1089" s="914">
        <v>3804005</v>
      </c>
      <c r="AO1089" s="643" t="s">
        <v>139</v>
      </c>
      <c r="AP1089" s="643">
        <v>1</v>
      </c>
      <c r="AQ1089" s="644" t="s">
        <v>3177</v>
      </c>
      <c r="AR1089" s="450"/>
    </row>
    <row r="1090" spans="35:44" ht="15" customHeight="1" x14ac:dyDescent="0.15">
      <c r="AI1090" s="915"/>
      <c r="AK1090" s="914" t="s">
        <v>4511</v>
      </c>
      <c r="AL1090" s="914" t="s">
        <v>4522</v>
      </c>
      <c r="AM1090" s="643" t="s">
        <v>4523</v>
      </c>
      <c r="AN1090" s="914">
        <v>3804007</v>
      </c>
      <c r="AO1090" s="643" t="s">
        <v>139</v>
      </c>
      <c r="AP1090" s="643">
        <v>1</v>
      </c>
      <c r="AQ1090" s="644" t="s">
        <v>3177</v>
      </c>
      <c r="AR1090" s="450"/>
    </row>
    <row r="1091" spans="35:44" ht="15" customHeight="1" x14ac:dyDescent="0.15">
      <c r="AI1091" s="915"/>
      <c r="AK1091" s="914" t="s">
        <v>4511</v>
      </c>
      <c r="AL1091" s="914" t="s">
        <v>4524</v>
      </c>
      <c r="AM1091" s="643" t="s">
        <v>4525</v>
      </c>
      <c r="AN1091" s="914">
        <v>3804008</v>
      </c>
      <c r="AO1091" s="643" t="s">
        <v>139</v>
      </c>
      <c r="AP1091" s="643">
        <v>1</v>
      </c>
      <c r="AQ1091" s="644" t="s">
        <v>3177</v>
      </c>
      <c r="AR1091" s="450"/>
    </row>
    <row r="1092" spans="35:44" ht="15" customHeight="1" x14ac:dyDescent="0.15">
      <c r="AI1092" s="915"/>
      <c r="AK1092" s="914" t="s">
        <v>4526</v>
      </c>
      <c r="AL1092" s="914" t="s">
        <v>4527</v>
      </c>
      <c r="AM1092" s="643" t="s">
        <v>4528</v>
      </c>
      <c r="AN1092" s="914">
        <v>3901004</v>
      </c>
      <c r="AO1092" s="643">
        <v>1</v>
      </c>
      <c r="AP1092" s="643" t="s">
        <v>139</v>
      </c>
      <c r="AQ1092" s="644" t="s">
        <v>3177</v>
      </c>
      <c r="AR1092" s="450"/>
    </row>
    <row r="1093" spans="35:44" ht="15" customHeight="1" x14ac:dyDescent="0.15">
      <c r="AI1093" s="915"/>
      <c r="AK1093" s="914" t="s">
        <v>4526</v>
      </c>
      <c r="AL1093" s="914" t="s">
        <v>4529</v>
      </c>
      <c r="AM1093" s="643" t="s">
        <v>4530</v>
      </c>
      <c r="AN1093" s="914">
        <v>3901005</v>
      </c>
      <c r="AO1093" s="643">
        <v>1</v>
      </c>
      <c r="AP1093" s="643" t="s">
        <v>139</v>
      </c>
      <c r="AQ1093" s="644" t="s">
        <v>3177</v>
      </c>
      <c r="AR1093" s="450"/>
    </row>
    <row r="1094" spans="35:44" ht="15" customHeight="1" x14ac:dyDescent="0.15">
      <c r="AI1094" s="915"/>
      <c r="AK1094" s="914" t="s">
        <v>4526</v>
      </c>
      <c r="AL1094" s="914" t="s">
        <v>4531</v>
      </c>
      <c r="AM1094" s="643" t="s">
        <v>4532</v>
      </c>
      <c r="AN1094" s="914">
        <v>3901006</v>
      </c>
      <c r="AO1094" s="643">
        <v>1</v>
      </c>
      <c r="AP1094" s="643" t="s">
        <v>139</v>
      </c>
      <c r="AQ1094" s="644" t="s">
        <v>3177</v>
      </c>
      <c r="AR1094" s="450"/>
    </row>
    <row r="1095" spans="35:44" ht="15" customHeight="1" x14ac:dyDescent="0.15">
      <c r="AI1095" s="915"/>
      <c r="AK1095" s="914" t="s">
        <v>4526</v>
      </c>
      <c r="AL1095" s="914" t="s">
        <v>4533</v>
      </c>
      <c r="AM1095" s="643" t="s">
        <v>4534</v>
      </c>
      <c r="AN1095" s="914">
        <v>3901007</v>
      </c>
      <c r="AO1095" s="643">
        <v>1</v>
      </c>
      <c r="AP1095" s="643" t="s">
        <v>139</v>
      </c>
      <c r="AQ1095" s="644" t="s">
        <v>3177</v>
      </c>
      <c r="AR1095" s="450"/>
    </row>
    <row r="1096" spans="35:44" ht="15" customHeight="1" x14ac:dyDescent="0.15">
      <c r="AI1096" s="915"/>
      <c r="AK1096" s="914" t="s">
        <v>4526</v>
      </c>
      <c r="AL1096" s="914" t="s">
        <v>4535</v>
      </c>
      <c r="AM1096" s="643" t="s">
        <v>4536</v>
      </c>
      <c r="AN1096" s="914">
        <v>3901008</v>
      </c>
      <c r="AO1096" s="643" t="s">
        <v>139</v>
      </c>
      <c r="AP1096" s="643">
        <v>1</v>
      </c>
      <c r="AQ1096" s="644" t="s">
        <v>3177</v>
      </c>
      <c r="AR1096" s="450"/>
    </row>
    <row r="1097" spans="35:44" ht="15" customHeight="1" x14ac:dyDescent="0.15">
      <c r="AI1097" s="915"/>
      <c r="AK1097" s="914" t="s">
        <v>4526</v>
      </c>
      <c r="AL1097" s="914" t="s">
        <v>4537</v>
      </c>
      <c r="AM1097" s="643" t="s">
        <v>4538</v>
      </c>
      <c r="AN1097" s="914">
        <v>3901010</v>
      </c>
      <c r="AO1097" s="643" t="s">
        <v>139</v>
      </c>
      <c r="AP1097" s="643">
        <v>1</v>
      </c>
      <c r="AQ1097" s="644" t="s">
        <v>3177</v>
      </c>
      <c r="AR1097" s="450"/>
    </row>
    <row r="1098" spans="35:44" ht="15" customHeight="1" x14ac:dyDescent="0.15">
      <c r="AI1098" s="915"/>
      <c r="AK1098" s="914" t="s">
        <v>4526</v>
      </c>
      <c r="AL1098" s="919" t="s">
        <v>4539</v>
      </c>
      <c r="AM1098" s="643" t="s">
        <v>4540</v>
      </c>
      <c r="AN1098" s="914">
        <v>3901011</v>
      </c>
      <c r="AO1098" s="643" t="s">
        <v>139</v>
      </c>
      <c r="AP1098" s="643">
        <v>1</v>
      </c>
      <c r="AQ1098" s="644" t="s">
        <v>3177</v>
      </c>
      <c r="AR1098" s="450"/>
    </row>
    <row r="1099" spans="35:44" ht="15" customHeight="1" x14ac:dyDescent="0.15">
      <c r="AI1099" s="915"/>
      <c r="AK1099" s="914" t="s">
        <v>4526</v>
      </c>
      <c r="AL1099" s="914" t="s">
        <v>4541</v>
      </c>
      <c r="AM1099" s="643" t="s">
        <v>4542</v>
      </c>
      <c r="AN1099" s="914">
        <v>3901012</v>
      </c>
      <c r="AO1099" s="643">
        <v>1</v>
      </c>
      <c r="AP1099" s="643" t="s">
        <v>139</v>
      </c>
      <c r="AQ1099" s="644" t="s">
        <v>3177</v>
      </c>
      <c r="AR1099" s="450"/>
    </row>
    <row r="1100" spans="35:44" ht="15" customHeight="1" x14ac:dyDescent="0.15">
      <c r="AI1100" s="915"/>
      <c r="AK1100" s="914" t="s">
        <v>4526</v>
      </c>
      <c r="AL1100" s="914" t="s">
        <v>4543</v>
      </c>
      <c r="AM1100" s="643" t="s">
        <v>4544</v>
      </c>
      <c r="AN1100" s="914">
        <v>3901014</v>
      </c>
      <c r="AO1100" s="643">
        <v>1</v>
      </c>
      <c r="AP1100" s="643" t="s">
        <v>139</v>
      </c>
      <c r="AQ1100" s="644" t="s">
        <v>3177</v>
      </c>
      <c r="AR1100" s="450"/>
    </row>
    <row r="1101" spans="35:44" ht="15" customHeight="1" x14ac:dyDescent="0.15">
      <c r="AI1101" s="915"/>
      <c r="AK1101" s="914" t="s">
        <v>4526</v>
      </c>
      <c r="AL1101" s="914" t="s">
        <v>4545</v>
      </c>
      <c r="AM1101" s="643" t="s">
        <v>4546</v>
      </c>
      <c r="AN1101" s="914">
        <v>3901015</v>
      </c>
      <c r="AO1101" s="643" t="s">
        <v>139</v>
      </c>
      <c r="AP1101" s="643">
        <v>1</v>
      </c>
      <c r="AQ1101" s="644" t="s">
        <v>3177</v>
      </c>
      <c r="AR1101" s="450"/>
    </row>
    <row r="1102" spans="35:44" ht="15" customHeight="1" x14ac:dyDescent="0.15">
      <c r="AI1102" s="915"/>
      <c r="AK1102" s="914" t="s">
        <v>4526</v>
      </c>
      <c r="AL1102" s="914" t="s">
        <v>4547</v>
      </c>
      <c r="AM1102" s="643" t="s">
        <v>4548</v>
      </c>
      <c r="AN1102" s="914">
        <v>3901016</v>
      </c>
      <c r="AO1102" s="643" t="s">
        <v>139</v>
      </c>
      <c r="AP1102" s="643">
        <v>1</v>
      </c>
      <c r="AQ1102" s="644" t="s">
        <v>3177</v>
      </c>
      <c r="AR1102" s="450"/>
    </row>
    <row r="1103" spans="35:44" ht="15" customHeight="1" x14ac:dyDescent="0.15">
      <c r="AI1103" s="915"/>
      <c r="AK1103" s="914" t="s">
        <v>4526</v>
      </c>
      <c r="AL1103" s="914" t="s">
        <v>4549</v>
      </c>
      <c r="AM1103" s="643" t="s">
        <v>4550</v>
      </c>
      <c r="AN1103" s="914">
        <v>3901018</v>
      </c>
      <c r="AO1103" s="643">
        <v>1</v>
      </c>
      <c r="AP1103" s="643" t="s">
        <v>139</v>
      </c>
      <c r="AQ1103" s="644" t="s">
        <v>3177</v>
      </c>
      <c r="AR1103" s="450"/>
    </row>
    <row r="1104" spans="35:44" ht="15" customHeight="1" x14ac:dyDescent="0.15">
      <c r="AI1104" s="915"/>
      <c r="AK1104" s="914" t="s">
        <v>4526</v>
      </c>
      <c r="AL1104" s="914" t="s">
        <v>4551</v>
      </c>
      <c r="AM1104" s="643" t="s">
        <v>4552</v>
      </c>
      <c r="AN1104" s="914">
        <v>3901020</v>
      </c>
      <c r="AO1104" s="643">
        <v>1</v>
      </c>
      <c r="AP1104" s="643" t="s">
        <v>139</v>
      </c>
      <c r="AQ1104" s="644" t="s">
        <v>3177</v>
      </c>
      <c r="AR1104" s="450"/>
    </row>
    <row r="1105" spans="35:44" ht="15" customHeight="1" x14ac:dyDescent="0.15">
      <c r="AI1105" s="915"/>
      <c r="AK1105" s="914" t="s">
        <v>4526</v>
      </c>
      <c r="AL1105" s="914" t="s">
        <v>4553</v>
      </c>
      <c r="AM1105" s="643" t="s">
        <v>4554</v>
      </c>
      <c r="AN1105" s="914">
        <v>3901024</v>
      </c>
      <c r="AO1105" s="643">
        <v>1</v>
      </c>
      <c r="AP1105" s="643" t="s">
        <v>139</v>
      </c>
      <c r="AQ1105" s="644" t="s">
        <v>3177</v>
      </c>
      <c r="AR1105" s="450"/>
    </row>
    <row r="1106" spans="35:44" ht="15" customHeight="1" x14ac:dyDescent="0.15">
      <c r="AI1106" s="915"/>
      <c r="AK1106" s="914" t="s">
        <v>4526</v>
      </c>
      <c r="AL1106" s="914" t="s">
        <v>4555</v>
      </c>
      <c r="AM1106" s="643" t="s">
        <v>4556</v>
      </c>
      <c r="AN1106" s="914">
        <v>3901026</v>
      </c>
      <c r="AO1106" s="643">
        <v>1</v>
      </c>
      <c r="AP1106" s="643" t="s">
        <v>139</v>
      </c>
      <c r="AQ1106" s="644" t="s">
        <v>3177</v>
      </c>
      <c r="AR1106" s="450"/>
    </row>
    <row r="1107" spans="35:44" ht="15" customHeight="1" x14ac:dyDescent="0.15">
      <c r="AI1107" s="915"/>
      <c r="AK1107" s="914" t="s">
        <v>4526</v>
      </c>
      <c r="AL1107" s="914" t="s">
        <v>4557</v>
      </c>
      <c r="AM1107" s="643" t="s">
        <v>4558</v>
      </c>
      <c r="AN1107" s="914">
        <v>3901028</v>
      </c>
      <c r="AO1107" s="643" t="s">
        <v>139</v>
      </c>
      <c r="AP1107" s="643">
        <v>1</v>
      </c>
      <c r="AQ1107" s="644" t="s">
        <v>3177</v>
      </c>
      <c r="AR1107" s="450"/>
    </row>
    <row r="1108" spans="35:44" ht="15" customHeight="1" x14ac:dyDescent="0.15">
      <c r="AI1108" s="915"/>
      <c r="AK1108" s="914" t="s">
        <v>4526</v>
      </c>
      <c r="AL1108" s="914" t="s">
        <v>4559</v>
      </c>
      <c r="AM1108" s="643" t="s">
        <v>4560</v>
      </c>
      <c r="AN1108" s="914">
        <v>3901030</v>
      </c>
      <c r="AO1108" s="643" t="s">
        <v>139</v>
      </c>
      <c r="AP1108" s="643">
        <v>1</v>
      </c>
      <c r="AQ1108" s="644" t="s">
        <v>3177</v>
      </c>
      <c r="AR1108" s="450"/>
    </row>
    <row r="1109" spans="35:44" ht="15" customHeight="1" x14ac:dyDescent="0.15">
      <c r="AI1109" s="915"/>
      <c r="AK1109" s="914" t="s">
        <v>4526</v>
      </c>
      <c r="AL1109" s="914" t="s">
        <v>4561</v>
      </c>
      <c r="AM1109" s="643" t="s">
        <v>4562</v>
      </c>
      <c r="AN1109" s="914">
        <v>3901033</v>
      </c>
      <c r="AO1109" s="643" t="s">
        <v>139</v>
      </c>
      <c r="AP1109" s="643">
        <v>1</v>
      </c>
      <c r="AQ1109" s="644" t="s">
        <v>3177</v>
      </c>
      <c r="AR1109" s="450"/>
    </row>
    <row r="1110" spans="35:44" ht="15" customHeight="1" x14ac:dyDescent="0.15">
      <c r="AI1110" s="915"/>
      <c r="AK1110" s="914" t="s">
        <v>4526</v>
      </c>
      <c r="AL1110" s="914" t="s">
        <v>4563</v>
      </c>
      <c r="AM1110" s="643" t="s">
        <v>4564</v>
      </c>
      <c r="AN1110" s="914">
        <v>3901035</v>
      </c>
      <c r="AO1110" s="643">
        <v>1</v>
      </c>
      <c r="AP1110" s="643" t="s">
        <v>139</v>
      </c>
      <c r="AQ1110" s="644" t="s">
        <v>3177</v>
      </c>
      <c r="AR1110" s="450"/>
    </row>
    <row r="1111" spans="35:44" ht="15" customHeight="1" x14ac:dyDescent="0.15">
      <c r="AI1111" s="915"/>
      <c r="AK1111" s="914" t="s">
        <v>4526</v>
      </c>
      <c r="AL1111" s="914" t="s">
        <v>4565</v>
      </c>
      <c r="AM1111" s="643" t="s">
        <v>4566</v>
      </c>
      <c r="AN1111" s="914">
        <v>3901038</v>
      </c>
      <c r="AO1111" s="643">
        <v>1</v>
      </c>
      <c r="AP1111" s="643" t="s">
        <v>139</v>
      </c>
      <c r="AQ1111" s="644" t="s">
        <v>3177</v>
      </c>
      <c r="AR1111" s="450"/>
    </row>
    <row r="1112" spans="35:44" ht="15" customHeight="1" x14ac:dyDescent="0.15">
      <c r="AI1112" s="915"/>
      <c r="AK1112" s="914" t="s">
        <v>4526</v>
      </c>
      <c r="AL1112" s="914" t="s">
        <v>4567</v>
      </c>
      <c r="AM1112" s="643" t="s">
        <v>4568</v>
      </c>
      <c r="AN1112" s="914">
        <v>3901039</v>
      </c>
      <c r="AO1112" s="643" t="s">
        <v>139</v>
      </c>
      <c r="AP1112" s="643">
        <v>1</v>
      </c>
      <c r="AQ1112" s="644" t="s">
        <v>3177</v>
      </c>
      <c r="AR1112" s="450"/>
    </row>
    <row r="1113" spans="35:44" ht="15" customHeight="1" x14ac:dyDescent="0.15">
      <c r="AI1113" s="915"/>
      <c r="AK1113" s="914" t="s">
        <v>4526</v>
      </c>
      <c r="AL1113" s="914" t="s">
        <v>4569</v>
      </c>
      <c r="AM1113" s="643" t="s">
        <v>4570</v>
      </c>
      <c r="AN1113" s="914">
        <v>3901044</v>
      </c>
      <c r="AO1113" s="643" t="s">
        <v>139</v>
      </c>
      <c r="AP1113" s="643">
        <v>1</v>
      </c>
      <c r="AQ1113" s="644" t="s">
        <v>3198</v>
      </c>
      <c r="AR1113" s="450"/>
    </row>
    <row r="1114" spans="35:44" ht="15" customHeight="1" x14ac:dyDescent="0.15">
      <c r="AI1114" s="915"/>
      <c r="AK1114" s="914" t="s">
        <v>4526</v>
      </c>
      <c r="AL1114" s="914" t="s">
        <v>4571</v>
      </c>
      <c r="AM1114" s="643" t="s">
        <v>4572</v>
      </c>
      <c r="AN1114" s="914">
        <v>3901049</v>
      </c>
      <c r="AO1114" s="643" t="s">
        <v>139</v>
      </c>
      <c r="AP1114" s="643">
        <v>1</v>
      </c>
      <c r="AQ1114" s="644" t="s">
        <v>3177</v>
      </c>
      <c r="AR1114" s="450"/>
    </row>
    <row r="1115" spans="35:44" ht="15" customHeight="1" x14ac:dyDescent="0.15">
      <c r="AI1115" s="915"/>
      <c r="AK1115" s="914" t="s">
        <v>4526</v>
      </c>
      <c r="AL1115" s="914" t="s">
        <v>4573</v>
      </c>
      <c r="AM1115" s="643" t="s">
        <v>4574</v>
      </c>
      <c r="AN1115" s="914">
        <v>3901052</v>
      </c>
      <c r="AO1115" s="643" t="s">
        <v>139</v>
      </c>
      <c r="AP1115" s="643">
        <v>1</v>
      </c>
      <c r="AQ1115" s="644" t="s">
        <v>3177</v>
      </c>
      <c r="AR1115" s="450"/>
    </row>
    <row r="1116" spans="35:44" ht="15" customHeight="1" x14ac:dyDescent="0.15">
      <c r="AI1116" s="915"/>
      <c r="AK1116" s="914" t="s">
        <v>4526</v>
      </c>
      <c r="AL1116" s="914" t="s">
        <v>4575</v>
      </c>
      <c r="AM1116" s="643" t="s">
        <v>4576</v>
      </c>
      <c r="AN1116" s="914">
        <v>3901065</v>
      </c>
      <c r="AO1116" s="643" t="s">
        <v>139</v>
      </c>
      <c r="AP1116" s="643">
        <v>1</v>
      </c>
      <c r="AQ1116" s="644" t="s">
        <v>3177</v>
      </c>
      <c r="AR1116" s="450"/>
    </row>
    <row r="1117" spans="35:44" ht="15" customHeight="1" x14ac:dyDescent="0.15">
      <c r="AI1117" s="915"/>
      <c r="AK1117" s="914" t="s">
        <v>4526</v>
      </c>
      <c r="AL1117" s="914" t="s">
        <v>4577</v>
      </c>
      <c r="AM1117" s="643" t="s">
        <v>4578</v>
      </c>
      <c r="AN1117" s="914">
        <v>3901066</v>
      </c>
      <c r="AO1117" s="643">
        <v>1</v>
      </c>
      <c r="AP1117" s="643" t="s">
        <v>139</v>
      </c>
      <c r="AQ1117" s="644" t="s">
        <v>3177</v>
      </c>
      <c r="AR1117" s="450"/>
    </row>
    <row r="1118" spans="35:44" ht="15" customHeight="1" x14ac:dyDescent="0.15">
      <c r="AI1118" s="915"/>
      <c r="AK1118" s="914" t="s">
        <v>4526</v>
      </c>
      <c r="AL1118" s="914" t="s">
        <v>4579</v>
      </c>
      <c r="AM1118" s="643" t="s">
        <v>4580</v>
      </c>
      <c r="AN1118" s="914">
        <v>3901991</v>
      </c>
      <c r="AO1118" s="643" t="s">
        <v>139</v>
      </c>
      <c r="AP1118" s="643">
        <v>1</v>
      </c>
      <c r="AQ1118" s="644" t="s">
        <v>3177</v>
      </c>
      <c r="AR1118" s="450" t="s">
        <v>3199</v>
      </c>
    </row>
    <row r="1119" spans="35:44" ht="15" customHeight="1" x14ac:dyDescent="0.15">
      <c r="AI1119" s="915"/>
      <c r="AK1119" s="914" t="s">
        <v>4581</v>
      </c>
      <c r="AL1119" s="914" t="s">
        <v>4582</v>
      </c>
      <c r="AM1119" s="643" t="s">
        <v>4583</v>
      </c>
      <c r="AN1119" s="914">
        <v>3902001</v>
      </c>
      <c r="AO1119" s="643">
        <v>1</v>
      </c>
      <c r="AP1119" s="643" t="s">
        <v>139</v>
      </c>
      <c r="AQ1119" s="644" t="s">
        <v>3177</v>
      </c>
      <c r="AR1119" s="450"/>
    </row>
    <row r="1120" spans="35:44" ht="15" customHeight="1" x14ac:dyDescent="0.15">
      <c r="AI1120" s="915"/>
      <c r="AK1120" s="914" t="s">
        <v>4581</v>
      </c>
      <c r="AL1120" s="914" t="s">
        <v>4584</v>
      </c>
      <c r="AM1120" s="643" t="s">
        <v>4585</v>
      </c>
      <c r="AN1120" s="914">
        <v>3902002</v>
      </c>
      <c r="AO1120" s="643" t="s">
        <v>139</v>
      </c>
      <c r="AP1120" s="643">
        <v>1</v>
      </c>
      <c r="AQ1120" s="644" t="s">
        <v>3177</v>
      </c>
      <c r="AR1120" s="450"/>
    </row>
    <row r="1121" spans="35:44" ht="15" customHeight="1" x14ac:dyDescent="0.15">
      <c r="AI1121" s="915"/>
      <c r="AK1121" s="914" t="s">
        <v>4581</v>
      </c>
      <c r="AL1121" s="914" t="s">
        <v>4586</v>
      </c>
      <c r="AM1121" s="643" t="s">
        <v>4587</v>
      </c>
      <c r="AN1121" s="914">
        <v>3902004</v>
      </c>
      <c r="AO1121" s="643" t="s">
        <v>139</v>
      </c>
      <c r="AP1121" s="643">
        <v>1</v>
      </c>
      <c r="AQ1121" s="644" t="s">
        <v>3177</v>
      </c>
      <c r="AR1121" s="450"/>
    </row>
    <row r="1122" spans="35:44" ht="15" customHeight="1" x14ac:dyDescent="0.15">
      <c r="AI1122" s="915"/>
      <c r="AK1122" s="914" t="s">
        <v>4581</v>
      </c>
      <c r="AL1122" s="914" t="s">
        <v>4588</v>
      </c>
      <c r="AM1122" s="643" t="s">
        <v>4589</v>
      </c>
      <c r="AN1122" s="914">
        <v>3902007</v>
      </c>
      <c r="AO1122" s="643" t="s">
        <v>139</v>
      </c>
      <c r="AP1122" s="643">
        <v>1</v>
      </c>
      <c r="AQ1122" s="644" t="s">
        <v>3177</v>
      </c>
      <c r="AR1122" s="450"/>
    </row>
    <row r="1123" spans="35:44" ht="15" customHeight="1" x14ac:dyDescent="0.15">
      <c r="AI1123" s="915"/>
      <c r="AK1123" s="914" t="s">
        <v>4581</v>
      </c>
      <c r="AL1123" s="914" t="s">
        <v>4590</v>
      </c>
      <c r="AM1123" s="643" t="s">
        <v>4591</v>
      </c>
      <c r="AN1123" s="914">
        <v>3902008</v>
      </c>
      <c r="AO1123" s="643" t="s">
        <v>139</v>
      </c>
      <c r="AP1123" s="643">
        <v>1</v>
      </c>
      <c r="AQ1123" s="644" t="s">
        <v>3177</v>
      </c>
      <c r="AR1123" s="450"/>
    </row>
    <row r="1124" spans="35:44" ht="15" customHeight="1" x14ac:dyDescent="0.15">
      <c r="AI1124" s="915"/>
      <c r="AK1124" s="914" t="s">
        <v>4581</v>
      </c>
      <c r="AL1124" s="914" t="s">
        <v>4592</v>
      </c>
      <c r="AM1124" s="643" t="s">
        <v>4593</v>
      </c>
      <c r="AN1124" s="914">
        <v>3902009</v>
      </c>
      <c r="AO1124" s="643" t="s">
        <v>139</v>
      </c>
      <c r="AP1124" s="643">
        <v>1</v>
      </c>
      <c r="AQ1124" s="644" t="s">
        <v>3177</v>
      </c>
      <c r="AR1124" s="450"/>
    </row>
    <row r="1125" spans="35:44" ht="15" customHeight="1" x14ac:dyDescent="0.15">
      <c r="AI1125" s="915"/>
      <c r="AK1125" s="914" t="s">
        <v>4594</v>
      </c>
      <c r="AL1125" s="914" t="s">
        <v>4082</v>
      </c>
      <c r="AM1125" s="643" t="s">
        <v>4595</v>
      </c>
      <c r="AN1125" s="914">
        <v>3903001</v>
      </c>
      <c r="AO1125" s="643" t="s">
        <v>139</v>
      </c>
      <c r="AP1125" s="643">
        <v>1</v>
      </c>
      <c r="AQ1125" s="644" t="s">
        <v>3177</v>
      </c>
      <c r="AR1125" s="450"/>
    </row>
    <row r="1126" spans="35:44" ht="15" customHeight="1" x14ac:dyDescent="0.15">
      <c r="AI1126" s="915"/>
      <c r="AK1126" s="914" t="s">
        <v>4594</v>
      </c>
      <c r="AL1126" s="914" t="s">
        <v>4596</v>
      </c>
      <c r="AM1126" s="643" t="s">
        <v>4597</v>
      </c>
      <c r="AN1126" s="914">
        <v>3903003</v>
      </c>
      <c r="AO1126" s="643">
        <v>1</v>
      </c>
      <c r="AP1126" s="643" t="s">
        <v>139</v>
      </c>
      <c r="AQ1126" s="644" t="s">
        <v>3177</v>
      </c>
      <c r="AR1126" s="450"/>
    </row>
    <row r="1127" spans="35:44" ht="15" customHeight="1" x14ac:dyDescent="0.15">
      <c r="AI1127" s="915"/>
      <c r="AK1127" s="914" t="s">
        <v>4594</v>
      </c>
      <c r="AL1127" s="914" t="s">
        <v>4598</v>
      </c>
      <c r="AM1127" s="643" t="s">
        <v>4599</v>
      </c>
      <c r="AN1127" s="914">
        <v>3903006</v>
      </c>
      <c r="AO1127" s="643">
        <v>1</v>
      </c>
      <c r="AP1127" s="643" t="s">
        <v>139</v>
      </c>
      <c r="AQ1127" s="644" t="s">
        <v>3177</v>
      </c>
      <c r="AR1127" s="450"/>
    </row>
    <row r="1128" spans="35:44" ht="15" customHeight="1" x14ac:dyDescent="0.15">
      <c r="AI1128" s="915"/>
      <c r="AK1128" s="914" t="s">
        <v>4594</v>
      </c>
      <c r="AL1128" s="914" t="s">
        <v>4600</v>
      </c>
      <c r="AM1128" s="643" t="s">
        <v>4601</v>
      </c>
      <c r="AN1128" s="914">
        <v>3903009</v>
      </c>
      <c r="AO1128" s="643" t="s">
        <v>139</v>
      </c>
      <c r="AP1128" s="643">
        <v>1</v>
      </c>
      <c r="AQ1128" s="644" t="s">
        <v>3177</v>
      </c>
      <c r="AR1128" s="450"/>
    </row>
    <row r="1129" spans="35:44" ht="15" customHeight="1" x14ac:dyDescent="0.15">
      <c r="AI1129" s="915"/>
      <c r="AK1129" s="914" t="s">
        <v>4594</v>
      </c>
      <c r="AL1129" s="914" t="s">
        <v>4602</v>
      </c>
      <c r="AM1129" s="643" t="s">
        <v>4603</v>
      </c>
      <c r="AN1129" s="914">
        <v>3903012</v>
      </c>
      <c r="AO1129" s="643" t="s">
        <v>139</v>
      </c>
      <c r="AP1129" s="643">
        <v>1</v>
      </c>
      <c r="AQ1129" s="644" t="s">
        <v>3177</v>
      </c>
      <c r="AR1129" s="450"/>
    </row>
    <row r="1130" spans="35:44" ht="15" customHeight="1" x14ac:dyDescent="0.15">
      <c r="AI1130" s="915"/>
      <c r="AK1130" s="914" t="s">
        <v>4594</v>
      </c>
      <c r="AL1130" s="914" t="s">
        <v>4604</v>
      </c>
      <c r="AM1130" s="643" t="s">
        <v>4605</v>
      </c>
      <c r="AN1130" s="914">
        <v>3903013</v>
      </c>
      <c r="AO1130" s="643">
        <v>1</v>
      </c>
      <c r="AP1130" s="643" t="s">
        <v>139</v>
      </c>
      <c r="AQ1130" s="644" t="s">
        <v>3177</v>
      </c>
      <c r="AR1130" s="450"/>
    </row>
    <row r="1131" spans="35:44" ht="15" customHeight="1" x14ac:dyDescent="0.15">
      <c r="AI1131" s="915"/>
      <c r="AK1131" s="914" t="s">
        <v>4594</v>
      </c>
      <c r="AL1131" s="914" t="s">
        <v>4606</v>
      </c>
      <c r="AM1131" s="643" t="s">
        <v>4607</v>
      </c>
      <c r="AN1131" s="914">
        <v>3903016</v>
      </c>
      <c r="AO1131" s="643" t="s">
        <v>139</v>
      </c>
      <c r="AP1131" s="643">
        <v>1</v>
      </c>
      <c r="AQ1131" s="644" t="s">
        <v>3177</v>
      </c>
      <c r="AR1131" s="450"/>
    </row>
    <row r="1132" spans="35:44" ht="15" customHeight="1" x14ac:dyDescent="0.15">
      <c r="AI1132" s="915"/>
      <c r="AK1132" s="914" t="s">
        <v>4594</v>
      </c>
      <c r="AL1132" s="914" t="s">
        <v>4608</v>
      </c>
      <c r="AM1132" s="643" t="s">
        <v>4609</v>
      </c>
      <c r="AN1132" s="914">
        <v>3903021</v>
      </c>
      <c r="AO1132" s="643" t="s">
        <v>139</v>
      </c>
      <c r="AP1132" s="643">
        <v>1</v>
      </c>
      <c r="AQ1132" s="644" t="s">
        <v>3177</v>
      </c>
      <c r="AR1132" s="450"/>
    </row>
    <row r="1133" spans="35:44" ht="15" customHeight="1" x14ac:dyDescent="0.15">
      <c r="AI1133" s="915"/>
      <c r="AK1133" s="914" t="s">
        <v>4594</v>
      </c>
      <c r="AL1133" s="914" t="s">
        <v>4610</v>
      </c>
      <c r="AM1133" s="643" t="s">
        <v>4611</v>
      </c>
      <c r="AN1133" s="914">
        <v>3903022</v>
      </c>
      <c r="AO1133" s="643" t="s">
        <v>139</v>
      </c>
      <c r="AP1133" s="643">
        <v>1</v>
      </c>
      <c r="AQ1133" s="644" t="s">
        <v>3177</v>
      </c>
      <c r="AR1133" s="450"/>
    </row>
    <row r="1134" spans="35:44" ht="15" customHeight="1" x14ac:dyDescent="0.15">
      <c r="AI1134" s="915"/>
      <c r="AK1134" s="914" t="s">
        <v>4594</v>
      </c>
      <c r="AL1134" s="914" t="s">
        <v>4612</v>
      </c>
      <c r="AM1134" s="643" t="s">
        <v>4613</v>
      </c>
      <c r="AN1134" s="914">
        <v>3903023</v>
      </c>
      <c r="AO1134" s="643" t="s">
        <v>139</v>
      </c>
      <c r="AP1134" s="643">
        <v>1</v>
      </c>
      <c r="AQ1134" s="644" t="s">
        <v>3177</v>
      </c>
      <c r="AR1134" s="450"/>
    </row>
    <row r="1135" spans="35:44" ht="15" customHeight="1" x14ac:dyDescent="0.15">
      <c r="AI1135" s="915"/>
      <c r="AK1135" s="914" t="s">
        <v>4594</v>
      </c>
      <c r="AL1135" s="914" t="s">
        <v>4614</v>
      </c>
      <c r="AM1135" s="643" t="s">
        <v>4615</v>
      </c>
      <c r="AN1135" s="914">
        <v>3903024</v>
      </c>
      <c r="AO1135" s="643" t="s">
        <v>139</v>
      </c>
      <c r="AP1135" s="643">
        <v>1</v>
      </c>
      <c r="AQ1135" s="644" t="s">
        <v>3177</v>
      </c>
      <c r="AR1135" s="450"/>
    </row>
    <row r="1136" spans="35:44" ht="15" customHeight="1" x14ac:dyDescent="0.15">
      <c r="AI1136" s="915"/>
      <c r="AK1136" s="914" t="s">
        <v>4594</v>
      </c>
      <c r="AL1136" s="914" t="s">
        <v>4616</v>
      </c>
      <c r="AM1136" s="643" t="s">
        <v>4617</v>
      </c>
      <c r="AN1136" s="914">
        <v>3903990</v>
      </c>
      <c r="AO1136" s="643" t="s">
        <v>139</v>
      </c>
      <c r="AP1136" s="643">
        <v>1</v>
      </c>
      <c r="AQ1136" s="644" t="s">
        <v>3177</v>
      </c>
      <c r="AR1136" s="450" t="s">
        <v>3199</v>
      </c>
    </row>
    <row r="1137" spans="35:44" ht="15" customHeight="1" x14ac:dyDescent="0.15">
      <c r="AI1137" s="915"/>
      <c r="AK1137" s="914" t="s">
        <v>4618</v>
      </c>
      <c r="AL1137" s="914" t="s">
        <v>4619</v>
      </c>
      <c r="AM1137" s="643" t="s">
        <v>4620</v>
      </c>
      <c r="AN1137" s="914">
        <v>3904002</v>
      </c>
      <c r="AO1137" s="643" t="s">
        <v>139</v>
      </c>
      <c r="AP1137" s="643">
        <v>1</v>
      </c>
      <c r="AQ1137" s="644" t="s">
        <v>3177</v>
      </c>
      <c r="AR1137" s="450"/>
    </row>
    <row r="1138" spans="35:44" ht="15" customHeight="1" x14ac:dyDescent="0.15">
      <c r="AI1138" s="915"/>
      <c r="AK1138" s="914" t="s">
        <v>4618</v>
      </c>
      <c r="AL1138" s="914" t="s">
        <v>4621</v>
      </c>
      <c r="AM1138" s="643" t="s">
        <v>4622</v>
      </c>
      <c r="AN1138" s="914">
        <v>3904003</v>
      </c>
      <c r="AO1138" s="643">
        <v>1</v>
      </c>
      <c r="AP1138" s="643" t="s">
        <v>139</v>
      </c>
      <c r="AQ1138" s="644" t="s">
        <v>3177</v>
      </c>
      <c r="AR1138" s="450"/>
    </row>
    <row r="1139" spans="35:44" ht="15" customHeight="1" x14ac:dyDescent="0.15">
      <c r="AI1139" s="915"/>
      <c r="AK1139" s="914" t="s">
        <v>4618</v>
      </c>
      <c r="AL1139" s="914" t="s">
        <v>4623</v>
      </c>
      <c r="AM1139" s="643" t="s">
        <v>4624</v>
      </c>
      <c r="AN1139" s="914">
        <v>3904005</v>
      </c>
      <c r="AO1139" s="643" t="s">
        <v>139</v>
      </c>
      <c r="AP1139" s="643">
        <v>1</v>
      </c>
      <c r="AQ1139" s="644" t="s">
        <v>3177</v>
      </c>
      <c r="AR1139" s="450"/>
    </row>
    <row r="1140" spans="35:44" ht="15" customHeight="1" x14ac:dyDescent="0.15">
      <c r="AI1140" s="915"/>
      <c r="AK1140" s="914" t="s">
        <v>4618</v>
      </c>
      <c r="AL1140" s="914" t="s">
        <v>4625</v>
      </c>
      <c r="AM1140" s="643" t="s">
        <v>4626</v>
      </c>
      <c r="AN1140" s="914">
        <v>3904006</v>
      </c>
      <c r="AO1140" s="643">
        <v>1</v>
      </c>
      <c r="AP1140" s="643" t="s">
        <v>139</v>
      </c>
      <c r="AQ1140" s="644" t="s">
        <v>3177</v>
      </c>
      <c r="AR1140" s="450"/>
    </row>
    <row r="1141" spans="35:44" ht="15" customHeight="1" x14ac:dyDescent="0.15">
      <c r="AI1141" s="915"/>
      <c r="AK1141" s="914" t="s">
        <v>4618</v>
      </c>
      <c r="AL1141" s="914" t="s">
        <v>4627</v>
      </c>
      <c r="AM1141" s="643" t="s">
        <v>4628</v>
      </c>
      <c r="AN1141" s="914">
        <v>3904007</v>
      </c>
      <c r="AO1141" s="643" t="s">
        <v>139</v>
      </c>
      <c r="AP1141" s="643">
        <v>1</v>
      </c>
      <c r="AQ1141" s="644" t="s">
        <v>3177</v>
      </c>
      <c r="AR1141" s="450"/>
    </row>
    <row r="1142" spans="35:44" ht="15" customHeight="1" x14ac:dyDescent="0.15">
      <c r="AI1142" s="915"/>
      <c r="AK1142" s="914" t="s">
        <v>4618</v>
      </c>
      <c r="AL1142" s="914" t="s">
        <v>4629</v>
      </c>
      <c r="AM1142" s="643" t="s">
        <v>4630</v>
      </c>
      <c r="AN1142" s="914">
        <v>3904012</v>
      </c>
      <c r="AO1142" s="643">
        <v>1</v>
      </c>
      <c r="AP1142" s="643" t="s">
        <v>139</v>
      </c>
      <c r="AQ1142" s="644" t="s">
        <v>3177</v>
      </c>
      <c r="AR1142" s="450"/>
    </row>
    <row r="1143" spans="35:44" ht="15" customHeight="1" x14ac:dyDescent="0.15">
      <c r="AI1143" s="915"/>
      <c r="AK1143" s="914" t="s">
        <v>4618</v>
      </c>
      <c r="AL1143" s="914" t="s">
        <v>4631</v>
      </c>
      <c r="AM1143" s="643" t="s">
        <v>4632</v>
      </c>
      <c r="AN1143" s="914">
        <v>3904013</v>
      </c>
      <c r="AO1143" s="643" t="s">
        <v>139</v>
      </c>
      <c r="AP1143" s="643">
        <v>1</v>
      </c>
      <c r="AQ1143" s="644" t="s">
        <v>3177</v>
      </c>
      <c r="AR1143" s="450"/>
    </row>
    <row r="1144" spans="35:44" ht="15" customHeight="1" x14ac:dyDescent="0.15">
      <c r="AI1144" s="915"/>
      <c r="AK1144" s="914" t="s">
        <v>4618</v>
      </c>
      <c r="AL1144" s="914" t="s">
        <v>4633</v>
      </c>
      <c r="AM1144" s="643" t="s">
        <v>4634</v>
      </c>
      <c r="AN1144" s="914">
        <v>3904015</v>
      </c>
      <c r="AO1144" s="643" t="s">
        <v>139</v>
      </c>
      <c r="AP1144" s="643">
        <v>1</v>
      </c>
      <c r="AQ1144" s="644" t="s">
        <v>3177</v>
      </c>
      <c r="AR1144" s="450"/>
    </row>
    <row r="1145" spans="35:44" ht="15" customHeight="1" x14ac:dyDescent="0.15">
      <c r="AI1145" s="915"/>
      <c r="AK1145" s="914" t="s">
        <v>4635</v>
      </c>
      <c r="AL1145" s="914" t="s">
        <v>4636</v>
      </c>
      <c r="AM1145" s="643" t="s">
        <v>4637</v>
      </c>
      <c r="AN1145" s="914">
        <v>3905001</v>
      </c>
      <c r="AO1145" s="643" t="s">
        <v>139</v>
      </c>
      <c r="AP1145" s="643">
        <v>1</v>
      </c>
      <c r="AQ1145" s="644" t="s">
        <v>3177</v>
      </c>
      <c r="AR1145" s="450"/>
    </row>
    <row r="1146" spans="35:44" ht="15" customHeight="1" x14ac:dyDescent="0.15">
      <c r="AI1146" s="915"/>
      <c r="AK1146" s="914" t="s">
        <v>4635</v>
      </c>
      <c r="AL1146" s="914" t="s">
        <v>4638</v>
      </c>
      <c r="AM1146" s="643" t="s">
        <v>4639</v>
      </c>
      <c r="AN1146" s="914">
        <v>3905002</v>
      </c>
      <c r="AO1146" s="643">
        <v>1</v>
      </c>
      <c r="AP1146" s="643" t="s">
        <v>139</v>
      </c>
      <c r="AQ1146" s="644" t="s">
        <v>3177</v>
      </c>
      <c r="AR1146" s="450"/>
    </row>
    <row r="1147" spans="35:44" ht="15" customHeight="1" x14ac:dyDescent="0.15">
      <c r="AI1147" s="915"/>
      <c r="AK1147" s="914" t="s">
        <v>4635</v>
      </c>
      <c r="AL1147" s="914" t="s">
        <v>4640</v>
      </c>
      <c r="AM1147" s="643" t="s">
        <v>4641</v>
      </c>
      <c r="AN1147" s="914">
        <v>3905005</v>
      </c>
      <c r="AO1147" s="643" t="s">
        <v>139</v>
      </c>
      <c r="AP1147" s="643">
        <v>1</v>
      </c>
      <c r="AQ1147" s="644" t="s">
        <v>3177</v>
      </c>
      <c r="AR1147" s="450"/>
    </row>
    <row r="1148" spans="35:44" ht="15" customHeight="1" x14ac:dyDescent="0.15">
      <c r="AI1148" s="915"/>
      <c r="AK1148" s="914" t="s">
        <v>4635</v>
      </c>
      <c r="AL1148" s="914" t="s">
        <v>4642</v>
      </c>
      <c r="AM1148" s="643" t="s">
        <v>4643</v>
      </c>
      <c r="AN1148" s="914">
        <v>3905012</v>
      </c>
      <c r="AO1148" s="643">
        <v>1</v>
      </c>
      <c r="AP1148" s="643" t="s">
        <v>139</v>
      </c>
      <c r="AQ1148" s="644" t="s">
        <v>3177</v>
      </c>
      <c r="AR1148" s="450"/>
    </row>
    <row r="1149" spans="35:44" ht="15" customHeight="1" x14ac:dyDescent="0.15">
      <c r="AI1149" s="915"/>
      <c r="AK1149" s="914" t="s">
        <v>4644</v>
      </c>
      <c r="AL1149" s="914" t="s">
        <v>4645</v>
      </c>
      <c r="AM1149" s="643" t="s">
        <v>4646</v>
      </c>
      <c r="AN1149" s="914">
        <v>3906001</v>
      </c>
      <c r="AO1149" s="643" t="s">
        <v>139</v>
      </c>
      <c r="AP1149" s="643">
        <v>1</v>
      </c>
      <c r="AQ1149" s="644" t="s">
        <v>3177</v>
      </c>
      <c r="AR1149" s="450"/>
    </row>
    <row r="1150" spans="35:44" ht="15" customHeight="1" x14ac:dyDescent="0.15">
      <c r="AI1150" s="915"/>
      <c r="AK1150" s="914" t="s">
        <v>4644</v>
      </c>
      <c r="AL1150" s="914" t="s">
        <v>4647</v>
      </c>
      <c r="AM1150" s="643" t="s">
        <v>4648</v>
      </c>
      <c r="AN1150" s="914">
        <v>3906003</v>
      </c>
      <c r="AO1150" s="643">
        <v>1</v>
      </c>
      <c r="AP1150" s="643" t="s">
        <v>139</v>
      </c>
      <c r="AQ1150" s="644" t="s">
        <v>3177</v>
      </c>
      <c r="AR1150" s="450"/>
    </row>
    <row r="1151" spans="35:44" ht="15" customHeight="1" x14ac:dyDescent="0.15">
      <c r="AI1151" s="915"/>
      <c r="AK1151" s="914" t="s">
        <v>4644</v>
      </c>
      <c r="AL1151" s="914" t="s">
        <v>4649</v>
      </c>
      <c r="AM1151" s="643" t="s">
        <v>4650</v>
      </c>
      <c r="AN1151" s="914">
        <v>3906004</v>
      </c>
      <c r="AO1151" s="643" t="s">
        <v>139</v>
      </c>
      <c r="AP1151" s="643">
        <v>1</v>
      </c>
      <c r="AQ1151" s="644" t="s">
        <v>3177</v>
      </c>
      <c r="AR1151" s="450"/>
    </row>
    <row r="1152" spans="35:44" ht="15" customHeight="1" x14ac:dyDescent="0.15">
      <c r="AI1152" s="915"/>
      <c r="AK1152" s="914" t="s">
        <v>4644</v>
      </c>
      <c r="AL1152" s="914" t="s">
        <v>4651</v>
      </c>
      <c r="AM1152" s="643" t="s">
        <v>4652</v>
      </c>
      <c r="AN1152" s="914">
        <v>3906005</v>
      </c>
      <c r="AO1152" s="643" t="s">
        <v>139</v>
      </c>
      <c r="AP1152" s="643">
        <v>1</v>
      </c>
      <c r="AQ1152" s="644" t="s">
        <v>3177</v>
      </c>
      <c r="AR1152" s="450"/>
    </row>
    <row r="1153" spans="35:44" ht="15" customHeight="1" x14ac:dyDescent="0.15">
      <c r="AI1153" s="915"/>
      <c r="AK1153" s="914" t="s">
        <v>4644</v>
      </c>
      <c r="AL1153" s="914" t="s">
        <v>4653</v>
      </c>
      <c r="AM1153" s="643" t="s">
        <v>4654</v>
      </c>
      <c r="AN1153" s="914">
        <v>3906006</v>
      </c>
      <c r="AO1153" s="643">
        <v>1</v>
      </c>
      <c r="AP1153" s="643" t="s">
        <v>139</v>
      </c>
      <c r="AQ1153" s="644" t="s">
        <v>3177</v>
      </c>
      <c r="AR1153" s="450"/>
    </row>
    <row r="1154" spans="35:44" ht="15" customHeight="1" x14ac:dyDescent="0.15">
      <c r="AI1154" s="915"/>
      <c r="AK1154" s="914" t="s">
        <v>4644</v>
      </c>
      <c r="AL1154" s="914" t="s">
        <v>4655</v>
      </c>
      <c r="AM1154" s="643" t="s">
        <v>4656</v>
      </c>
      <c r="AN1154" s="914">
        <v>3906007</v>
      </c>
      <c r="AO1154" s="643" t="s">
        <v>139</v>
      </c>
      <c r="AP1154" s="643">
        <v>1</v>
      </c>
      <c r="AQ1154" s="644" t="s">
        <v>3177</v>
      </c>
      <c r="AR1154" s="450"/>
    </row>
    <row r="1155" spans="35:44" ht="15" customHeight="1" x14ac:dyDescent="0.15">
      <c r="AI1155" s="915"/>
      <c r="AK1155" s="914" t="s">
        <v>4644</v>
      </c>
      <c r="AL1155" s="914" t="s">
        <v>4657</v>
      </c>
      <c r="AM1155" s="643" t="s">
        <v>4658</v>
      </c>
      <c r="AN1155" s="914">
        <v>3906008</v>
      </c>
      <c r="AO1155" s="643" t="s">
        <v>139</v>
      </c>
      <c r="AP1155" s="643">
        <v>1</v>
      </c>
      <c r="AQ1155" s="644" t="s">
        <v>3177</v>
      </c>
      <c r="AR1155" s="450"/>
    </row>
    <row r="1156" spans="35:44" ht="15" customHeight="1" x14ac:dyDescent="0.15">
      <c r="AI1156" s="915"/>
      <c r="AK1156" s="914" t="s">
        <v>4644</v>
      </c>
      <c r="AL1156" s="914" t="s">
        <v>4659</v>
      </c>
      <c r="AM1156" s="643" t="s">
        <v>4660</v>
      </c>
      <c r="AN1156" s="914">
        <v>3906011</v>
      </c>
      <c r="AO1156" s="643" t="s">
        <v>139</v>
      </c>
      <c r="AP1156" s="643">
        <v>1</v>
      </c>
      <c r="AQ1156" s="644" t="s">
        <v>3177</v>
      </c>
      <c r="AR1156" s="450"/>
    </row>
    <row r="1157" spans="35:44" ht="15" customHeight="1" x14ac:dyDescent="0.15">
      <c r="AI1157" s="915"/>
      <c r="AK1157" s="914" t="s">
        <v>4644</v>
      </c>
      <c r="AL1157" s="914" t="s">
        <v>4661</v>
      </c>
      <c r="AM1157" s="643" t="s">
        <v>4662</v>
      </c>
      <c r="AN1157" s="914">
        <v>3906013</v>
      </c>
      <c r="AO1157" s="643" t="s">
        <v>139</v>
      </c>
      <c r="AP1157" s="643">
        <v>1</v>
      </c>
      <c r="AQ1157" s="644" t="s">
        <v>3177</v>
      </c>
      <c r="AR1157" s="450"/>
    </row>
    <row r="1158" spans="35:44" ht="15" customHeight="1" x14ac:dyDescent="0.15">
      <c r="AI1158" s="915"/>
      <c r="AK1158" s="914" t="s">
        <v>4663</v>
      </c>
      <c r="AL1158" s="914" t="s">
        <v>4664</v>
      </c>
      <c r="AM1158" s="643" t="s">
        <v>4665</v>
      </c>
      <c r="AN1158" s="914">
        <v>3907005</v>
      </c>
      <c r="AO1158" s="643">
        <v>1</v>
      </c>
      <c r="AP1158" s="643" t="s">
        <v>139</v>
      </c>
      <c r="AQ1158" s="644" t="s">
        <v>3177</v>
      </c>
      <c r="AR1158" s="450"/>
    </row>
    <row r="1159" spans="35:44" ht="15" customHeight="1" x14ac:dyDescent="0.15">
      <c r="AI1159" s="915"/>
      <c r="AK1159" s="914" t="s">
        <v>4663</v>
      </c>
      <c r="AL1159" s="914" t="s">
        <v>4666</v>
      </c>
      <c r="AM1159" s="643" t="s">
        <v>4667</v>
      </c>
      <c r="AN1159" s="914">
        <v>3907008</v>
      </c>
      <c r="AO1159" s="643" t="s">
        <v>139</v>
      </c>
      <c r="AP1159" s="643">
        <v>1</v>
      </c>
      <c r="AQ1159" s="644" t="s">
        <v>3177</v>
      </c>
      <c r="AR1159" s="450"/>
    </row>
    <row r="1160" spans="35:44" ht="15" customHeight="1" x14ac:dyDescent="0.15">
      <c r="AI1160" s="915"/>
      <c r="AK1160" s="914" t="s">
        <v>4663</v>
      </c>
      <c r="AL1160" s="914" t="s">
        <v>4668</v>
      </c>
      <c r="AM1160" s="643" t="s">
        <v>4669</v>
      </c>
      <c r="AN1160" s="914">
        <v>3907010</v>
      </c>
      <c r="AO1160" s="643" t="s">
        <v>139</v>
      </c>
      <c r="AP1160" s="643">
        <v>1</v>
      </c>
      <c r="AQ1160" s="644" t="s">
        <v>3177</v>
      </c>
      <c r="AR1160" s="450"/>
    </row>
    <row r="1161" spans="35:44" ht="15" customHeight="1" x14ac:dyDescent="0.15">
      <c r="AI1161" s="915"/>
      <c r="AK1161" s="914" t="s">
        <v>4663</v>
      </c>
      <c r="AL1161" s="914" t="s">
        <v>4670</v>
      </c>
      <c r="AM1161" s="643" t="s">
        <v>4671</v>
      </c>
      <c r="AN1161" s="914">
        <v>3907011</v>
      </c>
      <c r="AO1161" s="643">
        <v>1</v>
      </c>
      <c r="AP1161" s="643" t="s">
        <v>139</v>
      </c>
      <c r="AQ1161" s="644" t="s">
        <v>3177</v>
      </c>
      <c r="AR1161" s="450"/>
    </row>
    <row r="1162" spans="35:44" ht="15" customHeight="1" x14ac:dyDescent="0.15">
      <c r="AI1162" s="915"/>
      <c r="AK1162" s="914" t="s">
        <v>4663</v>
      </c>
      <c r="AL1162" s="914" t="s">
        <v>4672</v>
      </c>
      <c r="AM1162" s="643" t="s">
        <v>4673</v>
      </c>
      <c r="AN1162" s="914">
        <v>3907013</v>
      </c>
      <c r="AO1162" s="643" t="s">
        <v>139</v>
      </c>
      <c r="AP1162" s="643">
        <v>1</v>
      </c>
      <c r="AQ1162" s="644" t="s">
        <v>3177</v>
      </c>
      <c r="AR1162" s="450"/>
    </row>
    <row r="1163" spans="35:44" ht="15" customHeight="1" x14ac:dyDescent="0.15">
      <c r="AI1163" s="915"/>
      <c r="AK1163" s="914" t="s">
        <v>4663</v>
      </c>
      <c r="AL1163" s="914" t="s">
        <v>4674</v>
      </c>
      <c r="AM1163" s="643" t="s">
        <v>4675</v>
      </c>
      <c r="AN1163" s="914">
        <v>3907015</v>
      </c>
      <c r="AO1163" s="643" t="s">
        <v>139</v>
      </c>
      <c r="AP1163" s="643">
        <v>1</v>
      </c>
      <c r="AQ1163" s="644" t="s">
        <v>3177</v>
      </c>
      <c r="AR1163" s="450"/>
    </row>
    <row r="1164" spans="35:44" ht="15" customHeight="1" x14ac:dyDescent="0.15">
      <c r="AI1164" s="915"/>
      <c r="AK1164" s="914" t="s">
        <v>4663</v>
      </c>
      <c r="AL1164" s="914" t="s">
        <v>4676</v>
      </c>
      <c r="AM1164" s="643" t="s">
        <v>4677</v>
      </c>
      <c r="AN1164" s="914">
        <v>3907021</v>
      </c>
      <c r="AO1164" s="643">
        <v>1</v>
      </c>
      <c r="AP1164" s="643" t="s">
        <v>139</v>
      </c>
      <c r="AQ1164" s="644" t="s">
        <v>3177</v>
      </c>
      <c r="AR1164" s="450"/>
    </row>
    <row r="1165" spans="35:44" ht="15" customHeight="1" x14ac:dyDescent="0.15">
      <c r="AI1165" s="915"/>
      <c r="AK1165" s="914" t="s">
        <v>4663</v>
      </c>
      <c r="AL1165" s="914" t="s">
        <v>4678</v>
      </c>
      <c r="AM1165" s="643" t="s">
        <v>4679</v>
      </c>
      <c r="AN1165" s="914">
        <v>3907022</v>
      </c>
      <c r="AO1165" s="643" t="s">
        <v>139</v>
      </c>
      <c r="AP1165" s="643">
        <v>1</v>
      </c>
      <c r="AQ1165" s="644" t="s">
        <v>3177</v>
      </c>
      <c r="AR1165" s="450"/>
    </row>
    <row r="1166" spans="35:44" ht="15" customHeight="1" x14ac:dyDescent="0.15">
      <c r="AI1166" s="915"/>
      <c r="AK1166" s="914" t="s">
        <v>4663</v>
      </c>
      <c r="AL1166" s="914" t="s">
        <v>4680</v>
      </c>
      <c r="AM1166" s="643" t="s">
        <v>4681</v>
      </c>
      <c r="AN1166" s="914">
        <v>3907023</v>
      </c>
      <c r="AO1166" s="643">
        <v>1</v>
      </c>
      <c r="AP1166" s="643" t="s">
        <v>139</v>
      </c>
      <c r="AQ1166" s="644" t="s">
        <v>3177</v>
      </c>
      <c r="AR1166" s="450"/>
    </row>
    <row r="1167" spans="35:44" ht="15" customHeight="1" x14ac:dyDescent="0.15">
      <c r="AI1167" s="915"/>
      <c r="AK1167" s="914" t="s">
        <v>4663</v>
      </c>
      <c r="AL1167" s="914" t="s">
        <v>4682</v>
      </c>
      <c r="AM1167" s="643" t="s">
        <v>4683</v>
      </c>
      <c r="AN1167" s="914">
        <v>3907024</v>
      </c>
      <c r="AO1167" s="643" t="s">
        <v>139</v>
      </c>
      <c r="AP1167" s="643">
        <v>1</v>
      </c>
      <c r="AQ1167" s="644" t="s">
        <v>3177</v>
      </c>
      <c r="AR1167" s="450"/>
    </row>
    <row r="1168" spans="35:44" ht="15" customHeight="1" x14ac:dyDescent="0.15">
      <c r="AI1168" s="915"/>
      <c r="AK1168" s="914" t="s">
        <v>4684</v>
      </c>
      <c r="AL1168" s="914" t="s">
        <v>4685</v>
      </c>
      <c r="AM1168" s="643" t="s">
        <v>4686</v>
      </c>
      <c r="AN1168" s="914">
        <v>3908001</v>
      </c>
      <c r="AO1168" s="643" t="s">
        <v>139</v>
      </c>
      <c r="AP1168" s="643">
        <v>1</v>
      </c>
      <c r="AQ1168" s="644" t="s">
        <v>3177</v>
      </c>
      <c r="AR1168" s="450"/>
    </row>
    <row r="1169" spans="35:44" ht="15" customHeight="1" x14ac:dyDescent="0.15">
      <c r="AI1169" s="915"/>
      <c r="AK1169" s="914" t="s">
        <v>4684</v>
      </c>
      <c r="AL1169" s="914" t="s">
        <v>4687</v>
      </c>
      <c r="AM1169" s="643" t="s">
        <v>4688</v>
      </c>
      <c r="AN1169" s="914">
        <v>3908002</v>
      </c>
      <c r="AO1169" s="643" t="s">
        <v>139</v>
      </c>
      <c r="AP1169" s="643">
        <v>1</v>
      </c>
      <c r="AQ1169" s="644" t="s">
        <v>3177</v>
      </c>
      <c r="AR1169" s="450"/>
    </row>
    <row r="1170" spans="35:44" ht="15" customHeight="1" x14ac:dyDescent="0.15">
      <c r="AI1170" s="915"/>
      <c r="AK1170" s="914" t="s">
        <v>4684</v>
      </c>
      <c r="AL1170" s="914" t="s">
        <v>4689</v>
      </c>
      <c r="AM1170" s="643" t="s">
        <v>4690</v>
      </c>
      <c r="AN1170" s="914">
        <v>3908005</v>
      </c>
      <c r="AO1170" s="643">
        <v>1</v>
      </c>
      <c r="AP1170" s="643" t="s">
        <v>139</v>
      </c>
      <c r="AQ1170" s="644" t="s">
        <v>3177</v>
      </c>
      <c r="AR1170" s="450"/>
    </row>
    <row r="1171" spans="35:44" ht="15" customHeight="1" x14ac:dyDescent="0.15">
      <c r="AI1171" s="915"/>
      <c r="AK1171" s="914" t="s">
        <v>4684</v>
      </c>
      <c r="AL1171" s="914" t="s">
        <v>4691</v>
      </c>
      <c r="AM1171" s="643" t="s">
        <v>4692</v>
      </c>
      <c r="AN1171" s="914">
        <v>3908006</v>
      </c>
      <c r="AO1171" s="643">
        <v>1</v>
      </c>
      <c r="AP1171" s="643" t="s">
        <v>139</v>
      </c>
      <c r="AQ1171" s="644" t="s">
        <v>3177</v>
      </c>
      <c r="AR1171" s="450"/>
    </row>
    <row r="1172" spans="35:44" ht="15" customHeight="1" x14ac:dyDescent="0.15">
      <c r="AI1172" s="915"/>
      <c r="AK1172" s="914" t="s">
        <v>4684</v>
      </c>
      <c r="AL1172" s="914" t="s">
        <v>4693</v>
      </c>
      <c r="AM1172" s="643" t="s">
        <v>4694</v>
      </c>
      <c r="AN1172" s="914">
        <v>3908007</v>
      </c>
      <c r="AO1172" s="643" t="s">
        <v>139</v>
      </c>
      <c r="AP1172" s="643">
        <v>1</v>
      </c>
      <c r="AQ1172" s="644" t="s">
        <v>3177</v>
      </c>
      <c r="AR1172" s="450"/>
    </row>
    <row r="1173" spans="35:44" ht="15" customHeight="1" x14ac:dyDescent="0.15">
      <c r="AI1173" s="915"/>
      <c r="AK1173" s="914" t="s">
        <v>4684</v>
      </c>
      <c r="AL1173" s="914" t="s">
        <v>4695</v>
      </c>
      <c r="AM1173" s="643" t="s">
        <v>4696</v>
      </c>
      <c r="AN1173" s="914">
        <v>3908008</v>
      </c>
      <c r="AO1173" s="643" t="s">
        <v>139</v>
      </c>
      <c r="AP1173" s="643">
        <v>1</v>
      </c>
      <c r="AQ1173" s="644" t="s">
        <v>3198</v>
      </c>
      <c r="AR1173" s="450"/>
    </row>
    <row r="1174" spans="35:44" ht="15" customHeight="1" x14ac:dyDescent="0.15">
      <c r="AI1174" s="915"/>
      <c r="AK1174" s="914" t="s">
        <v>4684</v>
      </c>
      <c r="AL1174" s="914" t="s">
        <v>4697</v>
      </c>
      <c r="AM1174" s="643" t="s">
        <v>4698</v>
      </c>
      <c r="AN1174" s="914">
        <v>3908997</v>
      </c>
      <c r="AO1174" s="643" t="s">
        <v>139</v>
      </c>
      <c r="AP1174" s="643">
        <v>1</v>
      </c>
      <c r="AQ1174" s="644" t="s">
        <v>3198</v>
      </c>
      <c r="AR1174" s="450" t="s">
        <v>3199</v>
      </c>
    </row>
    <row r="1175" spans="35:44" ht="15" customHeight="1" x14ac:dyDescent="0.15">
      <c r="AI1175" s="915"/>
      <c r="AL1175" s="920"/>
    </row>
    <row r="1181" spans="35:44" ht="15" customHeight="1" x14ac:dyDescent="0.15">
      <c r="AM1181" s="650"/>
      <c r="AN1181" s="651"/>
      <c r="AO1181" s="651"/>
      <c r="AP1181" s="652"/>
    </row>
    <row r="1182" spans="35:44" ht="15" customHeight="1" x14ac:dyDescent="0.15">
      <c r="AM1182" s="650" t="s">
        <v>3013</v>
      </c>
      <c r="AN1182" s="653" t="s">
        <v>3</v>
      </c>
      <c r="AO1182" s="653"/>
      <c r="AP1182" s="650">
        <v>1</v>
      </c>
    </row>
    <row r="1183" spans="35:44" ht="15" customHeight="1" x14ac:dyDescent="0.15">
      <c r="AN1183" s="653" t="s">
        <v>3012</v>
      </c>
      <c r="AO1183" s="653"/>
      <c r="AP1183" s="650">
        <v>2</v>
      </c>
    </row>
    <row r="1184" spans="35:44" ht="15" customHeight="1" x14ac:dyDescent="0.15">
      <c r="AN1184" s="34" t="s">
        <v>3024</v>
      </c>
      <c r="AP1184" s="650">
        <v>3</v>
      </c>
    </row>
    <row r="1185" spans="42:42" ht="15" customHeight="1" x14ac:dyDescent="0.15">
      <c r="AP1185" s="650">
        <v>4</v>
      </c>
    </row>
    <row r="1186" spans="42:42" ht="15" customHeight="1" x14ac:dyDescent="0.15">
      <c r="AP1186" s="650">
        <v>5</v>
      </c>
    </row>
  </sheetData>
  <sheetProtection algorithmName="SHA-512" hashValue="TVaMK3SWCrsF8h+KkLkonmIh/MfP+/1WoVQ1rXphuVJTx/ReQx1EDhkq/gjeWRXBGJLIvHMhxtIX9FcidUlHYg==" saltValue="qewQ6yPraEPLvMbDESa9WQ==" spinCount="100000" sheet="1" formatCells="0"/>
  <autoFilter ref="AK432:AR1174" xr:uid="{7E5880E1-C581-437C-A6B6-9CB0B1AF463A}"/>
  <dataConsolidate/>
  <mergeCells count="800">
    <mergeCell ref="A1:F1"/>
    <mergeCell ref="G1:AE1"/>
    <mergeCell ref="A2:F2"/>
    <mergeCell ref="G2:AE3"/>
    <mergeCell ref="AF2:AF3"/>
    <mergeCell ref="A4:D4"/>
    <mergeCell ref="K4:W5"/>
    <mergeCell ref="A5:J5"/>
    <mergeCell ref="A9:C9"/>
    <mergeCell ref="D9:P10"/>
    <mergeCell ref="Q9:S10"/>
    <mergeCell ref="T9:AE10"/>
    <mergeCell ref="AF9:AF10"/>
    <mergeCell ref="A10:C10"/>
    <mergeCell ref="A6:B7"/>
    <mergeCell ref="N6:U7"/>
    <mergeCell ref="A8:C8"/>
    <mergeCell ref="D8:P8"/>
    <mergeCell ref="Q8:S8"/>
    <mergeCell ref="T8:AE8"/>
    <mergeCell ref="AF11:AF12"/>
    <mergeCell ref="H12:P12"/>
    <mergeCell ref="D13:P14"/>
    <mergeCell ref="Q13:S14"/>
    <mergeCell ref="T13:AE14"/>
    <mergeCell ref="AF13:AF14"/>
    <mergeCell ref="A11:C14"/>
    <mergeCell ref="D11:D12"/>
    <mergeCell ref="E11:G12"/>
    <mergeCell ref="H11:P11"/>
    <mergeCell ref="Q11:S11"/>
    <mergeCell ref="T11:AE11"/>
    <mergeCell ref="A16:C16"/>
    <mergeCell ref="D16:P16"/>
    <mergeCell ref="Q16:S16"/>
    <mergeCell ref="T16:AE16"/>
    <mergeCell ref="D22:E22"/>
    <mergeCell ref="F22:P22"/>
    <mergeCell ref="AF16:AF17"/>
    <mergeCell ref="A17:C18"/>
    <mergeCell ref="D17:P18"/>
    <mergeCell ref="Q17:S19"/>
    <mergeCell ref="T17:AE19"/>
    <mergeCell ref="AF18:AF19"/>
    <mergeCell ref="A19:C19"/>
    <mergeCell ref="D19:P19"/>
    <mergeCell ref="A20:C22"/>
    <mergeCell ref="D20:E20"/>
    <mergeCell ref="F20:P20"/>
    <mergeCell ref="Q20:AE20"/>
    <mergeCell ref="D21:E21"/>
    <mergeCell ref="F21:P21"/>
    <mergeCell ref="Q21:S22"/>
    <mergeCell ref="T21:AE22"/>
    <mergeCell ref="A30:AE30"/>
    <mergeCell ref="A31:B31"/>
    <mergeCell ref="C31:AE32"/>
    <mergeCell ref="A32:B32"/>
    <mergeCell ref="AF33:AF35"/>
    <mergeCell ref="A34:AE34"/>
    <mergeCell ref="A35:AE35"/>
    <mergeCell ref="Q23:S23"/>
    <mergeCell ref="T23:AE23"/>
    <mergeCell ref="AF23:AF24"/>
    <mergeCell ref="H24:P24"/>
    <mergeCell ref="D25:P26"/>
    <mergeCell ref="Q25:S26"/>
    <mergeCell ref="T25:AE26"/>
    <mergeCell ref="AF25:AF26"/>
    <mergeCell ref="A23:C26"/>
    <mergeCell ref="D23:D24"/>
    <mergeCell ref="E23:G24"/>
    <mergeCell ref="H23:P23"/>
    <mergeCell ref="V39:W40"/>
    <mergeCell ref="Y39:Z40"/>
    <mergeCell ref="AB39:AC40"/>
    <mergeCell ref="G40:G41"/>
    <mergeCell ref="H40:Q41"/>
    <mergeCell ref="AF40:AF41"/>
    <mergeCell ref="A36:F36"/>
    <mergeCell ref="V36:AD36"/>
    <mergeCell ref="AF36:AF37"/>
    <mergeCell ref="B37:D37"/>
    <mergeCell ref="V37:X38"/>
    <mergeCell ref="B38:D38"/>
    <mergeCell ref="G38:G39"/>
    <mergeCell ref="Y38:AA38"/>
    <mergeCell ref="AB38:AD38"/>
    <mergeCell ref="B39:D39"/>
    <mergeCell ref="A46:L46"/>
    <mergeCell ref="M46:AA46"/>
    <mergeCell ref="A47:C47"/>
    <mergeCell ref="D47:F47"/>
    <mergeCell ref="G47:I47"/>
    <mergeCell ref="J47:L47"/>
    <mergeCell ref="M47:O47"/>
    <mergeCell ref="P47:R47"/>
    <mergeCell ref="S47:U47"/>
    <mergeCell ref="V47:X47"/>
    <mergeCell ref="M49:O49"/>
    <mergeCell ref="P49:R49"/>
    <mergeCell ref="S49:U49"/>
    <mergeCell ref="V49:X49"/>
    <mergeCell ref="Y49:AA49"/>
    <mergeCell ref="A50:B50"/>
    <mergeCell ref="Y47:AA47"/>
    <mergeCell ref="A48:C49"/>
    <mergeCell ref="D48:F49"/>
    <mergeCell ref="G48:I49"/>
    <mergeCell ref="J48:L49"/>
    <mergeCell ref="M48:O48"/>
    <mergeCell ref="P48:R48"/>
    <mergeCell ref="S48:U48"/>
    <mergeCell ref="V48:X48"/>
    <mergeCell ref="Y48:AA48"/>
    <mergeCell ref="L62:S62"/>
    <mergeCell ref="A63:B70"/>
    <mergeCell ref="C63:G63"/>
    <mergeCell ref="H63:J63"/>
    <mergeCell ref="L63:S76"/>
    <mergeCell ref="C64:G64"/>
    <mergeCell ref="C51:AE51"/>
    <mergeCell ref="A54:B54"/>
    <mergeCell ref="C54:D54"/>
    <mergeCell ref="A55:B55"/>
    <mergeCell ref="C55:D55"/>
    <mergeCell ref="A56:B56"/>
    <mergeCell ref="C56:D56"/>
    <mergeCell ref="H64:J64"/>
    <mergeCell ref="C65:G65"/>
    <mergeCell ref="H65:J65"/>
    <mergeCell ref="C66:G66"/>
    <mergeCell ref="H66:J66"/>
    <mergeCell ref="C67:G67"/>
    <mergeCell ref="H67:J67"/>
    <mergeCell ref="A57:B57"/>
    <mergeCell ref="C57:D57"/>
    <mergeCell ref="A62:G62"/>
    <mergeCell ref="H62:K62"/>
    <mergeCell ref="A71:B73"/>
    <mergeCell ref="C71:G71"/>
    <mergeCell ref="H71:J71"/>
    <mergeCell ref="C72:G72"/>
    <mergeCell ref="H72:J72"/>
    <mergeCell ref="C73:G73"/>
    <mergeCell ref="H73:J73"/>
    <mergeCell ref="C68:G68"/>
    <mergeCell ref="H68:J68"/>
    <mergeCell ref="C69:G69"/>
    <mergeCell ref="H69:J69"/>
    <mergeCell ref="C70:G70"/>
    <mergeCell ref="H70:J70"/>
    <mergeCell ref="A80:Z80"/>
    <mergeCell ref="A81:H81"/>
    <mergeCell ref="I81:P81"/>
    <mergeCell ref="A82:D82"/>
    <mergeCell ref="E82:H82"/>
    <mergeCell ref="I82:L82"/>
    <mergeCell ref="M82:P82"/>
    <mergeCell ref="A74:B76"/>
    <mergeCell ref="C74:G74"/>
    <mergeCell ref="H74:J74"/>
    <mergeCell ref="C75:G75"/>
    <mergeCell ref="H75:J75"/>
    <mergeCell ref="C76:G76"/>
    <mergeCell ref="H76:J76"/>
    <mergeCell ref="AF88:AF90"/>
    <mergeCell ref="A91:F91"/>
    <mergeCell ref="G91:L91"/>
    <mergeCell ref="M91:N91"/>
    <mergeCell ref="O91:T91"/>
    <mergeCell ref="U91:V91"/>
    <mergeCell ref="A83:C83"/>
    <mergeCell ref="E83:G83"/>
    <mergeCell ref="I83:K83"/>
    <mergeCell ref="M83:O83"/>
    <mergeCell ref="A87:AA87"/>
    <mergeCell ref="A88:F90"/>
    <mergeCell ref="G88:N90"/>
    <mergeCell ref="O88:V90"/>
    <mergeCell ref="W88:Z90"/>
    <mergeCell ref="A92:F92"/>
    <mergeCell ref="G92:L92"/>
    <mergeCell ref="M92:N92"/>
    <mergeCell ref="O92:T92"/>
    <mergeCell ref="U92:V92"/>
    <mergeCell ref="A93:F93"/>
    <mergeCell ref="G93:L93"/>
    <mergeCell ref="M93:N93"/>
    <mergeCell ref="O93:T93"/>
    <mergeCell ref="U93:V93"/>
    <mergeCell ref="A94:F94"/>
    <mergeCell ref="G94:L94"/>
    <mergeCell ref="M94:N94"/>
    <mergeCell ref="O94:T94"/>
    <mergeCell ref="U94:V94"/>
    <mergeCell ref="A95:F95"/>
    <mergeCell ref="G95:L95"/>
    <mergeCell ref="M95:N95"/>
    <mergeCell ref="O95:T95"/>
    <mergeCell ref="U95:V95"/>
    <mergeCell ref="R102:AA102"/>
    <mergeCell ref="E103:Q103"/>
    <mergeCell ref="R103:AA103"/>
    <mergeCell ref="E104:Q104"/>
    <mergeCell ref="R104:AA104"/>
    <mergeCell ref="E105:Q105"/>
    <mergeCell ref="R105:AA105"/>
    <mergeCell ref="A96:F96"/>
    <mergeCell ref="G96:L96"/>
    <mergeCell ref="M96:N96"/>
    <mergeCell ref="O96:T96"/>
    <mergeCell ref="U96:V96"/>
    <mergeCell ref="A101:B115"/>
    <mergeCell ref="C101:D107"/>
    <mergeCell ref="E101:Q101"/>
    <mergeCell ref="R101:AA101"/>
    <mergeCell ref="E102:Q102"/>
    <mergeCell ref="E106:Q106"/>
    <mergeCell ref="R106:AA106"/>
    <mergeCell ref="E107:Q107"/>
    <mergeCell ref="R107:AA107"/>
    <mergeCell ref="C108:D115"/>
    <mergeCell ref="E108:Q108"/>
    <mergeCell ref="R108:AA108"/>
    <mergeCell ref="E109:Q109"/>
    <mergeCell ref="S109:AA109"/>
    <mergeCell ref="E110:Q110"/>
    <mergeCell ref="E114:Q114"/>
    <mergeCell ref="R114:AA114"/>
    <mergeCell ref="E115:Q115"/>
    <mergeCell ref="R115:AA115"/>
    <mergeCell ref="C116:Q116"/>
    <mergeCell ref="R116:AA116"/>
    <mergeCell ref="R110:AA110"/>
    <mergeCell ref="E111:Q111"/>
    <mergeCell ref="S111:AA111"/>
    <mergeCell ref="E112:Q112"/>
    <mergeCell ref="R112:AA112"/>
    <mergeCell ref="E113:Q113"/>
    <mergeCell ref="S113:AA113"/>
    <mergeCell ref="A117:B119"/>
    <mergeCell ref="E117:Q117"/>
    <mergeCell ref="R117:AA117"/>
    <mergeCell ref="E118:Q118"/>
    <mergeCell ref="R118:AA118"/>
    <mergeCell ref="C119:Q119"/>
    <mergeCell ref="R119:AA119"/>
    <mergeCell ref="A124:Q124"/>
    <mergeCell ref="R124:AA124"/>
    <mergeCell ref="A126:Q126"/>
    <mergeCell ref="R126:AA126"/>
    <mergeCell ref="A120:B123"/>
    <mergeCell ref="E120:Q120"/>
    <mergeCell ref="R120:AA120"/>
    <mergeCell ref="E121:Q121"/>
    <mergeCell ref="S121:AA121"/>
    <mergeCell ref="A130:B130"/>
    <mergeCell ref="I133:W133"/>
    <mergeCell ref="AA133:AE133"/>
    <mergeCell ref="AD121:AE125"/>
    <mergeCell ref="E122:Q122"/>
    <mergeCell ref="R122:AA122"/>
    <mergeCell ref="C123:Q123"/>
    <mergeCell ref="R123:AA123"/>
    <mergeCell ref="A125:Q125"/>
    <mergeCell ref="R125:AA125"/>
    <mergeCell ref="A140:B140"/>
    <mergeCell ref="C140:M140"/>
    <mergeCell ref="A141:B141"/>
    <mergeCell ref="C141:M141"/>
    <mergeCell ref="A128:Q128"/>
    <mergeCell ref="R128:AA128"/>
    <mergeCell ref="AB128:AC128"/>
    <mergeCell ref="A129:Q129"/>
    <mergeCell ref="R129:AA129"/>
    <mergeCell ref="AB129:AC129"/>
    <mergeCell ref="A150:C150"/>
    <mergeCell ref="D150:E150"/>
    <mergeCell ref="F150:N150"/>
    <mergeCell ref="P150:Q150"/>
    <mergeCell ref="R150:AD150"/>
    <mergeCell ref="A142:B142"/>
    <mergeCell ref="C142:M142"/>
    <mergeCell ref="A143:B143"/>
    <mergeCell ref="C143:M143"/>
    <mergeCell ref="A144:B144"/>
    <mergeCell ref="C144:M144"/>
    <mergeCell ref="A145:B145"/>
    <mergeCell ref="C145:M145"/>
    <mergeCell ref="N144:AE145"/>
    <mergeCell ref="A153:C153"/>
    <mergeCell ref="D153:E153"/>
    <mergeCell ref="F153:I153"/>
    <mergeCell ref="K153:AD153"/>
    <mergeCell ref="B154:C154"/>
    <mergeCell ref="D154:AD154"/>
    <mergeCell ref="A151:C151"/>
    <mergeCell ref="D151:E151"/>
    <mergeCell ref="F151:N151"/>
    <mergeCell ref="A152:C152"/>
    <mergeCell ref="D152:E152"/>
    <mergeCell ref="F152:N152"/>
    <mergeCell ref="A163:B163"/>
    <mergeCell ref="C163:W163"/>
    <mergeCell ref="A164:B164"/>
    <mergeCell ref="C164:W164"/>
    <mergeCell ref="A165:B165"/>
    <mergeCell ref="C165:W165"/>
    <mergeCell ref="B155:C155"/>
    <mergeCell ref="D155:AD155"/>
    <mergeCell ref="B156:C156"/>
    <mergeCell ref="D156:AD156"/>
    <mergeCell ref="A162:B162"/>
    <mergeCell ref="C162:W162"/>
    <mergeCell ref="A178:C178"/>
    <mergeCell ref="D178:E178"/>
    <mergeCell ref="F178:H178"/>
    <mergeCell ref="I178:J178"/>
    <mergeCell ref="A189:E191"/>
    <mergeCell ref="Y189:AC189"/>
    <mergeCell ref="F190:J191"/>
    <mergeCell ref="K191:O191"/>
    <mergeCell ref="A166:B166"/>
    <mergeCell ref="C166:W166"/>
    <mergeCell ref="A167:B167"/>
    <mergeCell ref="C167:I167"/>
    <mergeCell ref="J167:W167"/>
    <mergeCell ref="A176:E177"/>
    <mergeCell ref="F177:J177"/>
    <mergeCell ref="W192:X192"/>
    <mergeCell ref="AB192:AC192"/>
    <mergeCell ref="A200:E201"/>
    <mergeCell ref="T200:X200"/>
    <mergeCell ref="F201:J201"/>
    <mergeCell ref="A202:C202"/>
    <mergeCell ref="D202:E202"/>
    <mergeCell ref="F202:H202"/>
    <mergeCell ref="I202:J202"/>
    <mergeCell ref="A192:C192"/>
    <mergeCell ref="D192:E192"/>
    <mergeCell ref="F192:H192"/>
    <mergeCell ref="I192:J192"/>
    <mergeCell ref="K192:M192"/>
    <mergeCell ref="N192:O192"/>
    <mergeCell ref="A206:AE206"/>
    <mergeCell ref="A208:D210"/>
    <mergeCell ref="E209:Y209"/>
    <mergeCell ref="Z209:AE210"/>
    <mergeCell ref="E210:G210"/>
    <mergeCell ref="H210:J210"/>
    <mergeCell ref="K210:M210"/>
    <mergeCell ref="N210:P210"/>
    <mergeCell ref="Q210:S210"/>
    <mergeCell ref="T210:V210"/>
    <mergeCell ref="W210:Y210"/>
    <mergeCell ref="A211:C211"/>
    <mergeCell ref="E211:F211"/>
    <mergeCell ref="H211:I211"/>
    <mergeCell ref="K211:L211"/>
    <mergeCell ref="N211:O211"/>
    <mergeCell ref="Q211:R211"/>
    <mergeCell ref="T211:U211"/>
    <mergeCell ref="W211:X211"/>
    <mergeCell ref="AF222:AF223"/>
    <mergeCell ref="C223:E224"/>
    <mergeCell ref="F223:H223"/>
    <mergeCell ref="I223:K224"/>
    <mergeCell ref="L223:M224"/>
    <mergeCell ref="F224:H224"/>
    <mergeCell ref="Z211:AD211"/>
    <mergeCell ref="A212:AE212"/>
    <mergeCell ref="A216:AE216"/>
    <mergeCell ref="A220:AE220"/>
    <mergeCell ref="AF220:AF221"/>
    <mergeCell ref="A221:AE221"/>
    <mergeCell ref="A225:B225"/>
    <mergeCell ref="C225:D225"/>
    <mergeCell ref="F225:G225"/>
    <mergeCell ref="I225:J225"/>
    <mergeCell ref="L225:M225"/>
    <mergeCell ref="A229:AE229"/>
    <mergeCell ref="C222:M222"/>
    <mergeCell ref="N222:O225"/>
    <mergeCell ref="P222:AE227"/>
    <mergeCell ref="Z230:AB230"/>
    <mergeCell ref="AC230:AE230"/>
    <mergeCell ref="A231:J231"/>
    <mergeCell ref="K231:M231"/>
    <mergeCell ref="N231:P231"/>
    <mergeCell ref="Q231:S231"/>
    <mergeCell ref="T231:V231"/>
    <mergeCell ref="W231:Y231"/>
    <mergeCell ref="Z231:AB231"/>
    <mergeCell ref="AC231:AE231"/>
    <mergeCell ref="A230:J230"/>
    <mergeCell ref="K230:M230"/>
    <mergeCell ref="N230:P230"/>
    <mergeCell ref="Q230:S230"/>
    <mergeCell ref="T230:V230"/>
    <mergeCell ref="W230:Y230"/>
    <mergeCell ref="Z232:AB232"/>
    <mergeCell ref="AC232:AE232"/>
    <mergeCell ref="A233:B233"/>
    <mergeCell ref="C233:AE233"/>
    <mergeCell ref="A234:B234"/>
    <mergeCell ref="C234:AE234"/>
    <mergeCell ref="A232:J232"/>
    <mergeCell ref="K232:M232"/>
    <mergeCell ref="N232:P232"/>
    <mergeCell ref="Q232:S232"/>
    <mergeCell ref="T232:V232"/>
    <mergeCell ref="W232:Y232"/>
    <mergeCell ref="A238:B238"/>
    <mergeCell ref="C238:AE238"/>
    <mergeCell ref="A239:B239"/>
    <mergeCell ref="C239:AE239"/>
    <mergeCell ref="A240:B240"/>
    <mergeCell ref="C240:AE240"/>
    <mergeCell ref="A235:B235"/>
    <mergeCell ref="C235:AE235"/>
    <mergeCell ref="A236:B236"/>
    <mergeCell ref="C236:AE236"/>
    <mergeCell ref="A237:B237"/>
    <mergeCell ref="C237:AE237"/>
    <mergeCell ref="A241:B241"/>
    <mergeCell ref="C241:AE241"/>
    <mergeCell ref="A242:B242"/>
    <mergeCell ref="C242:AE242"/>
    <mergeCell ref="A245:AE245"/>
    <mergeCell ref="K246:M246"/>
    <mergeCell ref="N246:P246"/>
    <mergeCell ref="Q246:S246"/>
    <mergeCell ref="T246:V246"/>
    <mergeCell ref="W246:Y246"/>
    <mergeCell ref="Z246:AB246"/>
    <mergeCell ref="AC246:AE246"/>
    <mergeCell ref="A247:B252"/>
    <mergeCell ref="C247:J247"/>
    <mergeCell ref="K247:M247"/>
    <mergeCell ref="N247:P247"/>
    <mergeCell ref="Q247:S247"/>
    <mergeCell ref="T247:V247"/>
    <mergeCell ref="W247:Y247"/>
    <mergeCell ref="Z247:AB247"/>
    <mergeCell ref="AC247:AE247"/>
    <mergeCell ref="C248:J248"/>
    <mergeCell ref="K248:M248"/>
    <mergeCell ref="N248:P248"/>
    <mergeCell ref="Q248:S248"/>
    <mergeCell ref="T248:V248"/>
    <mergeCell ref="W248:Y248"/>
    <mergeCell ref="Z248:AB248"/>
    <mergeCell ref="AC248:AE248"/>
    <mergeCell ref="Z249:AB249"/>
    <mergeCell ref="AC249:AE249"/>
    <mergeCell ref="C250:J250"/>
    <mergeCell ref="K250:M250"/>
    <mergeCell ref="N250:P250"/>
    <mergeCell ref="Q250:S250"/>
    <mergeCell ref="T250:V250"/>
    <mergeCell ref="W250:Y250"/>
    <mergeCell ref="Z250:AB250"/>
    <mergeCell ref="AC250:AE250"/>
    <mergeCell ref="C249:J249"/>
    <mergeCell ref="K249:M249"/>
    <mergeCell ref="N249:P249"/>
    <mergeCell ref="Q249:S249"/>
    <mergeCell ref="T249:V249"/>
    <mergeCell ref="W249:Y249"/>
    <mergeCell ref="Z251:AB251"/>
    <mergeCell ref="AC251:AE251"/>
    <mergeCell ref="C252:J252"/>
    <mergeCell ref="K252:M252"/>
    <mergeCell ref="N252:P252"/>
    <mergeCell ref="Q252:S252"/>
    <mergeCell ref="T252:V252"/>
    <mergeCell ref="W252:Y252"/>
    <mergeCell ref="Z252:AB252"/>
    <mergeCell ref="AC252:AE252"/>
    <mergeCell ref="C251:J251"/>
    <mergeCell ref="K251:M251"/>
    <mergeCell ref="N251:P251"/>
    <mergeCell ref="Q251:S251"/>
    <mergeCell ref="T251:V251"/>
    <mergeCell ref="W251:Y251"/>
    <mergeCell ref="W253:Y253"/>
    <mergeCell ref="Z253:AB253"/>
    <mergeCell ref="AC253:AE253"/>
    <mergeCell ref="C254:J254"/>
    <mergeCell ref="K254:M254"/>
    <mergeCell ref="N254:P254"/>
    <mergeCell ref="Q254:S254"/>
    <mergeCell ref="T254:V254"/>
    <mergeCell ref="W254:Y254"/>
    <mergeCell ref="Z254:AB254"/>
    <mergeCell ref="C253:J253"/>
    <mergeCell ref="K253:M253"/>
    <mergeCell ref="N253:P253"/>
    <mergeCell ref="Q253:S253"/>
    <mergeCell ref="T253:V253"/>
    <mergeCell ref="AC254:AE254"/>
    <mergeCell ref="K255:M255"/>
    <mergeCell ref="N255:P255"/>
    <mergeCell ref="Q255:S255"/>
    <mergeCell ref="T255:V255"/>
    <mergeCell ref="W255:Y255"/>
    <mergeCell ref="Z255:AB255"/>
    <mergeCell ref="AC255:AE255"/>
    <mergeCell ref="T256:V256"/>
    <mergeCell ref="W256:Y256"/>
    <mergeCell ref="Z256:AB256"/>
    <mergeCell ref="AC256:AE256"/>
    <mergeCell ref="Z257:AB257"/>
    <mergeCell ref="AC257:AE257"/>
    <mergeCell ref="AF259:AF260"/>
    <mergeCell ref="A261:AE261"/>
    <mergeCell ref="A262:O262"/>
    <mergeCell ref="A265:G265"/>
    <mergeCell ref="H265:K265"/>
    <mergeCell ref="L265:O265"/>
    <mergeCell ref="P265:S265"/>
    <mergeCell ref="T265:W265"/>
    <mergeCell ref="A253:B257"/>
    <mergeCell ref="X265:AA265"/>
    <mergeCell ref="AB265:AD265"/>
    <mergeCell ref="C257:J257"/>
    <mergeCell ref="K257:M257"/>
    <mergeCell ref="N257:P257"/>
    <mergeCell ref="Q257:S257"/>
    <mergeCell ref="T257:V257"/>
    <mergeCell ref="W257:Y257"/>
    <mergeCell ref="C256:J256"/>
    <mergeCell ref="K256:M256"/>
    <mergeCell ref="N256:P256"/>
    <mergeCell ref="Q256:S256"/>
    <mergeCell ref="C255:J255"/>
    <mergeCell ref="A266:G266"/>
    <mergeCell ref="H266:K266"/>
    <mergeCell ref="L266:O266"/>
    <mergeCell ref="P266:S266"/>
    <mergeCell ref="T266:W266"/>
    <mergeCell ref="X266:AA266"/>
    <mergeCell ref="AB266:AD266"/>
    <mergeCell ref="AF273:AF274"/>
    <mergeCell ref="F274:H274"/>
    <mergeCell ref="I274:K274"/>
    <mergeCell ref="L274:N274"/>
    <mergeCell ref="O274:Q274"/>
    <mergeCell ref="R274:T274"/>
    <mergeCell ref="AF266:AF267"/>
    <mergeCell ref="L267:O267"/>
    <mergeCell ref="P267:AA267"/>
    <mergeCell ref="AB267:AD267"/>
    <mergeCell ref="A272:AE272"/>
    <mergeCell ref="A273:E274"/>
    <mergeCell ref="F273:H273"/>
    <mergeCell ref="I273:K273"/>
    <mergeCell ref="L273:N273"/>
    <mergeCell ref="O273:Q273"/>
    <mergeCell ref="U274:W274"/>
    <mergeCell ref="X274:AB274"/>
    <mergeCell ref="AC274:AE274"/>
    <mergeCell ref="B275:AD275"/>
    <mergeCell ref="A280:AE280"/>
    <mergeCell ref="A282:P282"/>
    <mergeCell ref="U282:Y282"/>
    <mergeCell ref="Z282:AD282"/>
    <mergeCell ref="R273:T273"/>
    <mergeCell ref="U273:W273"/>
    <mergeCell ref="X273:AB273"/>
    <mergeCell ref="AC273:AE273"/>
    <mergeCell ref="AF282:AF285"/>
    <mergeCell ref="A283:T283"/>
    <mergeCell ref="U283:Y283"/>
    <mergeCell ref="Z283:AD283"/>
    <mergeCell ref="A284:T284"/>
    <mergeCell ref="U284:Y284"/>
    <mergeCell ref="Z284:AD284"/>
    <mergeCell ref="A285:T285"/>
    <mergeCell ref="U285:Y285"/>
    <mergeCell ref="Z285:AD285"/>
    <mergeCell ref="A286:T286"/>
    <mergeCell ref="U286:Y286"/>
    <mergeCell ref="Z286:AD286"/>
    <mergeCell ref="AF286:AF290"/>
    <mergeCell ref="A287:T287"/>
    <mergeCell ref="U287:Y287"/>
    <mergeCell ref="Z287:AD287"/>
    <mergeCell ref="A288:T288"/>
    <mergeCell ref="U288:Y288"/>
    <mergeCell ref="Z288:AD288"/>
    <mergeCell ref="A297:E297"/>
    <mergeCell ref="F297:J297"/>
    <mergeCell ref="K297:AD297"/>
    <mergeCell ref="A298:E298"/>
    <mergeCell ref="F298:J298"/>
    <mergeCell ref="K298:AD298"/>
    <mergeCell ref="A289:T289"/>
    <mergeCell ref="U289:Y289"/>
    <mergeCell ref="Z289:AD289"/>
    <mergeCell ref="A294:AE294"/>
    <mergeCell ref="A296:E296"/>
    <mergeCell ref="F296:J296"/>
    <mergeCell ref="K296:AD296"/>
    <mergeCell ref="A301:E301"/>
    <mergeCell ref="F301:J301"/>
    <mergeCell ref="K301:AD301"/>
    <mergeCell ref="A302:E302"/>
    <mergeCell ref="F302:J302"/>
    <mergeCell ref="K302:AD302"/>
    <mergeCell ref="A299:E299"/>
    <mergeCell ref="F299:J299"/>
    <mergeCell ref="K299:AD299"/>
    <mergeCell ref="A300:E300"/>
    <mergeCell ref="F300:J300"/>
    <mergeCell ref="K300:AD300"/>
    <mergeCell ref="A305:E305"/>
    <mergeCell ref="F305:J305"/>
    <mergeCell ref="K305:AD305"/>
    <mergeCell ref="A306:B306"/>
    <mergeCell ref="C306:AE306"/>
    <mergeCell ref="A307:B307"/>
    <mergeCell ref="C307:AE307"/>
    <mergeCell ref="A303:E303"/>
    <mergeCell ref="F303:J303"/>
    <mergeCell ref="K303:AD303"/>
    <mergeCell ref="A304:E304"/>
    <mergeCell ref="F304:J304"/>
    <mergeCell ref="K304:P304"/>
    <mergeCell ref="Q304:AD304"/>
    <mergeCell ref="AF316:AF317"/>
    <mergeCell ref="A317:T317"/>
    <mergeCell ref="U317:Y317"/>
    <mergeCell ref="Z317:AD317"/>
    <mergeCell ref="A312:AE312"/>
    <mergeCell ref="U314:Y314"/>
    <mergeCell ref="Z314:AD314"/>
    <mergeCell ref="A315:T315"/>
    <mergeCell ref="U315:Y315"/>
    <mergeCell ref="Z315:AD315"/>
    <mergeCell ref="A318:T318"/>
    <mergeCell ref="U318:Y318"/>
    <mergeCell ref="Z318:AD318"/>
    <mergeCell ref="A319:T319"/>
    <mergeCell ref="U319:Y319"/>
    <mergeCell ref="Z319:AD319"/>
    <mergeCell ref="A316:T316"/>
    <mergeCell ref="U316:Y316"/>
    <mergeCell ref="Z316:AD316"/>
    <mergeCell ref="A326:P326"/>
    <mergeCell ref="Q326:AE326"/>
    <mergeCell ref="A327:AE327"/>
    <mergeCell ref="A330:B333"/>
    <mergeCell ref="C330:L330"/>
    <mergeCell ref="N330:AE333"/>
    <mergeCell ref="P337:AE337"/>
    <mergeCell ref="AF330:AF333"/>
    <mergeCell ref="C331:L331"/>
    <mergeCell ref="C332:L332"/>
    <mergeCell ref="C333:L333"/>
    <mergeCell ref="A336:B339"/>
    <mergeCell ref="C336:L336"/>
    <mergeCell ref="N336:O336"/>
    <mergeCell ref="P336:AE336"/>
    <mergeCell ref="C337:L337"/>
    <mergeCell ref="N337:O337"/>
    <mergeCell ref="C338:L338"/>
    <mergeCell ref="N338:O338"/>
    <mergeCell ref="P338:AE338"/>
    <mergeCell ref="C339:L339"/>
    <mergeCell ref="N339:O340"/>
    <mergeCell ref="P339:AE339"/>
    <mergeCell ref="P340:AE340"/>
    <mergeCell ref="A320:T320"/>
    <mergeCell ref="U320:Y320"/>
    <mergeCell ref="Z320:AD320"/>
    <mergeCell ref="AF320:AF322"/>
    <mergeCell ref="A321:T321"/>
    <mergeCell ref="U321:Y321"/>
    <mergeCell ref="Z321:AD321"/>
    <mergeCell ref="A325:AC325"/>
    <mergeCell ref="AD325:AE325"/>
    <mergeCell ref="A347:C349"/>
    <mergeCell ref="D347:G349"/>
    <mergeCell ref="H347:K349"/>
    <mergeCell ref="L347:O349"/>
    <mergeCell ref="Q347:AE349"/>
    <mergeCell ref="AF348:AF349"/>
    <mergeCell ref="A342:P342"/>
    <mergeCell ref="A344:N344"/>
    <mergeCell ref="A345:C346"/>
    <mergeCell ref="D345:G346"/>
    <mergeCell ref="H345:K346"/>
    <mergeCell ref="L345:O346"/>
    <mergeCell ref="B350:AE350"/>
    <mergeCell ref="A354:AE354"/>
    <mergeCell ref="U355:X355"/>
    <mergeCell ref="Y355:AB355"/>
    <mergeCell ref="A356:J357"/>
    <mergeCell ref="K356:T356"/>
    <mergeCell ref="U356:X356"/>
    <mergeCell ref="Y356:AB356"/>
    <mergeCell ref="AC356:AE357"/>
    <mergeCell ref="K357:T357"/>
    <mergeCell ref="A369:B369"/>
    <mergeCell ref="C369:AD369"/>
    <mergeCell ref="A370:B370"/>
    <mergeCell ref="C370:AD370"/>
    <mergeCell ref="A371:B371"/>
    <mergeCell ref="C371:AD371"/>
    <mergeCell ref="U357:X357"/>
    <mergeCell ref="Y357:AB357"/>
    <mergeCell ref="B361:AD361"/>
    <mergeCell ref="A362:B362"/>
    <mergeCell ref="C362:AE362"/>
    <mergeCell ref="A367:AE367"/>
    <mergeCell ref="A372:B372"/>
    <mergeCell ref="C372:H372"/>
    <mergeCell ref="I372:AD372"/>
    <mergeCell ref="A375:N375"/>
    <mergeCell ref="O375:AE375"/>
    <mergeCell ref="A376:G376"/>
    <mergeCell ref="H376:L376"/>
    <mergeCell ref="M376:Q376"/>
    <mergeCell ref="R376:AE378"/>
    <mergeCell ref="A377:G377"/>
    <mergeCell ref="A380:B380"/>
    <mergeCell ref="H380:I380"/>
    <mergeCell ref="J380:K380"/>
    <mergeCell ref="A381:W381"/>
    <mergeCell ref="X381:Y381"/>
    <mergeCell ref="Z381:AE381"/>
    <mergeCell ref="H377:L377"/>
    <mergeCell ref="M377:Q377"/>
    <mergeCell ref="AF377:AF379"/>
    <mergeCell ref="A378:G378"/>
    <mergeCell ref="H378:L378"/>
    <mergeCell ref="M378:Q378"/>
    <mergeCell ref="A379:G379"/>
    <mergeCell ref="H379:L379"/>
    <mergeCell ref="M379:Q379"/>
    <mergeCell ref="A394:B395"/>
    <mergeCell ref="C394:F394"/>
    <mergeCell ref="C395:F395"/>
    <mergeCell ref="G395:P395"/>
    <mergeCell ref="Q395:W395"/>
    <mergeCell ref="A396:AE396"/>
    <mergeCell ref="A382:W382"/>
    <mergeCell ref="X382:Y382"/>
    <mergeCell ref="Z382:AE382"/>
    <mergeCell ref="A388:B388"/>
    <mergeCell ref="C388:AE388"/>
    <mergeCell ref="A389:B389"/>
    <mergeCell ref="C389:AE389"/>
    <mergeCell ref="A405:B405"/>
    <mergeCell ref="C405:AE405"/>
    <mergeCell ref="A406:B406"/>
    <mergeCell ref="C406:AE406"/>
    <mergeCell ref="A407:B407"/>
    <mergeCell ref="C407:AE407"/>
    <mergeCell ref="Y402:AD403"/>
    <mergeCell ref="A403:F403"/>
    <mergeCell ref="G403:L403"/>
    <mergeCell ref="M403:R403"/>
    <mergeCell ref="S403:X403"/>
    <mergeCell ref="A404:F404"/>
    <mergeCell ref="G404:L404"/>
    <mergeCell ref="M404:R404"/>
    <mergeCell ref="S404:X404"/>
    <mergeCell ref="Y404:AD404"/>
    <mergeCell ref="A416:B416"/>
    <mergeCell ref="C416:AE416"/>
    <mergeCell ref="A417:B417"/>
    <mergeCell ref="C417:AE417"/>
    <mergeCell ref="A418:B418"/>
    <mergeCell ref="C418:AE418"/>
    <mergeCell ref="Y413:AD414"/>
    <mergeCell ref="A414:F414"/>
    <mergeCell ref="G414:L414"/>
    <mergeCell ref="M414:R414"/>
    <mergeCell ref="S414:X414"/>
    <mergeCell ref="A415:F415"/>
    <mergeCell ref="G415:L415"/>
    <mergeCell ref="M415:R415"/>
    <mergeCell ref="S415:X415"/>
    <mergeCell ref="Y415:AD415"/>
    <mergeCell ref="A427:F427"/>
    <mergeCell ref="G427:L427"/>
    <mergeCell ref="M427:R427"/>
    <mergeCell ref="A428:B428"/>
    <mergeCell ref="C428:AE428"/>
    <mergeCell ref="K439:N439"/>
    <mergeCell ref="A419:B419"/>
    <mergeCell ref="C419:AE419"/>
    <mergeCell ref="A422:P422"/>
    <mergeCell ref="M425:R426"/>
    <mergeCell ref="A426:F426"/>
    <mergeCell ref="G426:L426"/>
    <mergeCell ref="Y426:AD426"/>
  </mergeCells>
  <phoneticPr fontId="14"/>
  <conditionalFormatting sqref="A34 H36:T38">
    <cfRule type="notContainsBlanks" dxfId="437" priority="59">
      <formula>LEN(TRIM(A34))&gt;0</formula>
    </cfRule>
  </conditionalFormatting>
  <conditionalFormatting sqref="A41">
    <cfRule type="notContainsBlanks" dxfId="436" priority="156">
      <formula>LEN(TRIM(A41))&gt;0</formula>
    </cfRule>
    <cfRule type="containsBlanks" dxfId="435" priority="157">
      <formula>LEN(TRIM(A41))=0</formula>
    </cfRule>
  </conditionalFormatting>
  <conditionalFormatting sqref="A278:A281">
    <cfRule type="expression" dxfId="434" priority="4">
      <formula>#REF!&lt;&gt;0</formula>
    </cfRule>
  </conditionalFormatting>
  <conditionalFormatting sqref="A283:A289">
    <cfRule type="expression" dxfId="433" priority="16">
      <formula>#REF!&lt;&gt;0</formula>
    </cfRule>
  </conditionalFormatting>
  <conditionalFormatting sqref="A306:A313">
    <cfRule type="expression" dxfId="432" priority="3">
      <formula>#REF!&lt;&gt;0</formula>
    </cfRule>
  </conditionalFormatting>
  <conditionalFormatting sqref="A315:A321">
    <cfRule type="expression" dxfId="431" priority="15">
      <formula>#REF!&lt;&gt;0</formula>
    </cfRule>
  </conditionalFormatting>
  <conditionalFormatting sqref="A340:A341">
    <cfRule type="expression" dxfId="430" priority="205">
      <formula>AND($A$330&lt;&gt;"",OR($A$330=0,$A$330=1))</formula>
    </cfRule>
  </conditionalFormatting>
  <conditionalFormatting sqref="A394 C394:C395">
    <cfRule type="expression" dxfId="429" priority="63">
      <formula>AND($L$445&lt;&gt;"",$L$445=0)</formula>
    </cfRule>
  </conditionalFormatting>
  <conditionalFormatting sqref="A32:B32">
    <cfRule type="containsBlanks" dxfId="428" priority="159">
      <formula>LEN(TRIM(A32))=0</formula>
    </cfRule>
    <cfRule type="notContainsBlanks" dxfId="427" priority="158">
      <formula>LEN(TRIM(A32))&gt;0</formula>
    </cfRule>
  </conditionalFormatting>
  <conditionalFormatting sqref="A140:B145">
    <cfRule type="containsBlanks" dxfId="426" priority="6">
      <formula>LEN(TRIM(A140))=0</formula>
    </cfRule>
  </conditionalFormatting>
  <conditionalFormatting sqref="A330:B333">
    <cfRule type="expression" dxfId="425" priority="206">
      <formula>$AF$330="←(1)現時点の耐震化状況についてお答えください。"</formula>
    </cfRule>
  </conditionalFormatting>
  <conditionalFormatting sqref="A336:B339">
    <cfRule type="notContainsBlanks" dxfId="424" priority="88">
      <formula>LEN(TRIM(A336))&gt;0</formula>
    </cfRule>
    <cfRule type="containsBlanks" dxfId="423" priority="89">
      <formula>LEN(TRIM(A336))=0</formula>
    </cfRule>
  </conditionalFormatting>
  <conditionalFormatting sqref="A369:B372">
    <cfRule type="containsBlanks" dxfId="422" priority="99">
      <formula>LEN(TRIM(A369))=0</formula>
    </cfRule>
    <cfRule type="notContainsBlanks" dxfId="421" priority="98">
      <formula>LEN(TRIM(A369))&gt;0</formula>
    </cfRule>
  </conditionalFormatting>
  <conditionalFormatting sqref="A83:C83">
    <cfRule type="notContainsBlanks" dxfId="420" priority="139">
      <formula>LEN(TRIM(A83))&gt;0</formula>
    </cfRule>
    <cfRule type="containsBlanks" dxfId="419" priority="140">
      <formula>LEN(TRIM(A83))=0</formula>
    </cfRule>
  </conditionalFormatting>
  <conditionalFormatting sqref="A178:C178 F178:H178 A192:C192 F192:H192 K192:M192 F202:H202">
    <cfRule type="containsBlanks" dxfId="418" priority="24">
      <formula>LEN(TRIM(A178))=0</formula>
    </cfRule>
  </conditionalFormatting>
  <conditionalFormatting sqref="A211:C211">
    <cfRule type="notContainsBlanks" dxfId="417" priority="77">
      <formula>LEN(TRIM(A211))&gt;0</formula>
    </cfRule>
    <cfRule type="containsBlanks" dxfId="416" priority="78">
      <formula>LEN(TRIM(A211))=0</formula>
    </cfRule>
  </conditionalFormatting>
  <conditionalFormatting sqref="A345:C346">
    <cfRule type="expression" dxfId="415" priority="200">
      <formula>$AD$325="✔"</formula>
    </cfRule>
  </conditionalFormatting>
  <conditionalFormatting sqref="A2:F2">
    <cfRule type="expression" dxfId="414" priority="72">
      <formula>$A$2="選択してください↓"</formula>
    </cfRule>
    <cfRule type="notContainsBlanks" dxfId="413" priority="73">
      <formula>LEN(TRIM(A2))&gt;0</formula>
    </cfRule>
    <cfRule type="expression" dxfId="412" priority="179">
      <formula>AND($A$2="","選択してください")</formula>
    </cfRule>
  </conditionalFormatting>
  <conditionalFormatting sqref="A297:J305 Q304">
    <cfRule type="containsBlanks" dxfId="411" priority="213">
      <formula>LEN(TRIM(A297))=0</formula>
    </cfRule>
  </conditionalFormatting>
  <conditionalFormatting sqref="A48:L49">
    <cfRule type="containsBlanks" dxfId="410" priority="151">
      <formula>LEN(TRIM(A48))=0</formula>
    </cfRule>
    <cfRule type="notContainsBlanks" dxfId="409" priority="150">
      <formula>LEN(TRIM(A48))&gt;0</formula>
    </cfRule>
  </conditionalFormatting>
  <conditionalFormatting sqref="A427:L427">
    <cfRule type="containsBlanks" dxfId="408" priority="57">
      <formula>LEN(TRIM(A427))=0</formula>
    </cfRule>
  </conditionalFormatting>
  <conditionalFormatting sqref="A375:N375 A376:R376 A377:Q378 A379:AE382">
    <cfRule type="expression" dxfId="407" priority="66">
      <formula>$AD$325="✔"</formula>
    </cfRule>
  </conditionalFormatting>
  <conditionalFormatting sqref="A282:U282 AE282">
    <cfRule type="expression" dxfId="406" priority="191">
      <formula>#REF!&lt;&gt;0</formula>
    </cfRule>
  </conditionalFormatting>
  <conditionalFormatting sqref="A404:X404 A415:X415 A427:L427">
    <cfRule type="expression" dxfId="405" priority="56">
      <formula>$AK$1="学校法人項目回答不要"</formula>
    </cfRule>
  </conditionalFormatting>
  <conditionalFormatting sqref="A404:X404">
    <cfRule type="containsBlanks" dxfId="404" priority="193">
      <formula>LEN(TRIM(A404))=0</formula>
    </cfRule>
  </conditionalFormatting>
  <conditionalFormatting sqref="A415:X415">
    <cfRule type="containsBlanks" dxfId="403" priority="183">
      <formula>LEN(TRIM(A415))=0</formula>
    </cfRule>
  </conditionalFormatting>
  <conditionalFormatting sqref="A30:AE32">
    <cfRule type="expression" dxfId="402" priority="14">
      <formula>$AK$2="未加盟"</formula>
    </cfRule>
  </conditionalFormatting>
  <conditionalFormatting sqref="A35:AE132">
    <cfRule type="expression" dxfId="401" priority="65">
      <formula>$A$32="✔"</formula>
    </cfRule>
  </conditionalFormatting>
  <conditionalFormatting sqref="A148:AE167">
    <cfRule type="expression" dxfId="400" priority="5">
      <formula>OR($A$144="○",$A$145="○")</formula>
    </cfRule>
  </conditionalFormatting>
  <conditionalFormatting sqref="A334:AE340">
    <cfRule type="expression" dxfId="399" priority="20">
      <formula>AND($A$330=0,$A$330&lt;&gt;"")</formula>
    </cfRule>
    <cfRule type="expression" dxfId="398" priority="21">
      <formula>$A$330=1</formula>
    </cfRule>
  </conditionalFormatting>
  <conditionalFormatting sqref="A353:AE372">
    <cfRule type="expression" dxfId="397" priority="67">
      <formula>AND($L$347=0,$L$347&lt;&gt;"")</formula>
    </cfRule>
  </conditionalFormatting>
  <conditionalFormatting sqref="A382:AE382">
    <cfRule type="expression" dxfId="396" priority="198">
      <formula>$X$381=2</formula>
    </cfRule>
  </conditionalFormatting>
  <conditionalFormatting sqref="A385:AE429">
    <cfRule type="expression" dxfId="395" priority="1">
      <formula>$AK$1="学校法人項目回答不要"</formula>
    </cfRule>
  </conditionalFormatting>
  <conditionalFormatting sqref="A400:AE427 A428:B428">
    <cfRule type="expression" dxfId="394" priority="37">
      <formula>$A$394=2</formula>
    </cfRule>
  </conditionalFormatting>
  <conditionalFormatting sqref="B361:AD361">
    <cfRule type="containsBlanks" dxfId="393" priority="103">
      <formula>LEN(TRIM(B361))=0</formula>
    </cfRule>
    <cfRule type="notContainsBlanks" dxfId="392" priority="102">
      <formula>LEN(TRIM(B361))&gt;0</formula>
    </cfRule>
  </conditionalFormatting>
  <conditionalFormatting sqref="B278:AE278">
    <cfRule type="expression" dxfId="391" priority="207">
      <formula>#REF!&lt;&gt;0</formula>
    </cfRule>
  </conditionalFormatting>
  <conditionalFormatting sqref="B310:AE311 A314:U314 AE314">
    <cfRule type="expression" dxfId="390" priority="189">
      <formula>#REF!&lt;&gt;0</formula>
    </cfRule>
  </conditionalFormatting>
  <conditionalFormatting sqref="C55:D57">
    <cfRule type="containsBlanks" dxfId="389" priority="142">
      <formula>LEN(TRIM(C55))=0</formula>
    </cfRule>
    <cfRule type="notContainsBlanks" dxfId="388" priority="141">
      <formula>LEN(TRIM(C55))&gt;0</formula>
    </cfRule>
  </conditionalFormatting>
  <conditionalFormatting sqref="C225:D225">
    <cfRule type="containsBlanks" dxfId="387" priority="109">
      <formula>LEN(TRIM(C225))=0</formula>
    </cfRule>
    <cfRule type="notContainsBlanks" dxfId="386" priority="106">
      <formula>LEN(TRIM(C225))&gt;0</formula>
    </cfRule>
  </conditionalFormatting>
  <conditionalFormatting sqref="C428:AE428">
    <cfRule type="expression" dxfId="385" priority="2">
      <formula>$A$504=2</formula>
    </cfRule>
  </conditionalFormatting>
  <conditionalFormatting sqref="D347:O349">
    <cfRule type="containsBlanks" dxfId="384" priority="95">
      <formula>LEN(TRIM(D347))=0</formula>
    </cfRule>
  </conditionalFormatting>
  <conditionalFormatting sqref="D8:P10">
    <cfRule type="containsBlanks" dxfId="383" priority="171">
      <formula>LEN(TRIM(D8))=0</formula>
    </cfRule>
    <cfRule type="notContainsBlanks" dxfId="382" priority="170">
      <formula>LEN(TRIM(D8))&gt;0</formula>
    </cfRule>
  </conditionalFormatting>
  <conditionalFormatting sqref="D13:P14">
    <cfRule type="notContainsBlanks" dxfId="381" priority="164">
      <formula>LEN(TRIM(D13))&gt;0</formula>
    </cfRule>
    <cfRule type="containsBlanks" dxfId="380" priority="165">
      <formula>LEN(TRIM(D13))=0</formula>
    </cfRule>
  </conditionalFormatting>
  <conditionalFormatting sqref="D16:P19">
    <cfRule type="containsBlanks" dxfId="379" priority="163">
      <formula>LEN(TRIM(D16))=0</formula>
    </cfRule>
    <cfRule type="notContainsBlanks" dxfId="378" priority="162">
      <formula>LEN(TRIM(D16))&gt;0</formula>
    </cfRule>
  </conditionalFormatting>
  <conditionalFormatting sqref="D25:P26">
    <cfRule type="containsBlanks" dxfId="377" priority="119">
      <formula>LEN(TRIM(D25))=0</formula>
    </cfRule>
    <cfRule type="notContainsBlanks" dxfId="376" priority="118">
      <formula>LEN(TRIM(D25))&gt;0</formula>
    </cfRule>
  </conditionalFormatting>
  <conditionalFormatting sqref="E211:F211 H211:I211 K211:L211 N211:O211 Q211:R211 T211:U211">
    <cfRule type="containsBlanks" dxfId="375" priority="75">
      <formula>LEN(TRIM(E211))=0</formula>
    </cfRule>
    <cfRule type="notContainsBlanks" dxfId="374" priority="74">
      <formula>LEN(TRIM(E211))&gt;0</formula>
    </cfRule>
  </conditionalFormatting>
  <conditionalFormatting sqref="E11:G12">
    <cfRule type="notContainsBlanks" dxfId="373" priority="168">
      <formula>LEN(TRIM(E11))&gt;0</formula>
    </cfRule>
    <cfRule type="containsBlanks" dxfId="372" priority="169">
      <formula>LEN(TRIM(E11))=0</formula>
    </cfRule>
  </conditionalFormatting>
  <conditionalFormatting sqref="E23:G24">
    <cfRule type="containsBlanks" dxfId="371" priority="173">
      <formula>LEN(TRIM(E23))=0</formula>
    </cfRule>
    <cfRule type="notContainsBlanks" dxfId="370" priority="172">
      <formula>LEN(TRIM(E23))&gt;0</formula>
    </cfRule>
  </conditionalFormatting>
  <conditionalFormatting sqref="E83:G83">
    <cfRule type="containsBlanks" dxfId="369" priority="138">
      <formula>LEN(TRIM(E83))=0</formula>
    </cfRule>
  </conditionalFormatting>
  <conditionalFormatting sqref="F225:G225">
    <cfRule type="notContainsBlanks" dxfId="368" priority="105">
      <formula>LEN(TRIM(F225))&gt;0</formula>
    </cfRule>
    <cfRule type="containsBlanks" dxfId="367" priority="108">
      <formula>LEN(TRIM(F225))=0</formula>
    </cfRule>
  </conditionalFormatting>
  <conditionalFormatting sqref="F20:P22">
    <cfRule type="containsBlanks" dxfId="366" priority="34">
      <formula>LEN(TRIM(F20))=0</formula>
    </cfRule>
  </conditionalFormatting>
  <conditionalFormatting sqref="F274:T274">
    <cfRule type="containsBlanks" dxfId="365" priority="83">
      <formula>LEN(TRIM(F274))=0</formula>
    </cfRule>
  </conditionalFormatting>
  <conditionalFormatting sqref="G91:L95">
    <cfRule type="containsBlanks" dxfId="364" priority="133">
      <formula>LEN(TRIM(G91))=0</formula>
    </cfRule>
    <cfRule type="notContainsBlanks" dxfId="363" priority="132">
      <formula>LEN(TRIM(G91))&gt;0</formula>
    </cfRule>
  </conditionalFormatting>
  <conditionalFormatting sqref="G395:W395">
    <cfRule type="expression" dxfId="362" priority="27">
      <formula>$A$394=1</formula>
    </cfRule>
  </conditionalFormatting>
  <conditionalFormatting sqref="H63:J69">
    <cfRule type="notContainsBlanks" dxfId="361" priority="210">
      <formula>LEN(TRIM(H63))&gt;0</formula>
    </cfRule>
    <cfRule type="containsBlanks" dxfId="360" priority="209">
      <formula>LEN(TRIM(H63))=0</formula>
    </cfRule>
  </conditionalFormatting>
  <conditionalFormatting sqref="H71:J72">
    <cfRule type="notContainsBlanks" dxfId="359" priority="112">
      <formula>LEN(TRIM(H71))&gt;0</formula>
    </cfRule>
    <cfRule type="containsBlanks" dxfId="358" priority="113">
      <formula>LEN(TRIM(H71))=0</formula>
    </cfRule>
  </conditionalFormatting>
  <conditionalFormatting sqref="H74:J75">
    <cfRule type="containsBlanks" dxfId="357" priority="111">
      <formula>LEN(TRIM(H74))=0</formula>
    </cfRule>
    <cfRule type="notContainsBlanks" dxfId="356" priority="110">
      <formula>LEN(TRIM(H74))&gt;0</formula>
    </cfRule>
  </conditionalFormatting>
  <conditionalFormatting sqref="H377:L379">
    <cfRule type="containsBlanks" dxfId="355" priority="86">
      <formula>LEN(TRIM(H377))=0</formula>
    </cfRule>
  </conditionalFormatting>
  <conditionalFormatting sqref="H12:P12">
    <cfRule type="notContainsBlanks" dxfId="354" priority="166">
      <formula>LEN(TRIM(H12))&gt;0</formula>
    </cfRule>
    <cfRule type="containsBlanks" dxfId="353" priority="167">
      <formula>LEN(TRIM(H12))=0</formula>
    </cfRule>
  </conditionalFormatting>
  <conditionalFormatting sqref="H24:P24">
    <cfRule type="containsBlanks" dxfId="352" priority="161">
      <formula>LEN(TRIM(H24))=0</formula>
    </cfRule>
    <cfRule type="notContainsBlanks" dxfId="351" priority="160">
      <formula>LEN(TRIM(H24))&gt;0</formula>
    </cfRule>
  </conditionalFormatting>
  <conditionalFormatting sqref="H266:AA266">
    <cfRule type="containsBlanks" dxfId="350" priority="70">
      <formula>LEN(TRIM(H266))=0</formula>
    </cfRule>
    <cfRule type="notContainsBlanks" dxfId="349" priority="71">
      <formula>LEN(TRIM(H266))&gt;0</formula>
    </cfRule>
  </conditionalFormatting>
  <conditionalFormatting sqref="I225:J225">
    <cfRule type="containsBlanks" dxfId="348" priority="107">
      <formula>LEN(TRIM(I225))=0</formula>
    </cfRule>
    <cfRule type="notContainsBlanks" dxfId="347" priority="104">
      <formula>LEN(TRIM(I225))&gt;0</formula>
    </cfRule>
  </conditionalFormatting>
  <conditionalFormatting sqref="I83:K83">
    <cfRule type="notContainsBlanks" dxfId="346" priority="136">
      <formula>LEN(TRIM(I83))&gt;0</formula>
    </cfRule>
    <cfRule type="containsBlanks" dxfId="345" priority="137">
      <formula>LEN(TRIM(I83))=0</formula>
    </cfRule>
  </conditionalFormatting>
  <conditionalFormatting sqref="I372:AD372">
    <cfRule type="notContainsBlanks" dxfId="344" priority="100">
      <formula>LEN(TRIM(I372))&gt;0</formula>
    </cfRule>
    <cfRule type="containsBlanks" dxfId="343" priority="101">
      <formula>LEN(TRIM(I372))=0</formula>
    </cfRule>
  </conditionalFormatting>
  <conditionalFormatting sqref="J167:W167">
    <cfRule type="containsBlanks" dxfId="342" priority="30">
      <formula>LEN(TRIM(J167))=0</formula>
    </cfRule>
  </conditionalFormatting>
  <conditionalFormatting sqref="K225:L228">
    <cfRule type="expression" dxfId="341" priority="192">
      <formula>#REF!="←ALTの人数が未記入です。（ALTがいない場合は「０」と記入してください。）"</formula>
    </cfRule>
  </conditionalFormatting>
  <conditionalFormatting sqref="K232:M232">
    <cfRule type="expression" dxfId="340" priority="13">
      <formula>$K$231="×"</formula>
    </cfRule>
  </conditionalFormatting>
  <conditionalFormatting sqref="K247:M248 K251:M252">
    <cfRule type="expression" dxfId="339" priority="54">
      <formula>$K$231="○"</formula>
    </cfRule>
  </conditionalFormatting>
  <conditionalFormatting sqref="K253:M257">
    <cfRule type="expression" dxfId="338" priority="47">
      <formula>$K$231="×"</formula>
    </cfRule>
  </conditionalFormatting>
  <conditionalFormatting sqref="K251:P257 Q250:Y257 Z249:AE257">
    <cfRule type="containsBlanks" dxfId="337" priority="82">
      <formula>LEN(TRIM(K249))=0</formula>
    </cfRule>
  </conditionalFormatting>
  <conditionalFormatting sqref="K247:S247 K248:AE248 W247:AE247">
    <cfRule type="notContainsBlanks" dxfId="336" priority="177">
      <formula>LEN(TRIM(K247))&gt;0</formula>
    </cfRule>
  </conditionalFormatting>
  <conditionalFormatting sqref="K247:S247 W247:AE247 K248:AE248 T8:AE8">
    <cfRule type="containsBlanks" dxfId="335" priority="178">
      <formula>LEN(TRIM(K8))=0</formula>
    </cfRule>
  </conditionalFormatting>
  <conditionalFormatting sqref="K232:AE232 Q231:AE231">
    <cfRule type="notContainsBlanks" dxfId="334" priority="80">
      <formula>LEN(TRIM(K231))&gt;0</formula>
    </cfRule>
  </conditionalFormatting>
  <conditionalFormatting sqref="M377:M379">
    <cfRule type="expression" dxfId="333" priority="199">
      <formula>H377=0</formula>
    </cfRule>
  </conditionalFormatting>
  <conditionalFormatting sqref="M83:O83">
    <cfRule type="notContainsBlanks" dxfId="332" priority="134">
      <formula>LEN(TRIM(M83))&gt;0</formula>
    </cfRule>
    <cfRule type="containsBlanks" dxfId="331" priority="135">
      <formula>LEN(TRIM(M83))=0</formula>
    </cfRule>
  </conditionalFormatting>
  <conditionalFormatting sqref="M377:Q379">
    <cfRule type="containsBlanks" dxfId="330" priority="212">
      <formula>LEN(TRIM(M377))=0</formula>
    </cfRule>
  </conditionalFormatting>
  <conditionalFormatting sqref="N336:O340">
    <cfRule type="notContainsBlanks" dxfId="329" priority="90">
      <formula>LEN(TRIM(N336))&gt;0</formula>
    </cfRule>
    <cfRule type="containsBlanks" dxfId="328" priority="91">
      <formula>LEN(TRIM(N336))=0</formula>
    </cfRule>
  </conditionalFormatting>
  <conditionalFormatting sqref="N232:P232">
    <cfRule type="expression" dxfId="327" priority="12">
      <formula>$N$231="×"</formula>
    </cfRule>
  </conditionalFormatting>
  <conditionalFormatting sqref="N247:P248 N251:P252">
    <cfRule type="expression" dxfId="326" priority="53">
      <formula>$N$231="○"</formula>
    </cfRule>
  </conditionalFormatting>
  <conditionalFormatting sqref="N253:P257">
    <cfRule type="expression" dxfId="325" priority="46">
      <formula>$N$231="×"</formula>
    </cfRule>
  </conditionalFormatting>
  <conditionalFormatting sqref="N334:AE340">
    <cfRule type="expression" dxfId="324" priority="58">
      <formula>$A$336=1</formula>
    </cfRule>
  </conditionalFormatting>
  <conditionalFormatting sqref="O349">
    <cfRule type="expression" dxfId="323" priority="94">
      <formula>$L$347=0</formula>
    </cfRule>
  </conditionalFormatting>
  <conditionalFormatting sqref="O375">
    <cfRule type="expression" dxfId="322" priority="201">
      <formula>$AD$325="✔"</formula>
    </cfRule>
  </conditionalFormatting>
  <conditionalFormatting sqref="O91:T95">
    <cfRule type="notContainsBlanks" dxfId="321" priority="130">
      <formula>LEN(TRIM(O91))&gt;0</formula>
    </cfRule>
    <cfRule type="containsBlanks" dxfId="320" priority="131">
      <formula>LEN(TRIM(O91))=0</formula>
    </cfRule>
  </conditionalFormatting>
  <conditionalFormatting sqref="P150:Q150 D150:E153 K153 A162:B167">
    <cfRule type="containsBlanks" dxfId="319" priority="79">
      <formula>LEN(TRIM(A150))=0</formula>
    </cfRule>
  </conditionalFormatting>
  <conditionalFormatting sqref="P48:R49">
    <cfRule type="notContainsBlanks" dxfId="318" priority="148">
      <formula>LEN(TRIM(P48))&gt;0</formula>
    </cfRule>
    <cfRule type="containsBlanks" dxfId="317" priority="149">
      <formula>LEN(TRIM(P48))=0</formula>
    </cfRule>
  </conditionalFormatting>
  <conditionalFormatting sqref="P340:AE340">
    <cfRule type="notContainsBlanks" dxfId="316" priority="84">
      <formula>LEN(TRIM(P340))&gt;0</formula>
    </cfRule>
    <cfRule type="containsBlanks" dxfId="315" priority="85">
      <formula>LEN(TRIM(P340))=0</formula>
    </cfRule>
  </conditionalFormatting>
  <conditionalFormatting sqref="Q326">
    <cfRule type="expression" dxfId="314" priority="204">
      <formula>$AD$325="✔"</formula>
    </cfRule>
  </conditionalFormatting>
  <conditionalFormatting sqref="Q344">
    <cfRule type="expression" dxfId="313" priority="197">
      <formula>$AF$348="←(2)無線LAN環境についての課題としてあてはまるものを選択してください。"</formula>
    </cfRule>
    <cfRule type="expression" dxfId="312" priority="196">
      <formula>$AF$348="（2）利用中の無線LAN環境についての課題で、「5. 課題はない」を選択した場合は、他の課題を選択しないでください。"</formula>
    </cfRule>
  </conditionalFormatting>
  <conditionalFormatting sqref="Q347">
    <cfRule type="expression" dxfId="311" priority="184">
      <formula>#REF!="○"</formula>
    </cfRule>
    <cfRule type="expression" dxfId="310" priority="185">
      <formula>$AF$496="（2）利用中の無線LAN環境についての課題で、「5. 課題はない」を選択した場合は、他の課題を選択しないでください。"</formula>
    </cfRule>
    <cfRule type="expression" dxfId="309" priority="186">
      <formula>AND($L$495&lt;&gt;"",$L$495=0)</formula>
    </cfRule>
    <cfRule type="expression" dxfId="308" priority="187">
      <formula>$AF$496="←(2)無線LAN環境についての課題としてあてはまるものを選択してください。"</formula>
    </cfRule>
  </conditionalFormatting>
  <conditionalFormatting sqref="Q232:S232">
    <cfRule type="expression" dxfId="307" priority="11">
      <formula>$Q$231="×"</formula>
    </cfRule>
  </conditionalFormatting>
  <conditionalFormatting sqref="Q247:S252">
    <cfRule type="expression" dxfId="306" priority="52">
      <formula>$Q$231="○"</formula>
    </cfRule>
  </conditionalFormatting>
  <conditionalFormatting sqref="Q253:S257">
    <cfRule type="expression" dxfId="305" priority="40">
      <formula>$Q$231="×"</formula>
    </cfRule>
  </conditionalFormatting>
  <conditionalFormatting sqref="Q395:W395">
    <cfRule type="containsBlanks" dxfId="304" priority="208">
      <formula>LEN(TRIM(Q395))=0</formula>
    </cfRule>
  </conditionalFormatting>
  <conditionalFormatting sqref="Q231:AE231 K232:AE232">
    <cfRule type="containsBlanks" dxfId="303" priority="81">
      <formula>LEN(TRIM(K231))=0</formula>
    </cfRule>
  </conditionalFormatting>
  <conditionalFormatting sqref="R101:AA106">
    <cfRule type="containsBlanks" dxfId="302" priority="129">
      <formula>LEN(TRIM(R101))=0</formula>
    </cfRule>
    <cfRule type="notContainsBlanks" dxfId="301" priority="128">
      <formula>LEN(TRIM(R101))&gt;0</formula>
    </cfRule>
  </conditionalFormatting>
  <conditionalFormatting sqref="R108:AA108 S109:AA109 R110:AA110 S111:AA111 R112:AA112 S113:AA113 R114:AA114">
    <cfRule type="containsBlanks" dxfId="300" priority="127">
      <formula>LEN(TRIM(R108))=0</formula>
    </cfRule>
    <cfRule type="notContainsBlanks" dxfId="299" priority="126">
      <formula>LEN(TRIM(R108))&gt;0</formula>
    </cfRule>
  </conditionalFormatting>
  <conditionalFormatting sqref="R117:AA118">
    <cfRule type="containsBlanks" dxfId="298" priority="125">
      <formula>LEN(TRIM(R117))=0</formula>
    </cfRule>
    <cfRule type="notContainsBlanks" dxfId="297" priority="124">
      <formula>LEN(TRIM(R117))&gt;0</formula>
    </cfRule>
  </conditionalFormatting>
  <conditionalFormatting sqref="R120:AA120 S121:AA121 R122:AA122">
    <cfRule type="notContainsBlanks" dxfId="296" priority="122">
      <formula>LEN(TRIM(R120))&gt;0</formula>
    </cfRule>
    <cfRule type="containsBlanks" dxfId="295" priority="123">
      <formula>LEN(TRIM(R120))=0</formula>
    </cfRule>
  </conditionalFormatting>
  <conditionalFormatting sqref="R125:AA125">
    <cfRule type="notContainsBlanks" dxfId="294" priority="120">
      <formula>LEN(TRIM(R125))&gt;0</formula>
    </cfRule>
    <cfRule type="containsBlanks" dxfId="293" priority="121">
      <formula>LEN(TRIM(R125))=0</formula>
    </cfRule>
  </conditionalFormatting>
  <conditionalFormatting sqref="S48:U48">
    <cfRule type="notContainsBlanks" dxfId="292" priority="147">
      <formula>LEN(TRIM(S48))&gt;0</formula>
    </cfRule>
  </conditionalFormatting>
  <conditionalFormatting sqref="S48:U49">
    <cfRule type="containsBlanks" dxfId="291" priority="146">
      <formula>LEN(TRIM(S48))=0</formula>
    </cfRule>
  </conditionalFormatting>
  <conditionalFormatting sqref="S49:U49">
    <cfRule type="notContainsBlanks" dxfId="290" priority="145">
      <formula>LEN(TRIM(S49))&gt;0</formula>
    </cfRule>
  </conditionalFormatting>
  <conditionalFormatting sqref="S427:AD427">
    <cfRule type="expression" dxfId="289" priority="180">
      <formula>$AF$535="←特別利害関係者の人数が「監事総数」を上回っているので修正願います。"</formula>
    </cfRule>
  </conditionalFormatting>
  <conditionalFormatting sqref="T11 T12:AE14 T9:AE10">
    <cfRule type="containsBlanks" dxfId="288" priority="175">
      <formula>LEN(TRIM(T9))=0</formula>
    </cfRule>
  </conditionalFormatting>
  <conditionalFormatting sqref="T11 T12:AE14">
    <cfRule type="notContainsBlanks" dxfId="287" priority="174">
      <formula>LEN(TRIM(T11))&gt;0</formula>
    </cfRule>
  </conditionalFormatting>
  <conditionalFormatting sqref="T21">
    <cfRule type="containsBlanks" dxfId="286" priority="35">
      <formula>LEN(TRIM(T21))=0</formula>
    </cfRule>
  </conditionalFormatting>
  <conditionalFormatting sqref="T23 T24:AE26">
    <cfRule type="containsBlanks" dxfId="285" priority="117">
      <formula>LEN(TRIM(T23))=0</formula>
    </cfRule>
    <cfRule type="notContainsBlanks" dxfId="284" priority="116">
      <formula>LEN(TRIM(T23))&gt;0</formula>
    </cfRule>
  </conditionalFormatting>
  <conditionalFormatting sqref="T232:V232">
    <cfRule type="expression" dxfId="283" priority="10">
      <formula>$T$231="×"</formula>
    </cfRule>
  </conditionalFormatting>
  <conditionalFormatting sqref="T247:V247">
    <cfRule type="containsBlanks" dxfId="282" priority="51">
      <formula>LEN(TRIM(T247))=0</formula>
    </cfRule>
  </conditionalFormatting>
  <conditionalFormatting sqref="T247:V248 T250:V252">
    <cfRule type="expression" dxfId="281" priority="41">
      <formula>$T$231="○"</formula>
    </cfRule>
  </conditionalFormatting>
  <conditionalFormatting sqref="T253:V257">
    <cfRule type="expression" dxfId="280" priority="50">
      <formula>$T$231="×"</formula>
    </cfRule>
  </conditionalFormatting>
  <conditionalFormatting sqref="T8:AE10">
    <cfRule type="notContainsBlanks" dxfId="279" priority="176">
      <formula>LEN(TRIM(T8))&gt;0</formula>
    </cfRule>
  </conditionalFormatting>
  <conditionalFormatting sqref="T17:AE19">
    <cfRule type="containsBlanks" dxfId="278" priority="36">
      <formula>LEN(TRIM(T17))=0</formula>
    </cfRule>
  </conditionalFormatting>
  <conditionalFormatting sqref="U315:Y321 Z316:AD321">
    <cfRule type="containsBlanks" dxfId="277" priority="93">
      <formula>LEN(TRIM(U315))=0</formula>
    </cfRule>
  </conditionalFormatting>
  <conditionalFormatting sqref="U315:Y321">
    <cfRule type="expression" dxfId="276" priority="22">
      <formula>$A$305="○"</formula>
    </cfRule>
  </conditionalFormatting>
  <conditionalFormatting sqref="U356:AB357">
    <cfRule type="containsBlanks" dxfId="275" priority="97">
      <formula>LEN(TRIM(U356))=0</formula>
    </cfRule>
    <cfRule type="notContainsBlanks" dxfId="274" priority="96">
      <formula>LEN(TRIM(U356))&gt;0</formula>
    </cfRule>
  </conditionalFormatting>
  <conditionalFormatting sqref="U283:AD283 U284 Z284 U285:AD287 U288 Z288 U289:AD289">
    <cfRule type="notContainsBlanks" dxfId="273" priority="211">
      <formula>LEN(TRIM(U283))&gt;0</formula>
    </cfRule>
  </conditionalFormatting>
  <conditionalFormatting sqref="U283:AD283 Z284 U285:AD287 Z288 U289:AD289 U284 U288">
    <cfRule type="containsBlanks" dxfId="272" priority="87">
      <formula>LEN(TRIM(U283))=0</formula>
    </cfRule>
  </conditionalFormatting>
  <conditionalFormatting sqref="V48:X49">
    <cfRule type="containsBlanks" dxfId="271" priority="144">
      <formula>LEN(TRIM(V48))=0</formula>
    </cfRule>
    <cfRule type="notContainsBlanks" dxfId="270" priority="143">
      <formula>LEN(TRIM(V48))&gt;0</formula>
    </cfRule>
  </conditionalFormatting>
  <conditionalFormatting sqref="W232:Y232">
    <cfRule type="expression" dxfId="269" priority="9">
      <formula>$W$231="×"</formula>
    </cfRule>
  </conditionalFormatting>
  <conditionalFormatting sqref="W247:Y248 W250:Y252">
    <cfRule type="expression" dxfId="268" priority="49">
      <formula>$W$231="○"</formula>
    </cfRule>
  </conditionalFormatting>
  <conditionalFormatting sqref="W253:Y257">
    <cfRule type="expression" dxfId="267" priority="42">
      <formula>$W$231="×"</formula>
    </cfRule>
  </conditionalFormatting>
  <conditionalFormatting sqref="X40">
    <cfRule type="expression" dxfId="266" priority="195">
      <formula>$AF$91="←他県からの生徒数が未記入です。（いない場合は「０」と記入してください。）"</formula>
    </cfRule>
  </conditionalFormatting>
  <conditionalFormatting sqref="X381:Y382">
    <cfRule type="containsBlanks" dxfId="265" priority="203">
      <formula>LEN(TRIM(X381))=0</formula>
    </cfRule>
  </conditionalFormatting>
  <conditionalFormatting sqref="X274:AE274">
    <cfRule type="containsBlanks" dxfId="264" priority="69">
      <formula>LEN(TRIM(X274))=0</formula>
    </cfRule>
    <cfRule type="notContainsBlanks" dxfId="263" priority="68">
      <formula>LEN(TRIM(X274))&gt;0</formula>
    </cfRule>
  </conditionalFormatting>
  <conditionalFormatting sqref="Y39:Z40">
    <cfRule type="notContainsBlanks" dxfId="262" priority="154">
      <formula>LEN(TRIM(Y39))&gt;0</formula>
    </cfRule>
    <cfRule type="containsBlanks" dxfId="261" priority="155">
      <formula>LEN(TRIM(Y39))=0</formula>
    </cfRule>
    <cfRule type="expression" dxfId="260" priority="115">
      <formula>$A$41=2</formula>
    </cfRule>
  </conditionalFormatting>
  <conditionalFormatting sqref="Y415:AD415">
    <cfRule type="expression" dxfId="259" priority="182">
      <formula>#REF!="←非常勤の人数が↑の「評議員総数」を上回っているので修正願います。"</formula>
    </cfRule>
  </conditionalFormatting>
  <conditionalFormatting sqref="Y427:AD427">
    <cfRule type="expression" dxfId="258" priority="181">
      <formula>$AF$535="←【監事のうち特別利害関係者の人数】が未記入です。（０人の場合は「０」と記入してください。）"</formula>
    </cfRule>
  </conditionalFormatting>
  <conditionalFormatting sqref="Z282">
    <cfRule type="expression" dxfId="257" priority="190">
      <formula>#REF!&lt;&gt;0</formula>
    </cfRule>
  </conditionalFormatting>
  <conditionalFormatting sqref="Z314">
    <cfRule type="expression" dxfId="256" priority="188">
      <formula>#REF!&lt;&gt;0</formula>
    </cfRule>
  </conditionalFormatting>
  <conditionalFormatting sqref="Z232:AB232">
    <cfRule type="expression" dxfId="255" priority="8">
      <formula>$Z$231="×"</formula>
    </cfRule>
  </conditionalFormatting>
  <conditionalFormatting sqref="Z247:AB252">
    <cfRule type="expression" dxfId="254" priority="43">
      <formula>$Z$231="○"</formula>
    </cfRule>
  </conditionalFormatting>
  <conditionalFormatting sqref="Z253:AB257">
    <cfRule type="expression" dxfId="253" priority="45">
      <formula>$Z$231="×"</formula>
    </cfRule>
  </conditionalFormatting>
  <conditionalFormatting sqref="Z283:AD289">
    <cfRule type="expression" dxfId="252" priority="60">
      <formula>$AC$274="○"</formula>
    </cfRule>
  </conditionalFormatting>
  <conditionalFormatting sqref="Z315:AD321">
    <cfRule type="expression" dxfId="251" priority="61">
      <formula>$F$305="○"</formula>
    </cfRule>
  </conditionalFormatting>
  <conditionalFormatting sqref="Z316:AD321 U315:Y321">
    <cfRule type="notContainsBlanks" dxfId="250" priority="92">
      <formula>LEN(TRIM(U315))&gt;0</formula>
    </cfRule>
  </conditionalFormatting>
  <conditionalFormatting sqref="Z334:AE334">
    <cfRule type="expression" dxfId="249" priority="202">
      <formula>$A$336=1</formula>
    </cfRule>
  </conditionalFormatting>
  <conditionalFormatting sqref="AA40 AD40">
    <cfRule type="expression" dxfId="248" priority="194">
      <formula>$AF$91="←外国人生徒数が未記入です。（いない場合は「０」と記入してください。）"</formula>
    </cfRule>
  </conditionalFormatting>
  <conditionalFormatting sqref="AB39:AC40">
    <cfRule type="notContainsBlanks" dxfId="247" priority="152">
      <formula>LEN(TRIM(AB39))&gt;0</formula>
    </cfRule>
    <cfRule type="containsBlanks" dxfId="246" priority="153">
      <formula>LEN(TRIM(AB39))=0</formula>
    </cfRule>
    <cfRule type="expression" dxfId="245" priority="114">
      <formula>$A$41=1</formula>
    </cfRule>
  </conditionalFormatting>
  <conditionalFormatting sqref="AC232:AE232">
    <cfRule type="expression" dxfId="244" priority="7">
      <formula>$AC$231="×"</formula>
    </cfRule>
  </conditionalFormatting>
  <conditionalFormatting sqref="AC247:AE252">
    <cfRule type="expression" dxfId="243" priority="48">
      <formula>$AC$231="○"</formula>
    </cfRule>
  </conditionalFormatting>
  <conditionalFormatting sqref="AC253:AE257">
    <cfRule type="expression" dxfId="242" priority="44">
      <formula>$AC$231="×"</formula>
    </cfRule>
  </conditionalFormatting>
  <conditionalFormatting sqref="AD325:AE325">
    <cfRule type="notContainsBlanks" dxfId="241" priority="39">
      <formula>LEN(TRIM(AD325))&gt;0</formula>
    </cfRule>
  </conditionalFormatting>
  <conditionalFormatting sqref="AE334">
    <cfRule type="expression" dxfId="240" priority="19">
      <formula>$A$330=1</formula>
    </cfRule>
    <cfRule type="expression" dxfId="239" priority="18">
      <formula>AND($A$330=0,$A$330&lt;&gt;"")</formula>
    </cfRule>
  </conditionalFormatting>
  <conditionalFormatting sqref="AF1:AF428">
    <cfRule type="notContainsBlanks" dxfId="238" priority="76">
      <formula>LEN(TRIM(AF1))&gt;0</formula>
    </cfRule>
  </conditionalFormatting>
  <conditionalFormatting sqref="AF2:AF108 AF110:AF132">
    <cfRule type="expression" dxfId="237" priority="64">
      <formula>$A$32="✔"</formula>
    </cfRule>
  </conditionalFormatting>
  <conditionalFormatting sqref="AF109">
    <cfRule type="notContainsBlanks" dxfId="236" priority="33">
      <formula>LEN(TRIM(AF109))&gt;0</formula>
    </cfRule>
    <cfRule type="expression" dxfId="235" priority="32">
      <formula>AND($A$32="✔",$A$44="○",$A$45="",$A$46="",$A$47="")</formula>
    </cfRule>
  </conditionalFormatting>
  <conditionalFormatting sqref="AF150">
    <cfRule type="notContainsBlanks" dxfId="234" priority="29">
      <formula>LEN(TRIM(AF150))&gt;0</formula>
    </cfRule>
  </conditionalFormatting>
  <conditionalFormatting sqref="AF160">
    <cfRule type="notContainsBlanks" dxfId="233" priority="28">
      <formula>LEN(TRIM(AF160))&gt;0</formula>
    </cfRule>
  </conditionalFormatting>
  <conditionalFormatting sqref="AF177:AF178">
    <cfRule type="notContainsBlanks" dxfId="232" priority="26">
      <formula>LEN(TRIM(AF177))&gt;0</formula>
    </cfRule>
  </conditionalFormatting>
  <conditionalFormatting sqref="AF191:AF192">
    <cfRule type="notContainsBlanks" dxfId="231" priority="25">
      <formula>LEN(TRIM(AF191))&gt;0</formula>
    </cfRule>
  </conditionalFormatting>
  <conditionalFormatting sqref="AF273:AF274">
    <cfRule type="notContainsBlanks" dxfId="230" priority="23">
      <formula>LEN(TRIM(AF273))&gt;0</formula>
    </cfRule>
  </conditionalFormatting>
  <conditionalFormatting sqref="AF356:AF357">
    <cfRule type="notContainsBlanks" dxfId="229" priority="17">
      <formula>LEN(TRIM(AF356))&gt;0</formula>
    </cfRule>
  </conditionalFormatting>
  <conditionalFormatting sqref="AF369">
    <cfRule type="expression" dxfId="228" priority="38">
      <formula>$L$347=0</formula>
    </cfRule>
  </conditionalFormatting>
  <conditionalFormatting sqref="AF427">
    <cfRule type="expression" dxfId="227" priority="62">
      <formula>$A$394=2</formula>
    </cfRule>
  </conditionalFormatting>
  <dataValidations count="18">
    <dataValidation imeMode="fullKatakana" allowBlank="1" showInputMessage="1" showErrorMessage="1" sqref="D8:P8 T8:AE8 H12:P12 H24:P24 D16" xr:uid="{1DA18349-FD6C-457B-A380-8D3C67A640DF}"/>
    <dataValidation type="list" allowBlank="1" showInputMessage="1" showErrorMessage="1" sqref="N341:O341" xr:uid="{C60C2B60-9497-456F-8220-E9A483E2261A}">
      <formula1>$AJ$1:$AJ$2</formula1>
    </dataValidation>
    <dataValidation type="list" allowBlank="1" showInputMessage="1" showErrorMessage="1" sqref="X383:Y384" xr:uid="{C0B70BBF-EE77-4E5F-84F6-EB38B00B18C5}">
      <formula1>"1,2"</formula1>
    </dataValidation>
    <dataValidation type="list" allowBlank="1" showInputMessage="1" showErrorMessage="1" sqref="N382:O384 Q350 Q368 Q365:Q366 Q353" xr:uid="{F9FDE1DD-2812-4F27-9F10-174B4C9A0AE0}">
      <formula1>"○,　"</formula1>
    </dataValidation>
    <dataValidation type="list" allowBlank="1" showInputMessage="1" showErrorMessage="1" sqref="A2:F2" xr:uid="{B80C3C79-E5BB-4A6F-8F8D-56D13C4D90D9}">
      <formula1>"選択してください↓,北海道,青森県,岩手県,宮城県,秋田県,山形県,福島県,新潟県,茨城県,栃木県,群馬県,埼玉県,千葉県,神奈川県,東京都,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7" xr:uid="{F6B41E55-66E4-47B3-BFED-AF3DE477A416}">
      <formula1>INDIRECT($A$2)</formula1>
    </dataValidation>
    <dataValidation allowBlank="1" showInputMessage="1" showErrorMessage="1" errorTitle="スペース・改行の入力禁止" error="セル内に【スペース（空白）】または【改行】が含まれています。_x000a_スペース・改行を削除してください。" sqref="D19" xr:uid="{3513F4CE-FBDB-4F20-A5AB-4F388583C60A}"/>
    <dataValidation type="list" allowBlank="1" showInputMessage="1" showErrorMessage="1" sqref="A297:J305" xr:uid="{F132D3D4-9069-4B8E-8277-D980E1089373}">
      <formula1>"　,○"</formula1>
    </dataValidation>
    <dataValidation type="list" allowBlank="1" showInputMessage="1" showErrorMessage="1" sqref="A394:B395" xr:uid="{87AD6FA4-2896-4523-B813-86DCAD4245FE}">
      <formula1>"　,1,2"</formula1>
    </dataValidation>
    <dataValidation type="list" allowBlank="1" showInputMessage="1" showErrorMessage="1" sqref="A32:B32 AD325:AE325" xr:uid="{4ED7072D-A84E-47A1-8631-1CC1F4A1BB09}">
      <formula1>$AM$1181:$AM$1182</formula1>
    </dataValidation>
    <dataValidation type="list" allowBlank="1" showInputMessage="1" showErrorMessage="1" sqref="A41" xr:uid="{9DFE964B-A8A3-480A-B224-1EE15B42139C}">
      <formula1>$AP$1181:$AP$1184</formula1>
    </dataValidation>
    <dataValidation type="list" allowBlank="1" showInputMessage="1" showErrorMessage="1" sqref="Q231:AE231" xr:uid="{A02F5089-81C9-4F94-838A-B8FE41815FE2}">
      <formula1>$AN$1181:$AN$1183</formula1>
    </dataValidation>
    <dataValidation type="list" allowBlank="1" showInputMessage="1" showErrorMessage="1" sqref="AA285:AD287 AA283:AD283 AA289:AD289 Z283:Z289 V283:Y283 D150:E153 U283:U289 F274:T274 N336:O340 Z316:AD321 U315:Y321 U356:AB357 A369:B372 AC274:AE274 K253:AE256 K251:P251 K247:Y248 A162:B167 P150:Q150 V285:Y287 V289:Y289 Q250:Y251 Z247:AE251 A140:B145" xr:uid="{613B7B5A-DCE6-4DAD-BAF3-C5B60EC93360}">
      <formula1>$AN$1181:$AN$1182</formula1>
    </dataValidation>
    <dataValidation allowBlank="1" showInputMessage="1" showErrorMessage="1" promptTitle="（！）単位は「円」です" prompt="昨年まで千円単位で入力をお願いしていましたが、円単位での入力に変更となりました。" sqref="R101:AA101" xr:uid="{82D302AC-CC52-46F7-9CFE-F933FA680DCF}"/>
    <dataValidation type="list" allowBlank="1" showInputMessage="1" showErrorMessage="1" sqref="A336:B339" xr:uid="{32145751-D951-454E-B7A7-65BDD5B2B46F}">
      <formula1>$AP$1181:$AP$1185</formula1>
    </dataValidation>
    <dataValidation type="list" allowBlank="1" showInputMessage="1" showErrorMessage="1" sqref="X381:Y382" xr:uid="{B65DEECF-CD44-49DB-8F77-7DBE412CFD55}">
      <formula1>$AP$1181:$AP$1183</formula1>
    </dataValidation>
    <dataValidation type="list" allowBlank="1" showInputMessage="1" showErrorMessage="1" sqref="K232:AE232" xr:uid="{0BCB0FD0-7FC0-4766-8DBB-74773AABEE69}">
      <formula1>"受給有,受給無,受給対象外,不明"</formula1>
    </dataValidation>
    <dataValidation type="list" allowBlank="1" showInputMessage="1" showErrorMessage="1" sqref="A330:B333" xr:uid="{7B99283D-2CB1-4DCF-B73A-45E6EC416C03}">
      <formula1>"0,1,2,3,"</formula1>
    </dataValidation>
  </dataValidations>
  <printOptions horizontalCentered="1"/>
  <pageMargins left="0.39370078740157483" right="0.39370078740157483" top="0.19685039370078741" bottom="0" header="0.59055118110236227" footer="0.11811023622047245"/>
  <pageSetup paperSize="9" scale="90" fitToWidth="0" fitToHeight="0" orientation="portrait" useFirstPageNumber="1" r:id="rId1"/>
  <headerFooter alignWithMargins="0">
    <oddFooter xml:space="preserve">&amp;C&amp;"ＭＳ Ｐゴシック,標準"&amp;10&amp;P </oddFooter>
  </headerFooter>
  <rowBreaks count="7" manualBreakCount="7">
    <brk id="34" max="30" man="1"/>
    <brk id="76" min="15" max="30" man="1"/>
    <brk id="132" min="15" max="30" man="1"/>
    <brk id="205" min="15" max="30" man="1"/>
    <brk id="260" min="15" max="30" man="1"/>
    <brk id="324" min="15" max="30" man="1"/>
    <brk id="384" min="15"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B9C80-E254-4575-B34D-2255F9656EAD}">
  <sheetPr>
    <tabColor rgb="FFFFCC66"/>
  </sheetPr>
  <dimension ref="A1:BK3654"/>
  <sheetViews>
    <sheetView showGridLines="0" topLeftCell="B1" zoomScaleNormal="100" zoomScaleSheetLayoutView="110" workbookViewId="0">
      <selection activeCell="AF5" sqref="AF5"/>
    </sheetView>
  </sheetViews>
  <sheetFormatPr defaultColWidth="4.33203125" defaultRowHeight="15" customHeight="1" x14ac:dyDescent="0.15"/>
  <cols>
    <col min="1" max="5" width="4.1640625" style="1" customWidth="1"/>
    <col min="6" max="6" width="5.33203125" style="1" customWidth="1"/>
    <col min="7" max="16" width="4.1640625" style="1" customWidth="1"/>
    <col min="17" max="17" width="4.5" style="1" customWidth="1"/>
    <col min="18" max="31" width="4.1640625" style="1" customWidth="1"/>
    <col min="32" max="32" width="96.83203125" style="50" customWidth="1"/>
    <col min="33" max="33" width="4.33203125" style="54" customWidth="1"/>
    <col min="34" max="34" width="20.5" style="1" hidden="1" customWidth="1"/>
    <col min="35" max="35" width="49.1640625" style="1" hidden="1" customWidth="1"/>
    <col min="36" max="36" width="55" style="1" hidden="1" customWidth="1"/>
    <col min="37" max="37" width="12.1640625" style="1" hidden="1" customWidth="1"/>
    <col min="38" max="38" width="14.83203125" style="1" hidden="1" customWidth="1"/>
    <col min="39" max="40" width="11" style="1" hidden="1" customWidth="1"/>
    <col min="41" max="41" width="29.33203125" style="1" hidden="1" customWidth="1"/>
    <col min="42" max="42" width="9.83203125" style="1" hidden="1" customWidth="1"/>
    <col min="43" max="43" width="20.5" style="1" hidden="1" customWidth="1"/>
    <col min="44" max="44" width="3.83203125" style="1" hidden="1" customWidth="1"/>
    <col min="45" max="46" width="4.6640625" style="1" hidden="1" customWidth="1"/>
    <col min="47" max="16384" width="4.33203125" style="1"/>
  </cols>
  <sheetData>
    <row r="1" spans="1:37" ht="21" x14ac:dyDescent="0.15">
      <c r="A1" s="3577" t="s">
        <v>0</v>
      </c>
      <c r="B1" s="3578"/>
      <c r="C1" s="3578"/>
      <c r="D1" s="3578"/>
      <c r="E1" s="3578"/>
      <c r="F1" s="3579"/>
      <c r="G1" s="3580" t="s">
        <v>1</v>
      </c>
      <c r="H1" s="3581"/>
      <c r="I1" s="3581"/>
      <c r="J1" s="3581"/>
      <c r="K1" s="3581"/>
      <c r="L1" s="3581"/>
      <c r="M1" s="3581"/>
      <c r="N1" s="3581"/>
      <c r="O1" s="3581"/>
      <c r="P1" s="3581"/>
      <c r="Q1" s="3581"/>
      <c r="R1" s="3581"/>
      <c r="S1" s="3581"/>
      <c r="T1" s="3581"/>
      <c r="U1" s="3581"/>
      <c r="V1" s="3581"/>
      <c r="W1" s="3581"/>
      <c r="X1" s="3581"/>
      <c r="Y1" s="3581"/>
      <c r="Z1" s="3581"/>
      <c r="AA1" s="3581"/>
      <c r="AB1" s="3581"/>
      <c r="AC1" s="3581"/>
      <c r="AD1" s="3581"/>
      <c r="AE1" s="3581"/>
      <c r="AF1" s="654" t="s">
        <v>2</v>
      </c>
      <c r="AG1" s="52"/>
      <c r="AJ1" s="1" t="s">
        <v>3</v>
      </c>
      <c r="AK1" s="1" t="str">
        <f>IFERROR(VLOOKUP(A4,AK476:AQ494,5,FALSE),"")</f>
        <v/>
      </c>
    </row>
    <row r="2" spans="1:37" ht="30" customHeight="1" thickBot="1" x14ac:dyDescent="0.2">
      <c r="A2" s="1129" t="s">
        <v>3074</v>
      </c>
      <c r="B2" s="1130"/>
      <c r="C2" s="1130"/>
      <c r="D2" s="1130"/>
      <c r="E2" s="1130"/>
      <c r="F2" s="1131"/>
      <c r="G2" s="3582" t="s">
        <v>2962</v>
      </c>
      <c r="H2" s="3583"/>
      <c r="I2" s="3583"/>
      <c r="J2" s="3583"/>
      <c r="K2" s="3583"/>
      <c r="L2" s="3583"/>
      <c r="M2" s="3583"/>
      <c r="N2" s="3583"/>
      <c r="O2" s="3583"/>
      <c r="P2" s="3583"/>
      <c r="Q2" s="3583"/>
      <c r="R2" s="3583"/>
      <c r="S2" s="3583"/>
      <c r="T2" s="3583"/>
      <c r="U2" s="3583"/>
      <c r="V2" s="3583"/>
      <c r="W2" s="3583"/>
      <c r="X2" s="3583"/>
      <c r="Y2" s="3583"/>
      <c r="Z2" s="3583"/>
      <c r="AA2" s="3583"/>
      <c r="AB2" s="3583"/>
      <c r="AC2" s="3583"/>
      <c r="AD2" s="3583"/>
      <c r="AE2" s="3583"/>
      <c r="AF2" s="1233" t="str">
        <f>IF(A2="選択してください↓","←都道府県名が未選択です。（セルを選択し▼をクリックすると都道府県一覧が表示されます。）",IF(A2="","←都道府県名が未選択です。",""))</f>
        <v>←都道府県名が未選択です。（セルを選択し▼をクリックすると都道府県一覧が表示されます。）</v>
      </c>
      <c r="AG2" s="53"/>
      <c r="AK2" s="1" t="str">
        <f>IFERROR(VLOOKUP(A4,AK475:AP494,6,FALSE),"")</f>
        <v/>
      </c>
    </row>
    <row r="3" spans="1:37" ht="6" customHeight="1" thickBot="1" x14ac:dyDescent="0.2">
      <c r="A3" s="655"/>
      <c r="B3" s="655"/>
      <c r="C3" s="655"/>
      <c r="D3" s="655"/>
      <c r="E3" s="655"/>
      <c r="F3" s="655"/>
      <c r="G3" s="655"/>
      <c r="H3" s="656"/>
      <c r="I3" s="656"/>
      <c r="J3" s="656"/>
      <c r="K3" s="656"/>
      <c r="L3" s="656"/>
      <c r="M3" s="656"/>
      <c r="N3" s="656"/>
      <c r="O3" s="656"/>
      <c r="P3" s="656"/>
      <c r="Q3" s="656"/>
      <c r="R3" s="656"/>
      <c r="S3" s="656"/>
      <c r="T3" s="656"/>
      <c r="U3" s="656"/>
      <c r="V3" s="656"/>
      <c r="W3" s="656"/>
      <c r="X3" s="656"/>
      <c r="Y3" s="656"/>
      <c r="Z3" s="656"/>
      <c r="AA3" s="655"/>
      <c r="AB3" s="655"/>
      <c r="AC3" s="655"/>
      <c r="AD3" s="655"/>
      <c r="AE3" s="655"/>
      <c r="AF3" s="1233"/>
      <c r="AG3" s="53"/>
    </row>
    <row r="4" spans="1:37" ht="24" customHeight="1" thickBot="1" x14ac:dyDescent="0.2">
      <c r="A4" s="3584" t="str">
        <f>IFERROR(VLOOKUP(CONCATENATE(A2,D19),AJ476:AK494,2,FALSE),"")</f>
        <v/>
      </c>
      <c r="B4" s="3585"/>
      <c r="C4" s="3585"/>
      <c r="D4" s="3585"/>
      <c r="E4" s="657" t="str">
        <f>IF(A4="","",VLOOKUP(A4,AK476:AM494,3,FALSE))</f>
        <v/>
      </c>
      <c r="F4" s="658" t="str">
        <f>IF(A4="","",VLOOKUP(A4,AK476:AN494,4,FALSE))</f>
        <v/>
      </c>
      <c r="G4" s="655"/>
      <c r="H4" s="659"/>
      <c r="I4" s="659"/>
      <c r="J4" s="659"/>
      <c r="K4" s="3586" t="s">
        <v>4699</v>
      </c>
      <c r="L4" s="3586"/>
      <c r="M4" s="3586"/>
      <c r="N4" s="3586"/>
      <c r="O4" s="3586"/>
      <c r="P4" s="3586"/>
      <c r="Q4" s="3586"/>
      <c r="R4" s="3586"/>
      <c r="S4" s="3586"/>
      <c r="T4" s="3586"/>
      <c r="U4" s="3586"/>
      <c r="V4" s="3586"/>
      <c r="W4" s="3586"/>
      <c r="X4" s="3586"/>
      <c r="Y4" s="3586"/>
      <c r="Z4" s="655"/>
      <c r="AA4" s="655"/>
      <c r="AB4" s="655"/>
      <c r="AC4" s="655"/>
      <c r="AD4" s="655"/>
      <c r="AE4" s="655"/>
    </row>
    <row r="5" spans="1:37" ht="15.75" customHeight="1" x14ac:dyDescent="0.15">
      <c r="A5" s="3587" t="s">
        <v>4</v>
      </c>
      <c r="B5" s="3587"/>
      <c r="C5" s="3587"/>
      <c r="D5" s="3587"/>
      <c r="E5" s="3587"/>
      <c r="F5" s="3587"/>
      <c r="G5" s="3587"/>
      <c r="H5" s="3587"/>
      <c r="I5" s="3587"/>
      <c r="J5" s="3587"/>
      <c r="K5" s="3586"/>
      <c r="L5" s="3586"/>
      <c r="M5" s="3586"/>
      <c r="N5" s="3586"/>
      <c r="O5" s="3586"/>
      <c r="P5" s="3586"/>
      <c r="Q5" s="3586"/>
      <c r="R5" s="3586"/>
      <c r="S5" s="3586"/>
      <c r="T5" s="3586"/>
      <c r="U5" s="3586"/>
      <c r="V5" s="3586"/>
      <c r="W5" s="3586"/>
      <c r="X5" s="3586"/>
      <c r="Y5" s="3586"/>
      <c r="Z5" s="655"/>
      <c r="AA5" s="655"/>
      <c r="AB5" s="655"/>
      <c r="AC5" s="655"/>
      <c r="AD5" s="655"/>
      <c r="AE5" s="655"/>
    </row>
    <row r="6" spans="1:37" ht="5.65" customHeight="1" x14ac:dyDescent="0.15">
      <c r="A6" s="655"/>
      <c r="B6" s="655"/>
      <c r="C6" s="655"/>
      <c r="D6" s="655"/>
      <c r="E6" s="655"/>
      <c r="F6" s="655"/>
      <c r="G6" s="659"/>
      <c r="H6" s="659"/>
      <c r="I6" s="659"/>
      <c r="J6" s="659"/>
      <c r="K6" s="3586"/>
      <c r="L6" s="3586"/>
      <c r="M6" s="3586"/>
      <c r="N6" s="3586"/>
      <c r="O6" s="3586"/>
      <c r="P6" s="3586"/>
      <c r="Q6" s="3586"/>
      <c r="R6" s="3586"/>
      <c r="S6" s="3586"/>
      <c r="T6" s="3586"/>
      <c r="U6" s="3586"/>
      <c r="V6" s="3586"/>
      <c r="W6" s="3586"/>
      <c r="X6" s="3586"/>
      <c r="Y6" s="3586"/>
      <c r="Z6" s="655"/>
      <c r="AA6" s="655"/>
      <c r="AB6" s="655"/>
      <c r="AC6" s="655"/>
      <c r="AD6" s="655"/>
      <c r="AE6" s="655"/>
    </row>
    <row r="7" spans="1:37" ht="7.15" customHeight="1" x14ac:dyDescent="0.15">
      <c r="A7" s="3566" t="s">
        <v>5</v>
      </c>
      <c r="B7" s="3566"/>
      <c r="C7" s="655"/>
      <c r="D7" s="655"/>
      <c r="E7" s="655"/>
      <c r="F7" s="655"/>
      <c r="G7" s="655"/>
      <c r="H7" s="655"/>
      <c r="I7" s="655"/>
      <c r="J7" s="655"/>
      <c r="K7" s="655"/>
      <c r="L7" s="655"/>
      <c r="M7" s="660"/>
      <c r="N7" s="3568" t="s">
        <v>4700</v>
      </c>
      <c r="O7" s="3568"/>
      <c r="P7" s="3568"/>
      <c r="Q7" s="3568"/>
      <c r="R7" s="3568"/>
      <c r="S7" s="3568"/>
      <c r="T7" s="3568"/>
      <c r="U7" s="3568"/>
      <c r="V7" s="655"/>
      <c r="W7" s="655"/>
      <c r="X7" s="655"/>
      <c r="Y7" s="655"/>
      <c r="Z7" s="655"/>
      <c r="AA7" s="655"/>
      <c r="AB7" s="655"/>
      <c r="AC7" s="655"/>
      <c r="AD7" s="655"/>
      <c r="AE7" s="655"/>
    </row>
    <row r="8" spans="1:37" ht="13.5" customHeight="1" thickBot="1" x14ac:dyDescent="0.2">
      <c r="A8" s="3567"/>
      <c r="B8" s="3567"/>
      <c r="C8" s="655"/>
      <c r="D8" s="655"/>
      <c r="E8" s="655"/>
      <c r="F8" s="655"/>
      <c r="G8" s="655"/>
      <c r="H8" s="655"/>
      <c r="I8" s="655"/>
      <c r="J8" s="655"/>
      <c r="K8" s="655"/>
      <c r="L8" s="655"/>
      <c r="M8" s="661"/>
      <c r="N8" s="3569"/>
      <c r="O8" s="3569"/>
      <c r="P8" s="3569"/>
      <c r="Q8" s="3569"/>
      <c r="R8" s="3569"/>
      <c r="S8" s="3569"/>
      <c r="T8" s="3569"/>
      <c r="U8" s="3569"/>
      <c r="V8" s="655"/>
      <c r="W8" s="655"/>
      <c r="X8" s="655"/>
      <c r="Y8" s="655"/>
      <c r="Z8" s="655"/>
      <c r="AA8" s="655"/>
      <c r="AB8" s="655"/>
      <c r="AC8" s="655"/>
      <c r="AD8" s="655"/>
      <c r="AE8" s="655"/>
    </row>
    <row r="9" spans="1:37" s="662" customFormat="1" ht="15" hidden="1" customHeight="1" x14ac:dyDescent="0.15">
      <c r="A9" s="3570" t="s">
        <v>6</v>
      </c>
      <c r="B9" s="3571"/>
      <c r="C9" s="3572"/>
      <c r="D9" s="3573"/>
      <c r="E9" s="3574"/>
      <c r="F9" s="3574"/>
      <c r="G9" s="3574"/>
      <c r="H9" s="3574"/>
      <c r="I9" s="3574"/>
      <c r="J9" s="3574"/>
      <c r="K9" s="3574"/>
      <c r="L9" s="3574"/>
      <c r="M9" s="3574"/>
      <c r="N9" s="3574"/>
      <c r="O9" s="3574"/>
      <c r="P9" s="3575"/>
      <c r="Q9" s="3576" t="s">
        <v>6</v>
      </c>
      <c r="R9" s="3571"/>
      <c r="S9" s="3572"/>
      <c r="T9" s="2666"/>
      <c r="U9" s="2773"/>
      <c r="V9" s="2773"/>
      <c r="W9" s="2773"/>
      <c r="X9" s="2773"/>
      <c r="Y9" s="2773"/>
      <c r="Z9" s="2773"/>
      <c r="AA9" s="2773"/>
      <c r="AB9" s="2773"/>
      <c r="AC9" s="2773"/>
      <c r="AD9" s="2773"/>
      <c r="AE9" s="2775"/>
      <c r="AF9" s="53"/>
      <c r="AG9" s="49"/>
    </row>
    <row r="10" spans="1:37" s="662" customFormat="1" ht="15" customHeight="1" x14ac:dyDescent="0.15">
      <c r="A10" s="3598" t="s">
        <v>3093</v>
      </c>
      <c r="B10" s="3599"/>
      <c r="C10" s="3599"/>
      <c r="D10" s="2681"/>
      <c r="E10" s="2758"/>
      <c r="F10" s="2758"/>
      <c r="G10" s="2758"/>
      <c r="H10" s="2758"/>
      <c r="I10" s="2758"/>
      <c r="J10" s="2758"/>
      <c r="K10" s="2758"/>
      <c r="L10" s="2758"/>
      <c r="M10" s="2758"/>
      <c r="N10" s="2758"/>
      <c r="O10" s="2758"/>
      <c r="P10" s="2759"/>
      <c r="Q10" s="3576" t="s">
        <v>187</v>
      </c>
      <c r="R10" s="3571"/>
      <c r="S10" s="3572"/>
      <c r="T10" s="2681"/>
      <c r="U10" s="2758"/>
      <c r="V10" s="2758"/>
      <c r="W10" s="2758"/>
      <c r="X10" s="2758"/>
      <c r="Y10" s="2758"/>
      <c r="Z10" s="2758"/>
      <c r="AA10" s="2758"/>
      <c r="AB10" s="2758"/>
      <c r="AC10" s="2758"/>
      <c r="AD10" s="2758"/>
      <c r="AE10" s="2765"/>
      <c r="AF10" s="2627" t="str">
        <f>IF(AND(D10="",T10=""),"←学校法人名・理事長名を記入してください。",IF(D10="","←学校法人名を記入してください。",IF(T10="","←理事長名を記入してください。","")))</f>
        <v>←学校法人名・理事長名を記入してください。</v>
      </c>
      <c r="AG10" s="49"/>
    </row>
    <row r="11" spans="1:37" s="662" customFormat="1" ht="12" customHeight="1" x14ac:dyDescent="0.15">
      <c r="A11" s="3610" t="s">
        <v>3095</v>
      </c>
      <c r="B11" s="3486"/>
      <c r="C11" s="3611"/>
      <c r="D11" s="3600"/>
      <c r="E11" s="3601"/>
      <c r="F11" s="3601"/>
      <c r="G11" s="3601"/>
      <c r="H11" s="3601"/>
      <c r="I11" s="3601"/>
      <c r="J11" s="3601"/>
      <c r="K11" s="3601"/>
      <c r="L11" s="3601"/>
      <c r="M11" s="3601"/>
      <c r="N11" s="3601"/>
      <c r="O11" s="3601"/>
      <c r="P11" s="3602"/>
      <c r="Q11" s="3603"/>
      <c r="R11" s="3604"/>
      <c r="S11" s="3605"/>
      <c r="T11" s="3600"/>
      <c r="U11" s="3601"/>
      <c r="V11" s="3601"/>
      <c r="W11" s="3601"/>
      <c r="X11" s="3601"/>
      <c r="Y11" s="3601"/>
      <c r="Z11" s="3601"/>
      <c r="AA11" s="3601"/>
      <c r="AB11" s="3601"/>
      <c r="AC11" s="3601"/>
      <c r="AD11" s="3601"/>
      <c r="AE11" s="3609"/>
      <c r="AF11" s="2627"/>
      <c r="AG11" s="49"/>
    </row>
    <row r="12" spans="1:37" s="662" customFormat="1" ht="12" customHeight="1" x14ac:dyDescent="0.15">
      <c r="A12" s="3612"/>
      <c r="B12" s="3613"/>
      <c r="C12" s="3614"/>
      <c r="D12" s="2700"/>
      <c r="E12" s="2701"/>
      <c r="F12" s="2701"/>
      <c r="G12" s="2701"/>
      <c r="H12" s="2701"/>
      <c r="I12" s="2701"/>
      <c r="J12" s="2701"/>
      <c r="K12" s="2701"/>
      <c r="L12" s="2701"/>
      <c r="M12" s="2701"/>
      <c r="N12" s="2701"/>
      <c r="O12" s="2701"/>
      <c r="P12" s="2760"/>
      <c r="Q12" s="3606"/>
      <c r="R12" s="3607"/>
      <c r="S12" s="3608"/>
      <c r="T12" s="2700"/>
      <c r="U12" s="2701"/>
      <c r="V12" s="2701"/>
      <c r="W12" s="2701"/>
      <c r="X12" s="2701"/>
      <c r="Y12" s="2701"/>
      <c r="Z12" s="2701"/>
      <c r="AA12" s="2701"/>
      <c r="AB12" s="2701"/>
      <c r="AC12" s="2701"/>
      <c r="AD12" s="2701"/>
      <c r="AE12" s="2766"/>
      <c r="AF12" s="2627"/>
      <c r="AG12" s="49"/>
    </row>
    <row r="13" spans="1:37" s="662" customFormat="1" ht="23.25" customHeight="1" x14ac:dyDescent="0.15">
      <c r="A13" s="3588" t="s">
        <v>7</v>
      </c>
      <c r="B13" s="3589"/>
      <c r="C13" s="3590"/>
      <c r="D13" s="3597" t="s">
        <v>8</v>
      </c>
      <c r="E13" s="2655"/>
      <c r="F13" s="2656"/>
      <c r="G13" s="2657"/>
      <c r="H13" s="3506"/>
      <c r="I13" s="3507"/>
      <c r="J13" s="3507"/>
      <c r="K13" s="3507"/>
      <c r="L13" s="3507"/>
      <c r="M13" s="3507"/>
      <c r="N13" s="3507"/>
      <c r="O13" s="3507"/>
      <c r="P13" s="3508"/>
      <c r="Q13" s="3509" t="s">
        <v>9</v>
      </c>
      <c r="R13" s="3510"/>
      <c r="S13" s="3511"/>
      <c r="T13" s="2624"/>
      <c r="U13" s="2625"/>
      <c r="V13" s="2625"/>
      <c r="W13" s="2625"/>
      <c r="X13" s="2625"/>
      <c r="Y13" s="2625"/>
      <c r="Z13" s="2625"/>
      <c r="AA13" s="2625"/>
      <c r="AB13" s="2625"/>
      <c r="AC13" s="2625"/>
      <c r="AD13" s="2625"/>
      <c r="AE13" s="2626"/>
      <c r="AF13" s="1239" t="str">
        <f>IF(AND(E13="",T13=""),"←郵便番号、学校法人電話番号を記入してください。",IF(E13="","←郵便番号を記入してください。",IF(T13="","←学校法人電話番号を記入してください。","")))</f>
        <v>←郵便番号、学校法人電話番号を記入してください。</v>
      </c>
      <c r="AG13" s="49"/>
    </row>
    <row r="14" spans="1:37" s="662" customFormat="1" ht="15" hidden="1" customHeight="1" x14ac:dyDescent="0.15">
      <c r="A14" s="3591"/>
      <c r="B14" s="3592"/>
      <c r="C14" s="3593"/>
      <c r="D14" s="3505"/>
      <c r="E14" s="2658"/>
      <c r="F14" s="2658"/>
      <c r="G14" s="2659"/>
      <c r="H14" s="2628"/>
      <c r="I14" s="2628"/>
      <c r="J14" s="2628"/>
      <c r="K14" s="2628"/>
      <c r="L14" s="2628"/>
      <c r="M14" s="2628"/>
      <c r="N14" s="2628"/>
      <c r="O14" s="2628"/>
      <c r="P14" s="2629"/>
      <c r="Q14" s="663"/>
      <c r="R14" s="664"/>
      <c r="S14" s="664"/>
      <c r="T14" s="472"/>
      <c r="U14" s="473"/>
      <c r="V14" s="473"/>
      <c r="W14" s="473"/>
      <c r="X14" s="473"/>
      <c r="Y14" s="473"/>
      <c r="Z14" s="473"/>
      <c r="AA14" s="473"/>
      <c r="AB14" s="473"/>
      <c r="AC14" s="473"/>
      <c r="AD14" s="473"/>
      <c r="AE14" s="474"/>
      <c r="AF14" s="1239"/>
      <c r="AG14" s="49"/>
    </row>
    <row r="15" spans="1:37" s="662" customFormat="1" ht="12" customHeight="1" x14ac:dyDescent="0.15">
      <c r="A15" s="3591"/>
      <c r="B15" s="3592"/>
      <c r="C15" s="3593"/>
      <c r="D15" s="2630"/>
      <c r="E15" s="2631"/>
      <c r="F15" s="2631"/>
      <c r="G15" s="2631"/>
      <c r="H15" s="2631"/>
      <c r="I15" s="2631"/>
      <c r="J15" s="2631"/>
      <c r="K15" s="2631"/>
      <c r="L15" s="2631"/>
      <c r="M15" s="2631"/>
      <c r="N15" s="2631"/>
      <c r="O15" s="2631"/>
      <c r="P15" s="2632"/>
      <c r="Q15" s="3486" t="s">
        <v>10</v>
      </c>
      <c r="R15" s="3486"/>
      <c r="S15" s="3486"/>
      <c r="T15" s="2638"/>
      <c r="U15" s="2639"/>
      <c r="V15" s="2639"/>
      <c r="W15" s="2639"/>
      <c r="X15" s="2639"/>
      <c r="Y15" s="2639"/>
      <c r="Z15" s="2639"/>
      <c r="AA15" s="2639"/>
      <c r="AB15" s="2639"/>
      <c r="AC15" s="2639"/>
      <c r="AD15" s="2639"/>
      <c r="AE15" s="2640"/>
      <c r="AF15" s="1239" t="str">
        <f>IF(AND(D15="",T15=""),"←学校法人所在地・学校法人FAX番号を記入してください。",IF(D15="","←学校法人所在地を記入してください。",IF(T15="","←学校法人FAX番号を記入してください。","")))</f>
        <v>←学校法人所在地・学校法人FAX番号を記入してください。</v>
      </c>
      <c r="AG15" s="49"/>
    </row>
    <row r="16" spans="1:37" s="662" customFormat="1" ht="12" customHeight="1" thickBot="1" x14ac:dyDescent="0.2">
      <c r="A16" s="3594"/>
      <c r="B16" s="3595"/>
      <c r="C16" s="3596"/>
      <c r="D16" s="2633"/>
      <c r="E16" s="2634"/>
      <c r="F16" s="2634"/>
      <c r="G16" s="2634"/>
      <c r="H16" s="2634"/>
      <c r="I16" s="2634"/>
      <c r="J16" s="2634"/>
      <c r="K16" s="2634"/>
      <c r="L16" s="2634"/>
      <c r="M16" s="2634"/>
      <c r="N16" s="2634"/>
      <c r="O16" s="2634"/>
      <c r="P16" s="2635"/>
      <c r="Q16" s="3487"/>
      <c r="R16" s="3487"/>
      <c r="S16" s="3487"/>
      <c r="T16" s="2641"/>
      <c r="U16" s="2642"/>
      <c r="V16" s="2642"/>
      <c r="W16" s="2642"/>
      <c r="X16" s="2642"/>
      <c r="Y16" s="2642"/>
      <c r="Z16" s="2642"/>
      <c r="AA16" s="2642"/>
      <c r="AB16" s="2642"/>
      <c r="AC16" s="2642"/>
      <c r="AD16" s="2642"/>
      <c r="AE16" s="2643"/>
      <c r="AF16" s="1239"/>
      <c r="AG16" s="49"/>
    </row>
    <row r="17" spans="1:33" s="662" customFormat="1" ht="12.75" customHeight="1" thickBot="1" x14ac:dyDescent="0.2">
      <c r="A17" s="665"/>
      <c r="B17" s="665"/>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53"/>
      <c r="AG17" s="49"/>
    </row>
    <row r="18" spans="1:33" s="662" customFormat="1" ht="15" hidden="1" customHeight="1" x14ac:dyDescent="0.15">
      <c r="A18" s="3536" t="s">
        <v>6</v>
      </c>
      <c r="B18" s="3537"/>
      <c r="C18" s="3538"/>
      <c r="D18" s="2666"/>
      <c r="E18" s="2667"/>
      <c r="F18" s="2667"/>
      <c r="G18" s="2667"/>
      <c r="H18" s="2667"/>
      <c r="I18" s="2667"/>
      <c r="J18" s="2667"/>
      <c r="K18" s="2667"/>
      <c r="L18" s="2667"/>
      <c r="M18" s="2667"/>
      <c r="N18" s="2667"/>
      <c r="O18" s="2667"/>
      <c r="P18" s="2667"/>
      <c r="Q18" s="3539" t="s">
        <v>3096</v>
      </c>
      <c r="R18" s="3540"/>
      <c r="S18" s="3541"/>
      <c r="T18" s="1191"/>
      <c r="U18" s="1192"/>
      <c r="V18" s="1192"/>
      <c r="W18" s="1192"/>
      <c r="X18" s="1192"/>
      <c r="Y18" s="1192"/>
      <c r="Z18" s="1192"/>
      <c r="AA18" s="1192"/>
      <c r="AB18" s="1192"/>
      <c r="AC18" s="1192"/>
      <c r="AD18" s="1192"/>
      <c r="AE18" s="1203"/>
      <c r="AF18" s="53"/>
      <c r="AG18" s="49"/>
    </row>
    <row r="19" spans="1:33" s="662" customFormat="1" ht="12" customHeight="1" x14ac:dyDescent="0.15">
      <c r="A19" s="3542" t="s">
        <v>12</v>
      </c>
      <c r="B19" s="3543"/>
      <c r="C19" s="3544"/>
      <c r="D19" s="3548"/>
      <c r="E19" s="3549"/>
      <c r="F19" s="3549"/>
      <c r="G19" s="3549"/>
      <c r="H19" s="3549"/>
      <c r="I19" s="3549"/>
      <c r="J19" s="3549"/>
      <c r="K19" s="3549"/>
      <c r="L19" s="3549"/>
      <c r="M19" s="3549"/>
      <c r="N19" s="3549"/>
      <c r="O19" s="3549"/>
      <c r="P19" s="3549"/>
      <c r="Q19" s="3539" t="s">
        <v>3097</v>
      </c>
      <c r="R19" s="3540"/>
      <c r="S19" s="3541"/>
      <c r="T19" s="1262"/>
      <c r="U19" s="3558"/>
      <c r="V19" s="3558"/>
      <c r="W19" s="3558"/>
      <c r="X19" s="3558"/>
      <c r="Y19" s="3558"/>
      <c r="Z19" s="3558"/>
      <c r="AA19" s="3558"/>
      <c r="AB19" s="3558"/>
      <c r="AC19" s="3558"/>
      <c r="AD19" s="3558"/>
      <c r="AE19" s="3559"/>
      <c r="AF19" s="49" t="str">
        <f>IF(D19="","←学校名を選択してください。","")</f>
        <v>←学校名を選択してください。</v>
      </c>
      <c r="AG19" s="49"/>
    </row>
    <row r="20" spans="1:33" s="662" customFormat="1" ht="12" customHeight="1" x14ac:dyDescent="0.15">
      <c r="A20" s="3545"/>
      <c r="B20" s="3546"/>
      <c r="C20" s="3547"/>
      <c r="D20" s="3550"/>
      <c r="E20" s="3551"/>
      <c r="F20" s="3551"/>
      <c r="G20" s="3551"/>
      <c r="H20" s="3551"/>
      <c r="I20" s="3551"/>
      <c r="J20" s="3551"/>
      <c r="K20" s="3551"/>
      <c r="L20" s="3551"/>
      <c r="M20" s="3551"/>
      <c r="N20" s="3551"/>
      <c r="O20" s="3551"/>
      <c r="P20" s="3551"/>
      <c r="Q20" s="3552"/>
      <c r="R20" s="3553"/>
      <c r="S20" s="3554"/>
      <c r="T20" s="3560"/>
      <c r="U20" s="3561"/>
      <c r="V20" s="3561"/>
      <c r="W20" s="3561"/>
      <c r="X20" s="3561"/>
      <c r="Y20" s="3561"/>
      <c r="Z20" s="3561"/>
      <c r="AA20" s="3561"/>
      <c r="AB20" s="3561"/>
      <c r="AC20" s="3561"/>
      <c r="AD20" s="3561"/>
      <c r="AE20" s="3562"/>
      <c r="AF20" s="1239" t="str">
        <f>IF(T19="","←校長名を記入してください。","")</f>
        <v>←校長名を記入してください。</v>
      </c>
      <c r="AG20" s="49"/>
    </row>
    <row r="21" spans="1:33" s="662" customFormat="1" ht="12" customHeight="1" x14ac:dyDescent="0.15">
      <c r="A21" s="3512" t="s">
        <v>14</v>
      </c>
      <c r="B21" s="3513"/>
      <c r="C21" s="3514"/>
      <c r="D21" s="2700"/>
      <c r="E21" s="2701"/>
      <c r="F21" s="2701"/>
      <c r="G21" s="2701"/>
      <c r="H21" s="2701"/>
      <c r="I21" s="2701"/>
      <c r="J21" s="2701"/>
      <c r="K21" s="2701"/>
      <c r="L21" s="2701"/>
      <c r="M21" s="2701"/>
      <c r="N21" s="2701"/>
      <c r="O21" s="2701"/>
      <c r="P21" s="2701"/>
      <c r="Q21" s="3555"/>
      <c r="R21" s="3556"/>
      <c r="S21" s="3557"/>
      <c r="T21" s="3563"/>
      <c r="U21" s="3564"/>
      <c r="V21" s="3564"/>
      <c r="W21" s="3564"/>
      <c r="X21" s="3564"/>
      <c r="Y21" s="3564"/>
      <c r="Z21" s="3564"/>
      <c r="AA21" s="3564"/>
      <c r="AB21" s="3564"/>
      <c r="AC21" s="3564"/>
      <c r="AD21" s="3564"/>
      <c r="AE21" s="3565"/>
      <c r="AF21" s="1239"/>
      <c r="AG21" s="49"/>
    </row>
    <row r="22" spans="1:33" s="662" customFormat="1" ht="12" customHeight="1" x14ac:dyDescent="0.15">
      <c r="A22" s="3515" t="s">
        <v>2908</v>
      </c>
      <c r="B22" s="3516"/>
      <c r="C22" s="3517"/>
      <c r="D22" s="3524" t="s">
        <v>11</v>
      </c>
      <c r="E22" s="3525"/>
      <c r="F22" s="2713"/>
      <c r="G22" s="2713"/>
      <c r="H22" s="2713"/>
      <c r="I22" s="2713"/>
      <c r="J22" s="2713"/>
      <c r="K22" s="2713"/>
      <c r="L22" s="2713"/>
      <c r="M22" s="2713"/>
      <c r="N22" s="2713"/>
      <c r="O22" s="2713"/>
      <c r="P22" s="2714"/>
      <c r="Q22" s="3526" t="s">
        <v>2922</v>
      </c>
      <c r="R22" s="3527"/>
      <c r="S22" s="3527"/>
      <c r="T22" s="3527"/>
      <c r="U22" s="3527"/>
      <c r="V22" s="3527"/>
      <c r="W22" s="3527"/>
      <c r="X22" s="3527"/>
      <c r="Y22" s="3527"/>
      <c r="Z22" s="3527"/>
      <c r="AA22" s="3527"/>
      <c r="AB22" s="3527"/>
      <c r="AC22" s="3527"/>
      <c r="AD22" s="3527"/>
      <c r="AE22" s="3528"/>
      <c r="AF22" s="476"/>
      <c r="AG22" s="49"/>
    </row>
    <row r="23" spans="1:33" s="662" customFormat="1" ht="12" customHeight="1" x14ac:dyDescent="0.15">
      <c r="A23" s="3518"/>
      <c r="B23" s="3519"/>
      <c r="C23" s="3520"/>
      <c r="D23" s="3529" t="s">
        <v>6</v>
      </c>
      <c r="E23" s="3530"/>
      <c r="F23" s="2720"/>
      <c r="G23" s="2720"/>
      <c r="H23" s="2720"/>
      <c r="I23" s="2720"/>
      <c r="J23" s="2720"/>
      <c r="K23" s="2720"/>
      <c r="L23" s="2720"/>
      <c r="M23" s="2720"/>
      <c r="N23" s="2720"/>
      <c r="O23" s="2720"/>
      <c r="P23" s="2721"/>
      <c r="Q23" s="3531" t="s">
        <v>2910</v>
      </c>
      <c r="R23" s="3532"/>
      <c r="S23" s="3533"/>
      <c r="T23" s="3488"/>
      <c r="U23" s="3489"/>
      <c r="V23" s="3489"/>
      <c r="W23" s="3489"/>
      <c r="X23" s="3489"/>
      <c r="Y23" s="3489"/>
      <c r="Z23" s="3489"/>
      <c r="AA23" s="3489"/>
      <c r="AB23" s="3489"/>
      <c r="AC23" s="3489"/>
      <c r="AD23" s="3489"/>
      <c r="AE23" s="3490"/>
      <c r="AF23" s="476"/>
      <c r="AG23" s="49"/>
    </row>
    <row r="24" spans="1:33" s="662" customFormat="1" ht="19.899999999999999" customHeight="1" x14ac:dyDescent="0.15">
      <c r="A24" s="3521"/>
      <c r="B24" s="3522"/>
      <c r="C24" s="3523"/>
      <c r="D24" s="3493" t="s">
        <v>2909</v>
      </c>
      <c r="E24" s="3494"/>
      <c r="F24" s="1201"/>
      <c r="G24" s="1201"/>
      <c r="H24" s="1201"/>
      <c r="I24" s="1201"/>
      <c r="J24" s="1201"/>
      <c r="K24" s="1201"/>
      <c r="L24" s="1201"/>
      <c r="M24" s="1201"/>
      <c r="N24" s="1201"/>
      <c r="O24" s="1201"/>
      <c r="P24" s="1202"/>
      <c r="Q24" s="3534"/>
      <c r="R24" s="3399"/>
      <c r="S24" s="3535"/>
      <c r="T24" s="3491"/>
      <c r="U24" s="3491"/>
      <c r="V24" s="3491"/>
      <c r="W24" s="3491"/>
      <c r="X24" s="3491"/>
      <c r="Y24" s="3491"/>
      <c r="Z24" s="3491"/>
      <c r="AA24" s="3491"/>
      <c r="AB24" s="3491"/>
      <c r="AC24" s="3491"/>
      <c r="AD24" s="3491"/>
      <c r="AE24" s="3492"/>
      <c r="AF24" s="476" t="str">
        <f>IF(F24="","←問い合わせ先氏名を記入してください。","")</f>
        <v>←問い合わせ先氏名を記入してください。</v>
      </c>
      <c r="AG24" s="49"/>
    </row>
    <row r="25" spans="1:33" s="662" customFormat="1" ht="24.75" customHeight="1" x14ac:dyDescent="0.15">
      <c r="A25" s="3495" t="s">
        <v>15</v>
      </c>
      <c r="B25" s="3496"/>
      <c r="C25" s="3497"/>
      <c r="D25" s="3504" t="s">
        <v>3098</v>
      </c>
      <c r="E25" s="2655"/>
      <c r="F25" s="2656"/>
      <c r="G25" s="2657"/>
      <c r="H25" s="3506"/>
      <c r="I25" s="3507"/>
      <c r="J25" s="3507"/>
      <c r="K25" s="3507"/>
      <c r="L25" s="3507"/>
      <c r="M25" s="3507"/>
      <c r="N25" s="3507"/>
      <c r="O25" s="3507"/>
      <c r="P25" s="3508"/>
      <c r="Q25" s="3509" t="s">
        <v>9</v>
      </c>
      <c r="R25" s="3510"/>
      <c r="S25" s="3511"/>
      <c r="T25" s="2624"/>
      <c r="U25" s="2625"/>
      <c r="V25" s="2625"/>
      <c r="W25" s="2625"/>
      <c r="X25" s="2625"/>
      <c r="Y25" s="2625"/>
      <c r="Z25" s="2625"/>
      <c r="AA25" s="2625"/>
      <c r="AB25" s="2625"/>
      <c r="AC25" s="2625"/>
      <c r="AD25" s="2625"/>
      <c r="AE25" s="2626"/>
      <c r="AF25" s="1239" t="str">
        <f>IF(T25="","←学校電話番号を記入してください。","")</f>
        <v>←学校電話番号を記入してください。</v>
      </c>
      <c r="AG25" s="49"/>
    </row>
    <row r="26" spans="1:33" s="662" customFormat="1" ht="15" hidden="1" customHeight="1" x14ac:dyDescent="0.15">
      <c r="A26" s="3498"/>
      <c r="B26" s="3499"/>
      <c r="C26" s="3500"/>
      <c r="D26" s="3505"/>
      <c r="E26" s="2658"/>
      <c r="F26" s="2658"/>
      <c r="G26" s="2659"/>
      <c r="H26" s="2628"/>
      <c r="I26" s="2628"/>
      <c r="J26" s="2628"/>
      <c r="K26" s="2628"/>
      <c r="L26" s="2628"/>
      <c r="M26" s="2628"/>
      <c r="N26" s="2628"/>
      <c r="O26" s="2628"/>
      <c r="P26" s="2629"/>
      <c r="Q26" s="665"/>
      <c r="R26" s="665"/>
      <c r="S26" s="665"/>
      <c r="T26" s="472"/>
      <c r="U26" s="473"/>
      <c r="V26" s="473"/>
      <c r="W26" s="473"/>
      <c r="X26" s="473"/>
      <c r="Y26" s="473"/>
      <c r="Z26" s="473"/>
      <c r="AA26" s="473"/>
      <c r="AB26" s="473"/>
      <c r="AC26" s="473"/>
      <c r="AD26" s="473"/>
      <c r="AE26" s="474"/>
      <c r="AF26" s="1239"/>
      <c r="AG26" s="49"/>
    </row>
    <row r="27" spans="1:33" s="662" customFormat="1" ht="12" customHeight="1" x14ac:dyDescent="0.15">
      <c r="A27" s="3498"/>
      <c r="B27" s="3499"/>
      <c r="C27" s="3500"/>
      <c r="D27" s="2630"/>
      <c r="E27" s="2631"/>
      <c r="F27" s="2631"/>
      <c r="G27" s="2631"/>
      <c r="H27" s="2631"/>
      <c r="I27" s="2631"/>
      <c r="J27" s="2631"/>
      <c r="K27" s="2631"/>
      <c r="L27" s="2631"/>
      <c r="M27" s="2631"/>
      <c r="N27" s="2631"/>
      <c r="O27" s="2631"/>
      <c r="P27" s="2632"/>
      <c r="Q27" s="3486" t="s">
        <v>10</v>
      </c>
      <c r="R27" s="3486"/>
      <c r="S27" s="3486"/>
      <c r="T27" s="2638"/>
      <c r="U27" s="2639"/>
      <c r="V27" s="2639"/>
      <c r="W27" s="2639"/>
      <c r="X27" s="2639"/>
      <c r="Y27" s="2639"/>
      <c r="Z27" s="2639"/>
      <c r="AA27" s="2639"/>
      <c r="AB27" s="2639"/>
      <c r="AC27" s="2639"/>
      <c r="AD27" s="2639"/>
      <c r="AE27" s="2640"/>
      <c r="AF27" s="1239" t="str">
        <f>IF(AND(D27="",T27=""),"←学校所在地・学校FAX番号を記入してください。",IF(D27="","←学校所在地を記入してください。",IF(T27="","←FAX番号を記入してください。","")))</f>
        <v>←学校所在地・学校FAX番号を記入してください。</v>
      </c>
      <c r="AG27" s="49"/>
    </row>
    <row r="28" spans="1:33" s="662" customFormat="1" ht="12" customHeight="1" thickBot="1" x14ac:dyDescent="0.2">
      <c r="A28" s="3501"/>
      <c r="B28" s="3502"/>
      <c r="C28" s="3503"/>
      <c r="D28" s="2633"/>
      <c r="E28" s="2634"/>
      <c r="F28" s="2634"/>
      <c r="G28" s="2634"/>
      <c r="H28" s="2634"/>
      <c r="I28" s="2634"/>
      <c r="J28" s="2634"/>
      <c r="K28" s="2634"/>
      <c r="L28" s="2634"/>
      <c r="M28" s="2634"/>
      <c r="N28" s="2634"/>
      <c r="O28" s="2634"/>
      <c r="P28" s="2635"/>
      <c r="Q28" s="3487"/>
      <c r="R28" s="3487"/>
      <c r="S28" s="3487"/>
      <c r="T28" s="2641"/>
      <c r="U28" s="2642"/>
      <c r="V28" s="2642"/>
      <c r="W28" s="2642"/>
      <c r="X28" s="2642"/>
      <c r="Y28" s="2642"/>
      <c r="Z28" s="2642"/>
      <c r="AA28" s="2642"/>
      <c r="AB28" s="2642"/>
      <c r="AC28" s="2642"/>
      <c r="AD28" s="2642"/>
      <c r="AE28" s="2643"/>
      <c r="AF28" s="1239"/>
      <c r="AG28" s="49"/>
    </row>
    <row r="29" spans="1:33" s="662" customFormat="1" ht="4.9000000000000004" customHeight="1" x14ac:dyDescent="0.15">
      <c r="A29" s="666"/>
      <c r="B29" s="666"/>
      <c r="C29" s="666"/>
      <c r="D29" s="666"/>
      <c r="E29" s="666"/>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50"/>
      <c r="AG29" s="667"/>
    </row>
    <row r="30" spans="1:33" s="662" customFormat="1" ht="4.9000000000000004" customHeight="1" x14ac:dyDescent="0.15">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50"/>
      <c r="AG30" s="667"/>
    </row>
    <row r="31" spans="1:33" s="662" customFormat="1" ht="27.75" customHeight="1" thickBot="1" x14ac:dyDescent="0.2">
      <c r="A31" s="3475" t="s">
        <v>4701</v>
      </c>
      <c r="B31" s="3475"/>
      <c r="C31" s="3475"/>
      <c r="D31" s="3475"/>
      <c r="E31" s="3475"/>
      <c r="F31" s="3475"/>
      <c r="G31" s="3475"/>
      <c r="H31" s="3475"/>
      <c r="I31" s="3475"/>
      <c r="J31" s="3475"/>
      <c r="K31" s="3475"/>
      <c r="L31" s="3475"/>
      <c r="M31" s="3475"/>
      <c r="N31" s="3475"/>
      <c r="O31" s="3475"/>
      <c r="P31" s="3475"/>
      <c r="Q31" s="3475"/>
      <c r="R31" s="3475"/>
      <c r="S31" s="3475"/>
      <c r="T31" s="3475"/>
      <c r="U31" s="3475"/>
      <c r="V31" s="3475"/>
      <c r="W31" s="3475"/>
      <c r="X31" s="3475"/>
      <c r="Y31" s="3475"/>
      <c r="Z31" s="3475"/>
      <c r="AA31" s="3475"/>
      <c r="AB31" s="3475"/>
      <c r="AC31" s="3475"/>
      <c r="AD31" s="3475"/>
      <c r="AE31" s="3475"/>
      <c r="AF31" s="50"/>
      <c r="AG31" s="667"/>
    </row>
    <row r="32" spans="1:33" s="662" customFormat="1" ht="30" customHeight="1" thickBot="1" x14ac:dyDescent="0.2">
      <c r="A32" s="3476" t="s">
        <v>2888</v>
      </c>
      <c r="B32" s="3477"/>
      <c r="C32" s="3478" t="s">
        <v>2889</v>
      </c>
      <c r="D32" s="3479"/>
      <c r="E32" s="3479"/>
      <c r="F32" s="3479"/>
      <c r="G32" s="3479"/>
      <c r="H32" s="3479"/>
      <c r="I32" s="3479"/>
      <c r="J32" s="3479"/>
      <c r="K32" s="3479"/>
      <c r="L32" s="3479"/>
      <c r="M32" s="3479"/>
      <c r="N32" s="3479"/>
      <c r="O32" s="3479"/>
      <c r="P32" s="3479"/>
      <c r="Q32" s="3479"/>
      <c r="R32" s="3479"/>
      <c r="S32" s="3479"/>
      <c r="T32" s="3479"/>
      <c r="U32" s="3479"/>
      <c r="V32" s="3479"/>
      <c r="W32" s="3479"/>
      <c r="X32" s="3479"/>
      <c r="Y32" s="3479"/>
      <c r="Z32" s="3479"/>
      <c r="AA32" s="3479"/>
      <c r="AB32" s="3479"/>
      <c r="AC32" s="3479"/>
      <c r="AD32" s="3479"/>
      <c r="AE32" s="3480"/>
      <c r="AF32" s="54" t="str">
        <f>IF(AK2="未加盟","",IF(A33="","←事業団からのデータ提供に同意いただける場合には、チェックを入れてください。",""))</f>
        <v>←事業団からのデータ提供に同意いただける場合には、チェックを入れてください。</v>
      </c>
      <c r="AG32" s="667"/>
    </row>
    <row r="33" spans="1:33" s="662" customFormat="1" ht="50.1" customHeight="1" thickBot="1" x14ac:dyDescent="0.2">
      <c r="A33" s="3484"/>
      <c r="B33" s="3485"/>
      <c r="C33" s="3481"/>
      <c r="D33" s="3482"/>
      <c r="E33" s="3482"/>
      <c r="F33" s="3482"/>
      <c r="G33" s="3482"/>
      <c r="H33" s="3482"/>
      <c r="I33" s="3482"/>
      <c r="J33" s="3482"/>
      <c r="K33" s="3482"/>
      <c r="L33" s="3482"/>
      <c r="M33" s="3482"/>
      <c r="N33" s="3482"/>
      <c r="O33" s="3482"/>
      <c r="P33" s="3482"/>
      <c r="Q33" s="3482"/>
      <c r="R33" s="3482"/>
      <c r="S33" s="3482"/>
      <c r="T33" s="3482"/>
      <c r="U33" s="3482"/>
      <c r="V33" s="3482"/>
      <c r="W33" s="3482"/>
      <c r="X33" s="3482"/>
      <c r="Y33" s="3482"/>
      <c r="Z33" s="3482"/>
      <c r="AA33" s="3482"/>
      <c r="AB33" s="3482"/>
      <c r="AC33" s="3482"/>
      <c r="AD33" s="3482"/>
      <c r="AE33" s="3483"/>
      <c r="AF33" s="50"/>
      <c r="AG33" s="667"/>
    </row>
    <row r="34" spans="1:33" s="662" customFormat="1" ht="4.9000000000000004" customHeight="1" thickBot="1" x14ac:dyDescent="0.2">
      <c r="A34" s="666"/>
      <c r="B34" s="666"/>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50"/>
      <c r="AG34" s="667"/>
    </row>
    <row r="35" spans="1:33" s="662" customFormat="1" ht="35.25" customHeight="1" thickBot="1" x14ac:dyDescent="0.2">
      <c r="A35" s="2618" t="str">
        <f>IF(A33="","本票の以下項目より回答をお願いいたします。",IF(A33="✔","【本票】の回答は不要です。【別票】の回答をお願いいたします。",""))</f>
        <v>本票の以下項目より回答をお願いいたします。</v>
      </c>
      <c r="B35" s="2619"/>
      <c r="C35" s="2619"/>
      <c r="D35" s="2619"/>
      <c r="E35" s="2619"/>
      <c r="F35" s="2619"/>
      <c r="G35" s="2619"/>
      <c r="H35" s="2619"/>
      <c r="I35" s="2619"/>
      <c r="J35" s="2619"/>
      <c r="K35" s="2619"/>
      <c r="L35" s="2619"/>
      <c r="M35" s="2619"/>
      <c r="N35" s="2619"/>
      <c r="O35" s="2619"/>
      <c r="P35" s="2619"/>
      <c r="Q35" s="2619"/>
      <c r="R35" s="2619"/>
      <c r="S35" s="2619"/>
      <c r="T35" s="2619"/>
      <c r="U35" s="2619"/>
      <c r="V35" s="2619"/>
      <c r="W35" s="2619"/>
      <c r="X35" s="2619"/>
      <c r="Y35" s="2619"/>
      <c r="Z35" s="2619"/>
      <c r="AA35" s="2619"/>
      <c r="AB35" s="2619"/>
      <c r="AC35" s="2619"/>
      <c r="AD35" s="2619"/>
      <c r="AE35" s="2620"/>
      <c r="AF35" s="50"/>
      <c r="AG35" s="667"/>
    </row>
    <row r="36" spans="1:33" s="662" customFormat="1" ht="11.25" customHeight="1" thickBot="1" x14ac:dyDescent="0.2">
      <c r="A36" s="3461"/>
      <c r="B36" s="3461"/>
      <c r="C36" s="3461"/>
      <c r="D36" s="3461"/>
      <c r="E36" s="3461"/>
      <c r="F36" s="3461"/>
      <c r="G36" s="3461"/>
      <c r="H36" s="3461"/>
      <c r="I36" s="3461"/>
      <c r="J36" s="3461"/>
      <c r="K36" s="3461"/>
      <c r="L36" s="3461"/>
      <c r="M36" s="3461"/>
      <c r="N36" s="3461"/>
      <c r="O36" s="3461"/>
      <c r="P36" s="3461"/>
      <c r="Q36" s="3461"/>
      <c r="R36" s="3461"/>
      <c r="S36" s="3461"/>
      <c r="T36" s="3461"/>
      <c r="U36" s="3461"/>
      <c r="V36" s="3461"/>
      <c r="W36" s="3461"/>
      <c r="X36" s="3461"/>
      <c r="Y36" s="3461"/>
      <c r="Z36" s="3461"/>
      <c r="AA36" s="3461"/>
      <c r="AB36" s="3461"/>
      <c r="AC36" s="3461"/>
      <c r="AD36" s="3461"/>
      <c r="AE36" s="3461"/>
      <c r="AF36" s="50"/>
      <c r="AG36" s="667"/>
    </row>
    <row r="37" spans="1:33" s="662" customFormat="1" ht="33.75" customHeight="1" x14ac:dyDescent="0.15">
      <c r="A37" s="3461" t="s">
        <v>4702</v>
      </c>
      <c r="B37" s="3461"/>
      <c r="C37" s="3461"/>
      <c r="D37" s="3461"/>
      <c r="E37" s="3461"/>
      <c r="F37" s="3461"/>
      <c r="G37" s="3461"/>
      <c r="H37" s="3461"/>
      <c r="I37" s="3461"/>
      <c r="J37" s="3461"/>
      <c r="K37" s="3461"/>
      <c r="L37" s="3461"/>
      <c r="M37" s="3461"/>
      <c r="N37" s="3461"/>
      <c r="O37" s="3461"/>
      <c r="P37" s="3461"/>
      <c r="Q37" s="3461"/>
      <c r="R37" s="3461"/>
      <c r="S37" s="3461"/>
      <c r="T37" s="3461"/>
      <c r="U37" s="3461"/>
      <c r="V37" s="3461"/>
      <c r="W37" s="3461"/>
      <c r="X37" s="3461"/>
      <c r="Y37" s="3461"/>
      <c r="Z37" s="3461"/>
      <c r="AA37" s="3461"/>
      <c r="AB37" s="3461"/>
      <c r="AC37" s="3461"/>
      <c r="AD37" s="3461"/>
      <c r="AE37" s="3461"/>
      <c r="AF37" s="50"/>
      <c r="AG37" s="667"/>
    </row>
    <row r="38" spans="1:33" s="662" customFormat="1" ht="4.9000000000000004" customHeight="1" x14ac:dyDescent="0.15">
      <c r="A38" s="666"/>
      <c r="B38" s="666"/>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66"/>
      <c r="AB38" s="666"/>
      <c r="AC38" s="666"/>
      <c r="AD38" s="666"/>
      <c r="AE38" s="666"/>
      <c r="AF38" s="50"/>
      <c r="AG38" s="667"/>
    </row>
    <row r="39" spans="1:33" s="662" customFormat="1" ht="4.9000000000000004" customHeight="1" x14ac:dyDescent="0.15">
      <c r="A39" s="666"/>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50"/>
      <c r="AG39" s="667"/>
    </row>
    <row r="40" spans="1:33" s="662" customFormat="1" ht="12.75" customHeight="1" thickBot="1" x14ac:dyDescent="0.2">
      <c r="A40" s="666"/>
      <c r="B40" s="666"/>
      <c r="C40" s="666"/>
      <c r="D40" s="666"/>
      <c r="E40" s="666"/>
      <c r="F40" s="666"/>
      <c r="G40" s="666"/>
      <c r="H40" s="666"/>
      <c r="I40" s="666"/>
      <c r="J40" s="666"/>
      <c r="K40" s="666"/>
      <c r="L40" s="666"/>
      <c r="M40" s="666"/>
      <c r="N40" s="666"/>
      <c r="O40" s="666"/>
      <c r="P40" s="666"/>
      <c r="Q40" s="666"/>
      <c r="R40" s="666"/>
      <c r="S40" s="666"/>
      <c r="T40" s="666"/>
      <c r="U40" s="666"/>
      <c r="V40" s="3462" t="s">
        <v>2941</v>
      </c>
      <c r="W40" s="3462"/>
      <c r="X40" s="3462"/>
      <c r="Y40" s="3462"/>
      <c r="Z40" s="3462"/>
      <c r="AA40" s="3462"/>
      <c r="AB40" s="3462"/>
      <c r="AC40" s="3462"/>
      <c r="AD40" s="3462"/>
      <c r="AE40" s="666"/>
      <c r="AF40" s="50"/>
      <c r="AG40" s="667"/>
    </row>
    <row r="41" spans="1:33" s="43" customFormat="1" ht="12.75" customHeight="1" x14ac:dyDescent="0.15">
      <c r="A41" s="3463" t="s">
        <v>16</v>
      </c>
      <c r="B41" s="3464"/>
      <c r="C41" s="3464"/>
      <c r="D41" s="3464"/>
      <c r="E41" s="3464"/>
      <c r="F41" s="3465"/>
      <c r="G41" s="668"/>
      <c r="H41" s="668"/>
      <c r="I41" s="668"/>
      <c r="J41" s="668"/>
      <c r="K41" s="668"/>
      <c r="L41" s="668"/>
      <c r="M41" s="668"/>
      <c r="N41" s="668"/>
      <c r="O41" s="668"/>
      <c r="P41" s="668"/>
      <c r="Q41" s="668"/>
      <c r="R41" s="668"/>
      <c r="S41" s="668"/>
      <c r="T41" s="669"/>
      <c r="U41" s="669"/>
      <c r="V41" s="3466" t="s">
        <v>2938</v>
      </c>
      <c r="W41" s="3466"/>
      <c r="X41" s="3467"/>
      <c r="Y41" s="670"/>
      <c r="Z41" s="670"/>
      <c r="AA41" s="670"/>
      <c r="AB41" s="670"/>
      <c r="AC41" s="670"/>
      <c r="AD41" s="671"/>
      <c r="AE41" s="666"/>
      <c r="AF41" s="226" t="str">
        <f>IF(SUM(Y43+AB43)&lt;&gt;AA54,"←男女別生徒数計が現員総数と一致しません。","")</f>
        <v/>
      </c>
    </row>
    <row r="42" spans="1:33" s="43" customFormat="1" ht="12.75" customHeight="1" thickBot="1" x14ac:dyDescent="0.2">
      <c r="A42" s="672">
        <v>1</v>
      </c>
      <c r="B42" s="3438" t="s">
        <v>17</v>
      </c>
      <c r="C42" s="3439"/>
      <c r="D42" s="3439"/>
      <c r="E42" s="673"/>
      <c r="F42" s="675"/>
      <c r="G42" s="668"/>
      <c r="H42" s="668"/>
      <c r="I42" s="668"/>
      <c r="J42" s="668"/>
      <c r="K42" s="668"/>
      <c r="L42" s="668"/>
      <c r="M42" s="668"/>
      <c r="N42" s="668"/>
      <c r="O42" s="668"/>
      <c r="P42" s="668"/>
      <c r="Q42" s="668"/>
      <c r="R42" s="668"/>
      <c r="S42" s="668"/>
      <c r="T42" s="668"/>
      <c r="U42" s="668"/>
      <c r="V42" s="3468"/>
      <c r="W42" s="3468"/>
      <c r="X42" s="3469"/>
      <c r="Y42" s="3470" t="s">
        <v>2939</v>
      </c>
      <c r="Z42" s="3471"/>
      <c r="AA42" s="3472"/>
      <c r="AB42" s="3473" t="s">
        <v>2940</v>
      </c>
      <c r="AC42" s="3474"/>
      <c r="AD42" s="3474"/>
      <c r="AE42" s="666"/>
      <c r="AF42" s="388" t="str">
        <f>IF(AND(A46=3,OR(Y43="",AB43="")),"←男女別生徒数を記入してください。",
IF(AND(A46=1,Y43=""),"←男子生徒数を記入してください。",
IF(AND(A46=2,AB43=""),"←女子生徒数を記入してください。","")))</f>
        <v/>
      </c>
    </row>
    <row r="43" spans="1:33" s="43" customFormat="1" ht="12.75" customHeight="1" x14ac:dyDescent="0.15">
      <c r="A43" s="672">
        <v>2</v>
      </c>
      <c r="B43" s="3438" t="s">
        <v>18</v>
      </c>
      <c r="C43" s="3439"/>
      <c r="D43" s="3439"/>
      <c r="E43" s="673"/>
      <c r="F43" s="675"/>
      <c r="G43" s="3451" t="s">
        <v>20</v>
      </c>
      <c r="H43" s="3452" t="s">
        <v>21</v>
      </c>
      <c r="I43" s="3452"/>
      <c r="J43" s="3452"/>
      <c r="K43" s="3452"/>
      <c r="L43" s="3452"/>
      <c r="M43" s="3452"/>
      <c r="N43" s="3452"/>
      <c r="O43" s="3452"/>
      <c r="P43" s="3452"/>
      <c r="Q43" s="3452"/>
      <c r="R43" s="668"/>
      <c r="S43" s="668"/>
      <c r="T43" s="676"/>
      <c r="U43" s="676"/>
      <c r="V43" s="3453">
        <f>SUM(Y43,AB43)</f>
        <v>0</v>
      </c>
      <c r="W43" s="3454"/>
      <c r="X43" s="677"/>
      <c r="Y43" s="3457"/>
      <c r="Z43" s="3458"/>
      <c r="AA43" s="678"/>
      <c r="AB43" s="3457"/>
      <c r="AC43" s="3458"/>
      <c r="AD43" s="679"/>
      <c r="AE43" s="676"/>
      <c r="AF43" s="3437" t="str">
        <f>IF(OR(A46="　",A46=""),"←男女共学別を選択してください。","")</f>
        <v>←男女共学別を選択してください。</v>
      </c>
    </row>
    <row r="44" spans="1:33" s="43" customFormat="1" ht="12.75" customHeight="1" thickBot="1" x14ac:dyDescent="0.2">
      <c r="A44" s="672">
        <v>3</v>
      </c>
      <c r="B44" s="3438" t="s">
        <v>19</v>
      </c>
      <c r="C44" s="3439"/>
      <c r="D44" s="3439"/>
      <c r="E44" s="673"/>
      <c r="F44" s="675"/>
      <c r="G44" s="3451"/>
      <c r="H44" s="3452"/>
      <c r="I44" s="3452"/>
      <c r="J44" s="3452"/>
      <c r="K44" s="3452"/>
      <c r="L44" s="3452"/>
      <c r="M44" s="3452"/>
      <c r="N44" s="3452"/>
      <c r="O44" s="3452"/>
      <c r="P44" s="3452"/>
      <c r="Q44" s="3452"/>
      <c r="R44" s="681"/>
      <c r="S44" s="682"/>
      <c r="T44" s="676"/>
      <c r="U44" s="676"/>
      <c r="V44" s="3455"/>
      <c r="W44" s="3456"/>
      <c r="X44" s="683" t="s">
        <v>86</v>
      </c>
      <c r="Y44" s="3459"/>
      <c r="Z44" s="3460"/>
      <c r="AA44" s="684" t="s">
        <v>86</v>
      </c>
      <c r="AB44" s="3459"/>
      <c r="AC44" s="3460"/>
      <c r="AD44" s="685" t="s">
        <v>86</v>
      </c>
      <c r="AE44" s="676"/>
      <c r="AF44" s="3437"/>
    </row>
    <row r="45" spans="1:33" s="43" customFormat="1" ht="17.25" customHeight="1" thickBot="1" x14ac:dyDescent="0.2">
      <c r="A45" s="686" t="s">
        <v>22</v>
      </c>
      <c r="B45" s="673"/>
      <c r="C45" s="687"/>
      <c r="D45" s="687"/>
      <c r="E45" s="673"/>
      <c r="F45" s="675"/>
      <c r="G45" s="688">
        <v>2</v>
      </c>
      <c r="H45" s="3440" t="s">
        <v>23</v>
      </c>
      <c r="I45" s="3440"/>
      <c r="J45" s="3440"/>
      <c r="K45" s="3440"/>
      <c r="L45" s="3440"/>
      <c r="M45" s="3440"/>
      <c r="N45" s="3440"/>
      <c r="O45" s="3440"/>
      <c r="P45" s="3440"/>
      <c r="Q45" s="3440"/>
      <c r="R45" s="681"/>
      <c r="S45" s="682"/>
      <c r="T45" s="676"/>
      <c r="U45" s="676"/>
      <c r="V45" s="676"/>
      <c r="W45" s="676"/>
      <c r="X45" s="676"/>
      <c r="Y45" s="676"/>
      <c r="Z45" s="676"/>
      <c r="AA45" s="676"/>
      <c r="AB45" s="676"/>
      <c r="AC45" s="676"/>
      <c r="AD45" s="676"/>
      <c r="AE45" s="676"/>
      <c r="AF45" s="3437"/>
    </row>
    <row r="46" spans="1:33" s="43" customFormat="1" ht="15" customHeight="1" thickBot="1" x14ac:dyDescent="0.2">
      <c r="A46" s="500"/>
      <c r="B46" s="690" t="s">
        <v>24</v>
      </c>
      <c r="C46" s="691"/>
      <c r="D46" s="691"/>
      <c r="E46" s="692"/>
      <c r="F46" s="693"/>
      <c r="G46" s="694"/>
      <c r="H46" s="3440"/>
      <c r="I46" s="3440"/>
      <c r="J46" s="3440"/>
      <c r="K46" s="3440"/>
      <c r="L46" s="3440"/>
      <c r="M46" s="3440"/>
      <c r="N46" s="3440"/>
      <c r="O46" s="3440"/>
      <c r="P46" s="3440"/>
      <c r="Q46" s="3440"/>
      <c r="R46" s="681"/>
      <c r="S46" s="682"/>
      <c r="T46" s="676"/>
      <c r="U46" s="676"/>
      <c r="V46" s="676"/>
      <c r="W46" s="676"/>
      <c r="X46" s="676"/>
      <c r="Y46" s="676"/>
      <c r="Z46" s="676"/>
      <c r="AA46" s="676"/>
      <c r="AB46" s="676"/>
      <c r="AC46" s="676"/>
      <c r="AD46" s="676"/>
      <c r="AE46" s="676"/>
      <c r="AF46" s="58"/>
    </row>
    <row r="47" spans="1:33" s="43" customFormat="1" ht="4.9000000000000004" customHeight="1" x14ac:dyDescent="0.15">
      <c r="A47" s="695"/>
      <c r="B47" s="695"/>
      <c r="C47" s="695"/>
      <c r="D47" s="695"/>
      <c r="E47" s="695"/>
      <c r="F47" s="695"/>
      <c r="G47" s="695"/>
      <c r="H47" s="689"/>
      <c r="I47" s="689"/>
      <c r="J47" s="689"/>
      <c r="K47" s="689"/>
      <c r="L47" s="689"/>
      <c r="M47" s="689"/>
      <c r="N47" s="689"/>
      <c r="O47" s="689"/>
      <c r="P47" s="689"/>
      <c r="Q47" s="689"/>
      <c r="R47" s="681"/>
      <c r="S47" s="682"/>
      <c r="T47" s="676"/>
      <c r="U47" s="676"/>
      <c r="V47" s="676"/>
      <c r="W47" s="676"/>
      <c r="X47" s="676"/>
      <c r="Y47" s="676"/>
      <c r="Z47" s="676"/>
      <c r="AA47" s="676"/>
      <c r="AB47" s="676"/>
      <c r="AC47" s="676"/>
      <c r="AD47" s="676"/>
      <c r="AE47" s="676"/>
      <c r="AF47" s="58"/>
    </row>
    <row r="48" spans="1:33" s="662" customFormat="1" ht="22.5" customHeight="1" thickBot="1" x14ac:dyDescent="0.2">
      <c r="A48" s="696" t="s">
        <v>4788</v>
      </c>
      <c r="B48" s="697"/>
      <c r="C48" s="697"/>
      <c r="D48" s="697"/>
      <c r="E48" s="697"/>
      <c r="F48" s="697"/>
      <c r="G48" s="697"/>
      <c r="H48" s="697"/>
      <c r="I48" s="697"/>
      <c r="J48" s="697"/>
      <c r="K48" s="697"/>
      <c r="L48" s="666"/>
      <c r="M48" s="666"/>
      <c r="N48" s="666"/>
      <c r="O48" s="666"/>
      <c r="P48" s="666"/>
      <c r="Q48" s="666"/>
      <c r="R48" s="698"/>
      <c r="S48" s="698"/>
      <c r="T48" s="698"/>
      <c r="U48" s="698"/>
      <c r="V48" s="698"/>
      <c r="W48" s="698"/>
      <c r="X48" s="699"/>
      <c r="Y48" s="666"/>
      <c r="Z48" s="666"/>
      <c r="AA48" s="666"/>
      <c r="AB48" s="700" t="s">
        <v>25</v>
      </c>
      <c r="AC48" s="701"/>
      <c r="AD48" s="701"/>
      <c r="AE48" s="701"/>
      <c r="AF48" s="54" t="str">
        <f>IF(OR(AND(O56=0,H71&gt;0),AND(Q56=0,K71&gt;0),AND(S56=0,N71&gt;0),AND(U56=0,Q71&gt;0),AND(W56=0,T71&gt;0),AND(Y56=0,W71&gt;0)),"←Ⅰ.生徒数とⅡ.学級数の回答が整合しません。（生徒数・学級数のいずれかが「0」でない学年で、「0」が入力されています。）","")</f>
        <v/>
      </c>
      <c r="AG48" s="667"/>
    </row>
    <row r="49" spans="1:33" s="662" customFormat="1" ht="15" customHeight="1" x14ac:dyDescent="0.15">
      <c r="A49" s="3341" t="s">
        <v>188</v>
      </c>
      <c r="B49" s="3321"/>
      <c r="C49" s="3324"/>
      <c r="D49" s="3444" t="s">
        <v>3082</v>
      </c>
      <c r="E49" s="3445"/>
      <c r="F49" s="3445"/>
      <c r="G49" s="3445"/>
      <c r="H49" s="3445"/>
      <c r="I49" s="3445"/>
      <c r="J49" s="3445"/>
      <c r="K49" s="3446"/>
      <c r="L49" s="3445" t="s">
        <v>189</v>
      </c>
      <c r="M49" s="3445"/>
      <c r="N49" s="3445"/>
      <c r="O49" s="3445"/>
      <c r="P49" s="3445"/>
      <c r="Q49" s="3445"/>
      <c r="R49" s="3445"/>
      <c r="S49" s="3445"/>
      <c r="T49" s="3445"/>
      <c r="U49" s="3445"/>
      <c r="V49" s="3445"/>
      <c r="W49" s="3445"/>
      <c r="X49" s="3445"/>
      <c r="Y49" s="3445"/>
      <c r="Z49" s="3445"/>
      <c r="AA49" s="3445"/>
      <c r="AB49" s="3447"/>
      <c r="AC49" s="702"/>
      <c r="AD49" s="702"/>
      <c r="AE49" s="702"/>
      <c r="AF49" s="50"/>
      <c r="AG49" s="667"/>
    </row>
    <row r="50" spans="1:33" s="662" customFormat="1" ht="10.15" customHeight="1" x14ac:dyDescent="0.15">
      <c r="A50" s="3441"/>
      <c r="B50" s="3442"/>
      <c r="C50" s="3443"/>
      <c r="D50" s="3366" t="s">
        <v>4703</v>
      </c>
      <c r="E50" s="3417"/>
      <c r="F50" s="3414" t="s">
        <v>4704</v>
      </c>
      <c r="G50" s="3414"/>
      <c r="H50" s="3414" t="s">
        <v>3106</v>
      </c>
      <c r="I50" s="3414"/>
      <c r="J50" s="3417" t="s">
        <v>3107</v>
      </c>
      <c r="K50" s="3448"/>
      <c r="L50" s="3366" t="s">
        <v>2935</v>
      </c>
      <c r="M50" s="3417"/>
      <c r="N50" s="3417"/>
      <c r="O50" s="3414" t="s">
        <v>2945</v>
      </c>
      <c r="P50" s="3414"/>
      <c r="Q50" s="3414" t="s">
        <v>2946</v>
      </c>
      <c r="R50" s="3414"/>
      <c r="S50" s="3414" t="s">
        <v>2947</v>
      </c>
      <c r="T50" s="3414"/>
      <c r="U50" s="3414" t="s">
        <v>4705</v>
      </c>
      <c r="V50" s="3414"/>
      <c r="W50" s="3414" t="s">
        <v>4706</v>
      </c>
      <c r="X50" s="3414"/>
      <c r="Y50" s="3414" t="s">
        <v>4707</v>
      </c>
      <c r="Z50" s="3414"/>
      <c r="AA50" s="3417" t="s">
        <v>2809</v>
      </c>
      <c r="AB50" s="3418"/>
      <c r="AC50" s="702"/>
      <c r="AD50" s="702"/>
      <c r="AE50" s="702"/>
      <c r="AF50" s="50"/>
      <c r="AG50" s="667"/>
    </row>
    <row r="51" spans="1:33" s="662" customFormat="1" ht="10.15" customHeight="1" x14ac:dyDescent="0.15">
      <c r="A51" s="3441"/>
      <c r="B51" s="3442"/>
      <c r="C51" s="3443"/>
      <c r="D51" s="3390"/>
      <c r="E51" s="3419"/>
      <c r="F51" s="3415"/>
      <c r="G51" s="3415"/>
      <c r="H51" s="3415"/>
      <c r="I51" s="3415"/>
      <c r="J51" s="3419"/>
      <c r="K51" s="3449"/>
      <c r="L51" s="3390"/>
      <c r="M51" s="3419"/>
      <c r="N51" s="3419"/>
      <c r="O51" s="3415"/>
      <c r="P51" s="3415"/>
      <c r="Q51" s="3415"/>
      <c r="R51" s="3415"/>
      <c r="S51" s="3415"/>
      <c r="T51" s="3415"/>
      <c r="U51" s="3415"/>
      <c r="V51" s="3415"/>
      <c r="W51" s="3415"/>
      <c r="X51" s="3415"/>
      <c r="Y51" s="3415"/>
      <c r="Z51" s="3415"/>
      <c r="AA51" s="3419"/>
      <c r="AB51" s="3420"/>
      <c r="AC51" s="702"/>
      <c r="AD51" s="702"/>
      <c r="AE51" s="702"/>
      <c r="AF51" s="1631" t="str">
        <f>IF((SUM(D55:D62)-D53&lt;&gt;0),"←入学志願者数計が学科別内訳の計と一致しません。",
  IF((SUM(F55:F62)-F53&lt;&gt;0),"←受験者数計が学科別内訳の計と一致しません。",
  IF((SUM(H55:H62)-H53&lt;&gt;0),"←合格者数計が学科別内訳の計と一致しません。",
  IF((SUM(J55:M62)-J53&lt;&gt;0),"←入学者数計が学科別内訳の計と一致しません。",""))))</f>
        <v/>
      </c>
      <c r="AG51" s="667"/>
    </row>
    <row r="52" spans="1:33" s="662" customFormat="1" ht="10.15" customHeight="1" x14ac:dyDescent="0.15">
      <c r="A52" s="3342"/>
      <c r="B52" s="3322"/>
      <c r="C52" s="3326"/>
      <c r="D52" s="3436"/>
      <c r="E52" s="3421"/>
      <c r="F52" s="3416"/>
      <c r="G52" s="3416"/>
      <c r="H52" s="3416"/>
      <c r="I52" s="3416"/>
      <c r="J52" s="3421"/>
      <c r="K52" s="3450"/>
      <c r="L52" s="3436"/>
      <c r="M52" s="3421"/>
      <c r="N52" s="3421"/>
      <c r="O52" s="3416"/>
      <c r="P52" s="3416"/>
      <c r="Q52" s="3416"/>
      <c r="R52" s="3416"/>
      <c r="S52" s="3416"/>
      <c r="T52" s="3416"/>
      <c r="U52" s="3416"/>
      <c r="V52" s="3416"/>
      <c r="W52" s="3416"/>
      <c r="X52" s="3416"/>
      <c r="Y52" s="3416"/>
      <c r="Z52" s="3416"/>
      <c r="AA52" s="3421"/>
      <c r="AB52" s="3422"/>
      <c r="AC52" s="702"/>
      <c r="AD52" s="702"/>
      <c r="AE52" s="702"/>
      <c r="AF52" s="1631"/>
      <c r="AG52" s="667"/>
    </row>
    <row r="53" spans="1:33" s="662" customFormat="1" ht="15" customHeight="1" thickBot="1" x14ac:dyDescent="0.2">
      <c r="A53" s="3423" t="s">
        <v>27</v>
      </c>
      <c r="B53" s="3424"/>
      <c r="C53" s="3425"/>
      <c r="D53" s="3426">
        <f>SUM(D55:D62)</f>
        <v>0</v>
      </c>
      <c r="E53" s="3427"/>
      <c r="F53" s="3430">
        <f t="shared" ref="F53" si="0">SUM(F55:F62)</f>
        <v>0</v>
      </c>
      <c r="G53" s="3431"/>
      <c r="H53" s="3430">
        <f t="shared" ref="H53" si="1">SUM(H55:H62)</f>
        <v>0</v>
      </c>
      <c r="I53" s="3431"/>
      <c r="J53" s="3427">
        <f t="shared" ref="J53" si="2">SUM(J55:J62)</f>
        <v>0</v>
      </c>
      <c r="K53" s="3434"/>
      <c r="L53" s="3365" t="s">
        <v>2936</v>
      </c>
      <c r="M53" s="3365"/>
      <c r="N53" s="3366"/>
      <c r="O53" s="3411">
        <f>SUM(O55,O57,O59,O61)</f>
        <v>0</v>
      </c>
      <c r="P53" s="3411"/>
      <c r="Q53" s="3411">
        <f t="shared" ref="Q53:Q54" si="3">SUM(Q55,Q57,Q59,Q61)</f>
        <v>0</v>
      </c>
      <c r="R53" s="3411"/>
      <c r="S53" s="3411">
        <f t="shared" ref="S53:S54" si="4">SUM(S55,S57,S59,S61)</f>
        <v>0</v>
      </c>
      <c r="T53" s="3411"/>
      <c r="U53" s="3411">
        <f t="shared" ref="U53:U54" si="5">SUM(U55,U57,U59,U61)</f>
        <v>0</v>
      </c>
      <c r="V53" s="3411"/>
      <c r="W53" s="3411">
        <f t="shared" ref="W53:W54" si="6">SUM(W55,W57,W59,W61)</f>
        <v>0</v>
      </c>
      <c r="X53" s="3411"/>
      <c r="Y53" s="3411">
        <f t="shared" ref="Y53:Y54" si="7">SUM(Y55,Y57,Y59,Y61)</f>
        <v>0</v>
      </c>
      <c r="Z53" s="3411"/>
      <c r="AA53" s="3412">
        <f>SUM(O53:Z53)</f>
        <v>0</v>
      </c>
      <c r="AB53" s="3413"/>
      <c r="AC53" s="702"/>
      <c r="AD53" s="702"/>
      <c r="AE53" s="702"/>
      <c r="AF53" s="416" t="str">
        <f>IF(SUM(AA55,AA57,AA59,AA61) &lt;&gt; AA53,
    "←定員・生徒数計が学年別内訳計と一致しません。",
   IF(SUM(O55,O57,O59,O61) &lt;&gt; O53,
     "←定員・１年生計が学科別内訳計と一致しません。",
   IF(SUM(Q55,Q57,Q59,Q61) &lt;&gt; Q53,
      "←定員・2年生計が学科別内訳計と一致しません。",
   IF(SUM(S55,S57,S59,S61) &lt;&gt; S53,
      "←定員・3年生計が学科別内訳計と一致しません。",
   IF(SUM(U55,U57,U59,U61) &lt;&gt; U53,
      "←定員・4年生計が学科別内訳計と一致しません。",
   IF(SUM(W55,W57,W59,W61) &lt;&gt; W53,
      "←定員・5年生計が学科別内訳計と一致しません。",
   IF(SUM(Y55,Y57,Y59,Y61) &lt;&gt; Y53,
       "←定員・6年生計が学科別内訳計と一致しません。",       " "
        )))))))</f>
        <v xml:space="preserve"> </v>
      </c>
      <c r="AG53" s="49"/>
    </row>
    <row r="54" spans="1:33" s="662" customFormat="1" ht="15" customHeight="1" thickBot="1" x14ac:dyDescent="0.2">
      <c r="A54" s="3342"/>
      <c r="B54" s="3322"/>
      <c r="C54" s="3326"/>
      <c r="D54" s="3428"/>
      <c r="E54" s="3429"/>
      <c r="F54" s="3432"/>
      <c r="G54" s="3433"/>
      <c r="H54" s="3432"/>
      <c r="I54" s="3433"/>
      <c r="J54" s="3429"/>
      <c r="K54" s="3435"/>
      <c r="L54" s="3369" t="s">
        <v>2937</v>
      </c>
      <c r="M54" s="3369"/>
      <c r="N54" s="3370"/>
      <c r="O54" s="3394">
        <f t="shared" ref="O54" si="8">SUM(O56,O58,O60,O62)</f>
        <v>0</v>
      </c>
      <c r="P54" s="3394"/>
      <c r="Q54" s="3394">
        <f t="shared" si="3"/>
        <v>0</v>
      </c>
      <c r="R54" s="3394"/>
      <c r="S54" s="3394">
        <f t="shared" si="4"/>
        <v>0</v>
      </c>
      <c r="T54" s="3394"/>
      <c r="U54" s="3394">
        <f t="shared" si="5"/>
        <v>0</v>
      </c>
      <c r="V54" s="3394"/>
      <c r="W54" s="3394">
        <f t="shared" si="6"/>
        <v>0</v>
      </c>
      <c r="X54" s="3394"/>
      <c r="Y54" s="3394">
        <f t="shared" si="7"/>
        <v>0</v>
      </c>
      <c r="Z54" s="3395"/>
      <c r="AA54" s="3396">
        <f t="shared" ref="AA54:AA62" si="9">SUM(O54:Z54)</f>
        <v>0</v>
      </c>
      <c r="AB54" s="3397"/>
      <c r="AC54" s="702"/>
      <c r="AD54" s="702"/>
      <c r="AE54" s="702"/>
      <c r="AF54" s="416" t="str">
        <f>IF(SUM(AA56,AA58,AA60,AA62) &lt;&gt; AA54,
    "←定員・生徒数計が学年別内訳計と一致しません。",
   IF(SUM(O56,O58,O60,O62) &lt;&gt; O54,
     "←定員・１年生計が学科別内訳計と一致しません。",
   IF(SUM(Q56,Q58,Q60,Q62) &lt;&gt; Q54,
      "←定員・2年生計が学科別内訳計と一致しません。",
   IF(SUM(S56,S58,S60,S62) &lt;&gt; S54,
      "←定員・3年生計が学科別内訳計と一致しません。",
   IF(SUM(U56,U58,U60,U62) &lt;&gt; U54,
      "←定員・4年生計が学科別内訳計と一致しません。",
   IF(SUM(W56,W58,W60,W62) &lt;&gt; W54,
      "←定員・5年生計が学科別内訳計と一致しません。",
   IF(SUM(Y56,Y58,Y60,Y62) &lt;&gt; Y54,
       "←定員・6年生計が学科別内訳計と一致しません。",       " "
        )))))))</f>
        <v xml:space="preserve"> </v>
      </c>
      <c r="AG54" s="667"/>
    </row>
    <row r="55" spans="1:33" s="662" customFormat="1" ht="15" customHeight="1" x14ac:dyDescent="0.15">
      <c r="A55" s="3398" t="s">
        <v>190</v>
      </c>
      <c r="B55" s="3399"/>
      <c r="C55" s="3400"/>
      <c r="D55" s="3404"/>
      <c r="E55" s="3405"/>
      <c r="F55" s="3391"/>
      <c r="G55" s="3391"/>
      <c r="H55" s="3391"/>
      <c r="I55" s="3391"/>
      <c r="J55" s="3405"/>
      <c r="K55" s="3409"/>
      <c r="L55" s="3365" t="s">
        <v>2936</v>
      </c>
      <c r="M55" s="3365"/>
      <c r="N55" s="3366"/>
      <c r="O55" s="3391"/>
      <c r="P55" s="3391"/>
      <c r="Q55" s="3391"/>
      <c r="R55" s="3391"/>
      <c r="S55" s="3391"/>
      <c r="T55" s="3391"/>
      <c r="U55" s="3391"/>
      <c r="V55" s="3391"/>
      <c r="W55" s="3391"/>
      <c r="X55" s="3391"/>
      <c r="Y55" s="3391"/>
      <c r="Z55" s="3391"/>
      <c r="AA55" s="3392">
        <f>SUM(O55:Z55)</f>
        <v>0</v>
      </c>
      <c r="AB55" s="3393"/>
      <c r="AC55" s="702"/>
      <c r="AD55" s="702"/>
      <c r="AE55" s="702"/>
      <c r="AF55" s="56" t="str">
        <f>IF(D55="","←入学志願者数を記入してください。(募集停止校の場合は「0」を入力してください。)",
IF(F55="","←受験者数を記入してください。(募集停止校の場合は「0」を入力してください。)",
IF(H55="","←合格者数を記入してください。(募集停止校の場合は「0」を入力してください。)",
IF(J55="","←入学者数を記入してください。(募集停止校の場合は「0」を入力してください。)",
IF(D55&lt;F55,"←入学志願者より受験者が多くなっています。",
IF(F55&lt;H55,"←受験者より合格者が多くなっています。",
IF(H55&lt;J55,"←合格者数より入学者数が多くなっています。（合格者には追加合格者数、内部進学者数等も含めてください。正しい場合は構いません。）",
IF(AND(O56&lt;&gt;"",J55&gt;O56),"←入学者数が１年生生徒数を超えています。（４月３０日までに退学・除籍となった場合には、現員だけでなく入学志願者数～入学者数からも除外してください。）",
IF(AND(O55="",Q55="",S55="",U55="",W55="",Y55=""),"←学年別定員を記入してください。",
IF(O55="","←1年生の定員が未記入です。（募集停止校の場合は「0」を入力してください。）",
IF(Q55="","←2年生の定員が未記入です。（募集停止校の場合は「0」を入力してください。）",
IF(S55="","←3年生の定員が未記入です。（募集停止校の場合は「0」を入力してください。）",
IF(U55="","←4年生の定員が未記入です。（募集停止校の場合は「0」を入力してください。）",
IF(W55="","←5年生の定員が未記入です。（募集停止校の場合は「0」を入力してください。）",
IF(Y55="","←6年生の定員が未記入です。（募集停止校の場合は「0」を入力してください。）",
"")))))))))))))))</f>
        <v>←入学志願者数を記入してください。(募集停止校の場合は「0」を入力してください。)</v>
      </c>
      <c r="AG55" s="703"/>
    </row>
    <row r="56" spans="1:33" s="662" customFormat="1" thickBot="1" x14ac:dyDescent="0.2">
      <c r="A56" s="3401"/>
      <c r="B56" s="3402"/>
      <c r="C56" s="3403"/>
      <c r="D56" s="3406"/>
      <c r="E56" s="3407"/>
      <c r="F56" s="3408"/>
      <c r="G56" s="3408"/>
      <c r="H56" s="3408"/>
      <c r="I56" s="3408"/>
      <c r="J56" s="3407"/>
      <c r="K56" s="3410"/>
      <c r="L56" s="3351" t="s">
        <v>2937</v>
      </c>
      <c r="M56" s="3351"/>
      <c r="N56" s="3352"/>
      <c r="O56" s="3381"/>
      <c r="P56" s="3381"/>
      <c r="Q56" s="3381"/>
      <c r="R56" s="3381"/>
      <c r="S56" s="3381"/>
      <c r="T56" s="3381"/>
      <c r="U56" s="3381"/>
      <c r="V56" s="3381"/>
      <c r="W56" s="3381"/>
      <c r="X56" s="3381"/>
      <c r="Y56" s="3381"/>
      <c r="Z56" s="3381"/>
      <c r="AA56" s="3382">
        <f>SUM(O56:Z56)</f>
        <v>0</v>
      </c>
      <c r="AB56" s="3383"/>
      <c r="AC56" s="702"/>
      <c r="AD56" s="702"/>
      <c r="AE56" s="702"/>
      <c r="AF56" s="56" t="str">
        <f>IF((AND(O56="",Q56="",S56="",U56="",W56="",Y56="")), "←学年別生徒数を記入してください。",
   IF(O56="","←１年生の生徒数（現員）が未記入です。（募集停止校の場合は「0」を入力してください。）",
   IF(Q56="","←2年生の生徒数（現員）が未記入です。（募集停止校の場合は「0」を入力してください。）",
   IF(S56="", "←3年生の生徒数（現員）が未記入です。（募集停止校の場合は「0」を入力してください。）",
   IF(U56="","←4年生の生徒数（現員）が未記入です。（募集停止校の場合は「0」を入力してください。）",
   IF(W56="","←5年生の生徒数（現員）が未記入です。（募集停止校の場合は「0」を入力してください。）",
   IF(Y56="", "←6年生の生徒数（現員）が未記入です。（募集停止校の場合は「0」を入力してください。）",
    "")))))))</f>
        <v>←学年別生徒数を記入してください。</v>
      </c>
      <c r="AG56" s="703"/>
    </row>
    <row r="57" spans="1:33" s="662" customFormat="1" ht="13.5" hidden="1" x14ac:dyDescent="0.15">
      <c r="A57" s="3298" t="s">
        <v>194</v>
      </c>
      <c r="B57" s="3384"/>
      <c r="C57" s="3385"/>
      <c r="D57" s="3386"/>
      <c r="E57" s="3387"/>
      <c r="F57" s="3380"/>
      <c r="G57" s="3380"/>
      <c r="H57" s="3380"/>
      <c r="I57" s="3380"/>
      <c r="J57" s="3387"/>
      <c r="K57" s="3388"/>
      <c r="L57" s="3389" t="s">
        <v>2936</v>
      </c>
      <c r="M57" s="3389"/>
      <c r="N57" s="3390"/>
      <c r="O57" s="3380"/>
      <c r="P57" s="3380"/>
      <c r="Q57" s="3380"/>
      <c r="R57" s="3380"/>
      <c r="S57" s="3380"/>
      <c r="T57" s="3380"/>
      <c r="U57" s="3380"/>
      <c r="V57" s="3380"/>
      <c r="W57" s="3380"/>
      <c r="X57" s="3380"/>
      <c r="Y57" s="3380"/>
      <c r="Z57" s="3380"/>
      <c r="AA57" s="3378">
        <f t="shared" si="9"/>
        <v>0</v>
      </c>
      <c r="AB57" s="3379"/>
      <c r="AC57" s="702"/>
      <c r="AD57" s="702"/>
      <c r="AE57" s="702"/>
      <c r="AF57" s="56" t="str">
        <f>IF(B57="","",IF(D57="","←入学志願者数を記入してください。(募集停止校の場合は「0」を入力してください。)",
IF(F57="","←受験者数を記入してください。(募集停止校の場合は「0」を入力してください。)",
IF(H57="","←合格者数を記入してください。(募集停止校の場合は「0」を入力してください。)",
IF(J57="","←入学者数を記入してください。(募集停止校の場合は「0」を入力してください。)",
IF(D57&lt;F57,"←入学志願者より受験者が多くなっています。",
IF(F57&lt;H57,"←受験者より合格者が多くなっています。",
IF(H57&lt;J57,"←合格者数より入学者数が多くなっています。（合格者には追加合格者数、内部進学者数等も含めてください。正しい場合は構いません。）",
IF(AND(O57&lt;&gt;"",J57&gt;O57),"←入学者数が１年生生徒数を超えています。（４月３０日までに退学・除籍となった場合には、現員だけでなく入学者数からも除外してください。）",
IF(AND(O57="",Q57="",S57="",U57="",W57="",Y57=""),"←学年別定員を記入してください。",
IF(O57="","←1年生の定員が未記入です。（募集停止校の場合は「0」を入力してください。）",
IF(Q57="","←2年生の定員が未記入です。（募集停止校の場合は「0」を入力してください。）",
IF(S57="","←3年生の定員が未記入です。（募集停止校の場合は「0」を入力してください。）",
IF(U57="","←4年生の定員が未記入です。（募集停止校の場合は「0」を入力してください。）",
IF(W57="","←5年生の定員が未記入です。（募集停止校の場合は「0」を入力してください。）",
IF(Y57="","←6年生の定員が未記入です。（募集停止校の場合は「0」を入力してください。）",
""))))))))))))))))</f>
        <v/>
      </c>
      <c r="AG57" s="703"/>
    </row>
    <row r="58" spans="1:33" s="662" customFormat="1" ht="13.5" hidden="1" x14ac:dyDescent="0.15">
      <c r="A58" s="3367"/>
      <c r="B58" s="704"/>
      <c r="C58" s="705" t="s">
        <v>195</v>
      </c>
      <c r="D58" s="3374"/>
      <c r="E58" s="3375"/>
      <c r="F58" s="3376"/>
      <c r="G58" s="3376"/>
      <c r="H58" s="3376"/>
      <c r="I58" s="3376"/>
      <c r="J58" s="3375"/>
      <c r="K58" s="3377"/>
      <c r="L58" s="3369" t="s">
        <v>2937</v>
      </c>
      <c r="M58" s="3369"/>
      <c r="N58" s="3370"/>
      <c r="O58" s="3371"/>
      <c r="P58" s="3371"/>
      <c r="Q58" s="3371"/>
      <c r="R58" s="3371"/>
      <c r="S58" s="3371"/>
      <c r="T58" s="3371"/>
      <c r="U58" s="3371"/>
      <c r="V58" s="3371"/>
      <c r="W58" s="3371"/>
      <c r="X58" s="3371"/>
      <c r="Y58" s="3371"/>
      <c r="Z58" s="3371"/>
      <c r="AA58" s="3372">
        <f t="shared" si="9"/>
        <v>0</v>
      </c>
      <c r="AB58" s="3373"/>
      <c r="AC58" s="702"/>
      <c r="AD58" s="702"/>
      <c r="AE58" s="702"/>
      <c r="AF58" s="56" t="str">
        <f>IF(B57="","",IF((AND(O58="",Q58="",S58="",U58="",W58="",Y58="")), "←学年別生徒数を記入してください。",
   IF(O58="","←１年生の生徒数（現員）が未記入です。（募集停止校の場合は「0」を入力してください。）",
   IF(Q58="","←2年生の生徒数（現員）が未記入です。（募集停止校の場合は「0」を入力してください。）",
   IF(S58="", "←3年生の生徒数（現員）が未記入です。（募集停止校の場合は「0」を入力してください。）",
   IF(U58="","←4年生の生徒数（現員）が未記入です。（募集停止校の場合は「0」を入力してください。）",
   IF(W58="","←5年生の生徒数（現員）が未記入です。（募集停止校の場合は「0」を入力してください。）",
   IF(Y58="", "←6年生の生徒数（現員）が未記入です。（募集停止校の場合は「0」を入力してください。）",
    ""))))))))</f>
        <v/>
      </c>
      <c r="AG58" s="703"/>
    </row>
    <row r="59" spans="1:33" s="662" customFormat="1" ht="13.5" hidden="1" x14ac:dyDescent="0.15">
      <c r="A59" s="3367"/>
      <c r="B59" s="981"/>
      <c r="C59" s="3357"/>
      <c r="D59" s="3358"/>
      <c r="E59" s="3359"/>
      <c r="F59" s="3356"/>
      <c r="G59" s="3356"/>
      <c r="H59" s="3356"/>
      <c r="I59" s="3356"/>
      <c r="J59" s="3359"/>
      <c r="K59" s="3363"/>
      <c r="L59" s="3365" t="s">
        <v>2936</v>
      </c>
      <c r="M59" s="3365"/>
      <c r="N59" s="3366"/>
      <c r="O59" s="3356"/>
      <c r="P59" s="3356"/>
      <c r="Q59" s="3356"/>
      <c r="R59" s="3356"/>
      <c r="S59" s="3356"/>
      <c r="T59" s="3356"/>
      <c r="U59" s="3356"/>
      <c r="V59" s="3356"/>
      <c r="W59" s="3356"/>
      <c r="X59" s="3356"/>
      <c r="Y59" s="3356"/>
      <c r="Z59" s="3356"/>
      <c r="AA59" s="3349">
        <f t="shared" si="9"/>
        <v>0</v>
      </c>
      <c r="AB59" s="3350"/>
      <c r="AC59" s="702"/>
      <c r="AD59" s="702"/>
      <c r="AE59" s="702"/>
      <c r="AF59" s="56" t="str">
        <f t="shared" ref="AF59" si="10">IF(B59="","",IF(D59="","←入学志願者数を記入してください。(募集停止校の場合は「0」を入力してください。)",
IF(F59="","←受験者数を記入してください。(募集停止校の場合は「0」を入力してください。)",
IF(H59="","←合格者数を記入してください。(募集停止校の場合は「0」を入力してください。)",
IF(J59="","←入学者数を記入してください。(募集停止校の場合は「0」を入力してください。)",
IF(D59&lt;F59,"←入学志願者より受験者が多くなっています。",
IF(F59&lt;H59,"←受験者より合格者が多くなっています。",
IF(H59&lt;J59,"←合格者数より入学者数が多くなっています。（合格者には追加合格者数、内部進学者数等も含めてください。正しい場合は構いません。）",
IF(AND(O59&lt;&gt;"",J59&gt;O59),"←入学者数が１年生生徒数を超えています。（４月３０日までに退学・除籍となった場合には、現員だけでなく入学者数からも除外してください。）",
IF(AND(O59="",Q59="",S59="",U59="",W59="",Y59=""),"←学年別定員を記入してください。",
IF(O59="","←1年生の定員が未記入です。（募集停止校の場合は「0」を入力してください。）",
IF(Q59="","←2年生の定員が未記入です。（募集停止校の場合は「0」を入力してください。）",
IF(S59="","←3年生の定員が未記入です。（募集停止校の場合は「0」を入力してください。）",
IF(U59="","←4年生の定員が未記入です。（募集停止校の場合は「0」を入力してください。）",
IF(W59="","←5年生の定員が未記入です。（募集停止校の場合は「0」を入力してください。）",
IF(Y59="","←6年生の定員が未記入です。（募集停止校の場合は「0」を入力してください。）",
""))))))))))))))))</f>
        <v/>
      </c>
      <c r="AG59" s="703"/>
    </row>
    <row r="60" spans="1:33" s="662" customFormat="1" ht="13.5" hidden="1" x14ac:dyDescent="0.15">
      <c r="A60" s="3367"/>
      <c r="B60" s="704"/>
      <c r="C60" s="705" t="s">
        <v>195</v>
      </c>
      <c r="D60" s="3374"/>
      <c r="E60" s="3375"/>
      <c r="F60" s="3376"/>
      <c r="G60" s="3376"/>
      <c r="H60" s="3376"/>
      <c r="I60" s="3376"/>
      <c r="J60" s="3375"/>
      <c r="K60" s="3377"/>
      <c r="L60" s="3369" t="s">
        <v>2937</v>
      </c>
      <c r="M60" s="3369"/>
      <c r="N60" s="3370"/>
      <c r="O60" s="3371"/>
      <c r="P60" s="3371"/>
      <c r="Q60" s="3371"/>
      <c r="R60" s="3371"/>
      <c r="S60" s="3371"/>
      <c r="T60" s="3371"/>
      <c r="U60" s="3371"/>
      <c r="V60" s="3371"/>
      <c r="W60" s="3371"/>
      <c r="X60" s="3371"/>
      <c r="Y60" s="3371"/>
      <c r="Z60" s="3371"/>
      <c r="AA60" s="3372">
        <f t="shared" si="9"/>
        <v>0</v>
      </c>
      <c r="AB60" s="3373"/>
      <c r="AC60" s="702"/>
      <c r="AD60" s="702"/>
      <c r="AE60" s="702"/>
      <c r="AF60" s="56" t="str">
        <f t="shared" ref="AF60" si="11">IF(B59="","",IF((AND(O60="",Q60="",S60="",U60="",W60="",Y60="")), "←学年別生徒数を記入してください。",
   IF(O60="","←１年生の生徒数（現員）が未記入です。（募集停止校の場合は「0」を入力してください。）",
   IF(Q60="","←2年生の生徒数（現員）が未記入です。（募集停止校の場合は「0」を入力してください。）",
   IF(S60="", "←3年生の生徒数（現員）が未記入です。（募集停止校の場合は「0」を入力してください。）",
   IF(U60="","←4年生の生徒数（現員）が未記入です。（募集停止校の場合は「0」を入力してください。）",
   IF(W60="","←5年生の生徒数（現員）が未記入です。（募集停止校の場合は「0」を入力してください。）",
   IF(Y60="", "←6年生の生徒数（現員）が未記入です。（募集停止校の場合は「0」を入力してください。）",
    ""))))))))</f>
        <v/>
      </c>
      <c r="AG60" s="703"/>
    </row>
    <row r="61" spans="1:33" s="662" customFormat="1" ht="13.5" hidden="1" x14ac:dyDescent="0.15">
      <c r="A61" s="3367"/>
      <c r="B61" s="981"/>
      <c r="C61" s="3357"/>
      <c r="D61" s="3358"/>
      <c r="E61" s="3359"/>
      <c r="F61" s="3356"/>
      <c r="G61" s="3356"/>
      <c r="H61" s="3356"/>
      <c r="I61" s="3356"/>
      <c r="J61" s="3359"/>
      <c r="K61" s="3363"/>
      <c r="L61" s="3365" t="s">
        <v>2936</v>
      </c>
      <c r="M61" s="3365"/>
      <c r="N61" s="3366"/>
      <c r="O61" s="3356"/>
      <c r="P61" s="3356"/>
      <c r="Q61" s="3356"/>
      <c r="R61" s="3356"/>
      <c r="S61" s="3356"/>
      <c r="T61" s="3356"/>
      <c r="U61" s="3356"/>
      <c r="V61" s="3356"/>
      <c r="W61" s="3356"/>
      <c r="X61" s="3356"/>
      <c r="Y61" s="3356"/>
      <c r="Z61" s="3356"/>
      <c r="AA61" s="3349">
        <f t="shared" si="9"/>
        <v>0</v>
      </c>
      <c r="AB61" s="3350"/>
      <c r="AC61" s="702"/>
      <c r="AD61" s="702"/>
      <c r="AE61" s="702"/>
      <c r="AF61" s="56" t="str">
        <f t="shared" ref="AF61" si="12">IF(B61="","",IF(D61="","←入学志願者数を記入してください。(募集停止校の場合は「0」を入力してください。)",
IF(F61="","←受験者数を記入してください。(募集停止校の場合は「0」を入力してください。)",
IF(H61="","←合格者数を記入してください。(募集停止校の場合は「0」を入力してください。)",
IF(J61="","←入学者数を記入してください。(募集停止校の場合は「0」を入力してください。)",
IF(D61&lt;F61,"←入学志願者より受験者が多くなっています。",
IF(F61&lt;H61,"←受験者より合格者が多くなっています。",
IF(H61&lt;J61,"←合格者数より入学者数が多くなっています。（合格者には追加合格者数、内部進学者数等も含めてください。正しい場合は構いません。）",
IF(AND(O61&lt;&gt;"",J61&gt;O61),"←入学者数が１年生生徒数を超えています。（４月３０日までに退学・除籍となった場合には、現員だけでなく入学者数からも除外してください。）",
IF(AND(O61="",Q61="",S61="",U61="",W61="",Y61=""),"←学年別定員を記入してください。",
IF(O61="","←1年生の定員が未記入です。（募集停止校の場合は「0」を入力してください。）",
IF(Q61="","←2年生の定員が未記入です。（募集停止校の場合は「0」を入力してください。）",
IF(S61="","←3年生の定員が未記入です。（募集停止校の場合は「0」を入力してください。）",
IF(U61="","←4年生の定員が未記入です。（募集停止校の場合は「0」を入力してください。）",
IF(W61="","←5年生の定員が未記入です。（募集停止校の場合は「0」を入力してください。）",
IF(Y61="","←6年生の定員が未記入です。（募集停止校の場合は「0」を入力してください。）",
""))))))))))))))))</f>
        <v/>
      </c>
      <c r="AG61" s="703"/>
    </row>
    <row r="62" spans="1:33" s="662" customFormat="1" ht="14.25" hidden="1" thickBot="1" x14ac:dyDescent="0.2">
      <c r="A62" s="3368"/>
      <c r="B62" s="706"/>
      <c r="C62" s="707" t="s">
        <v>195</v>
      </c>
      <c r="D62" s="3360"/>
      <c r="E62" s="3361"/>
      <c r="F62" s="3362"/>
      <c r="G62" s="3362"/>
      <c r="H62" s="3362"/>
      <c r="I62" s="3362"/>
      <c r="J62" s="3361"/>
      <c r="K62" s="3364"/>
      <c r="L62" s="3351" t="s">
        <v>2937</v>
      </c>
      <c r="M62" s="3351"/>
      <c r="N62" s="3352"/>
      <c r="O62" s="3353"/>
      <c r="P62" s="3353"/>
      <c r="Q62" s="3353"/>
      <c r="R62" s="3353"/>
      <c r="S62" s="3353"/>
      <c r="T62" s="3353"/>
      <c r="U62" s="3353"/>
      <c r="V62" s="3353"/>
      <c r="W62" s="3353"/>
      <c r="X62" s="3353"/>
      <c r="Y62" s="3353"/>
      <c r="Z62" s="3353"/>
      <c r="AA62" s="3354">
        <f t="shared" si="9"/>
        <v>0</v>
      </c>
      <c r="AB62" s="3355"/>
      <c r="AC62" s="708"/>
      <c r="AD62" s="702"/>
      <c r="AE62" s="702"/>
      <c r="AF62" s="56" t="str">
        <f t="shared" ref="AF62" si="13">IF(B61="","",IF((AND(O62="",Q62="",S62="",U62="",W62="",Y62="")), "←学年別生徒数を記入してください。",
   IF(O62="","←１年生の生徒数（現員）が未記入です。（募集停止校の場合は「0」を入力してください。）",
   IF(Q62="","←2年生の生徒数（現員）が未記入です。（募集停止校の場合は「0」を入力してください。）",
   IF(S62="", "←3年生の生徒数（現員）が未記入です。（募集停止校の場合は「0」を入力してください。）",
   IF(U62="","←4年生の生徒数（現員）が未記入です。（募集停止校の場合は「0」を入力してください。）",
   IF(W62="","←5年生の生徒数（現員）が未記入です。（募集停止校の場合は「0」を入力してください。）",
   IF(Y62="", "←6年生の生徒数（現員）が未記入です。（募集停止校の場合は「0」を入力してください。）",
    ""))))))))</f>
        <v/>
      </c>
      <c r="AG62" s="703"/>
    </row>
    <row r="63" spans="1:33" s="662" customFormat="1" ht="3" customHeight="1" x14ac:dyDescent="0.15">
      <c r="A63" s="3335"/>
      <c r="B63" s="3335"/>
      <c r="C63" s="3336"/>
      <c r="D63" s="3337"/>
      <c r="E63" s="3337"/>
      <c r="F63" s="3337"/>
      <c r="G63" s="3337"/>
      <c r="H63" s="3337"/>
      <c r="I63" s="3337"/>
      <c r="J63" s="3337"/>
      <c r="K63" s="3337"/>
      <c r="L63" s="3337"/>
      <c r="M63" s="3337"/>
      <c r="N63" s="3337"/>
      <c r="O63" s="3337"/>
      <c r="P63" s="3337"/>
      <c r="Q63" s="3337"/>
      <c r="R63" s="3337"/>
      <c r="S63" s="3337"/>
      <c r="T63" s="3337"/>
      <c r="U63" s="3337"/>
      <c r="V63" s="3337"/>
      <c r="W63" s="3337"/>
      <c r="X63" s="3337"/>
      <c r="Y63" s="3337"/>
      <c r="Z63" s="3337"/>
      <c r="AA63" s="3337"/>
      <c r="AB63" s="3337"/>
      <c r="AC63" s="3337"/>
      <c r="AD63" s="3337"/>
      <c r="AE63" s="3337"/>
      <c r="AF63" s="50"/>
      <c r="AG63" s="667"/>
    </row>
    <row r="64" spans="1:33" s="662" customFormat="1" ht="2.25" customHeight="1" x14ac:dyDescent="0.15">
      <c r="A64" s="710"/>
      <c r="B64" s="711"/>
      <c r="C64" s="3336"/>
      <c r="D64" s="3337"/>
      <c r="E64" s="3337"/>
      <c r="F64" s="3337"/>
      <c r="G64" s="3337"/>
      <c r="H64" s="3337"/>
      <c r="I64" s="3337"/>
      <c r="J64" s="3337"/>
      <c r="K64" s="3337"/>
      <c r="L64" s="3337"/>
      <c r="M64" s="3337"/>
      <c r="N64" s="3337"/>
      <c r="O64" s="3337"/>
      <c r="P64" s="3337"/>
      <c r="Q64" s="3337"/>
      <c r="R64" s="3337"/>
      <c r="S64" s="3337"/>
      <c r="T64" s="3337"/>
      <c r="U64" s="3337"/>
      <c r="V64" s="3337"/>
      <c r="W64" s="3337"/>
      <c r="X64" s="3337"/>
      <c r="Y64" s="3337"/>
      <c r="Z64" s="3337"/>
      <c r="AA64" s="3337"/>
      <c r="AB64" s="3337"/>
      <c r="AC64" s="3337"/>
      <c r="AD64" s="3337"/>
      <c r="AE64" s="3337"/>
      <c r="AF64" s="50"/>
      <c r="AG64" s="667"/>
    </row>
    <row r="65" spans="1:33" s="662" customFormat="1" ht="4.9000000000000004" customHeight="1" x14ac:dyDescent="0.15">
      <c r="A65" s="710"/>
      <c r="B65" s="711"/>
      <c r="C65" s="3338"/>
      <c r="D65" s="3339"/>
      <c r="E65" s="3339"/>
      <c r="F65" s="3339"/>
      <c r="G65" s="3339"/>
      <c r="H65" s="3339"/>
      <c r="I65" s="3339"/>
      <c r="J65" s="3339"/>
      <c r="K65" s="3339"/>
      <c r="L65" s="3339"/>
      <c r="M65" s="3339"/>
      <c r="N65" s="3339"/>
      <c r="O65" s="3339"/>
      <c r="P65" s="3339"/>
      <c r="Q65" s="3339"/>
      <c r="R65" s="3339"/>
      <c r="S65" s="3339"/>
      <c r="T65" s="3339"/>
      <c r="U65" s="3339"/>
      <c r="V65" s="3339"/>
      <c r="W65" s="3339"/>
      <c r="X65" s="3339"/>
      <c r="Y65" s="3339"/>
      <c r="Z65" s="3339"/>
      <c r="AA65" s="3339"/>
      <c r="AB65" s="3339"/>
      <c r="AC65" s="3339"/>
      <c r="AD65" s="3339"/>
      <c r="AE65" s="3339"/>
      <c r="AF65" s="50"/>
      <c r="AG65" s="667"/>
    </row>
    <row r="66" spans="1:33" s="662" customFormat="1" ht="4.9000000000000004" customHeight="1" x14ac:dyDescent="0.15">
      <c r="A66" s="666"/>
      <c r="B66" s="712"/>
      <c r="C66" s="713"/>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50"/>
      <c r="AG66" s="667"/>
    </row>
    <row r="67" spans="1:33" ht="19.899999999999999" customHeight="1" thickBot="1" x14ac:dyDescent="0.2">
      <c r="A67" s="696" t="s">
        <v>3108</v>
      </c>
      <c r="B67" s="715"/>
      <c r="C67" s="715"/>
      <c r="D67" s="715"/>
      <c r="E67" s="701"/>
      <c r="F67" s="701"/>
      <c r="G67" s="655"/>
      <c r="H67" s="655"/>
      <c r="I67" s="655"/>
      <c r="J67" s="655"/>
      <c r="K67" s="655"/>
      <c r="L67" s="655"/>
      <c r="M67" s="655"/>
      <c r="N67" s="655"/>
      <c r="O67" s="655"/>
      <c r="P67" s="655"/>
      <c r="Q67" s="655"/>
      <c r="R67" s="655"/>
      <c r="S67" s="655"/>
      <c r="T67" s="655"/>
      <c r="U67" s="655"/>
      <c r="V67" s="655"/>
      <c r="W67" s="655"/>
      <c r="X67" s="655"/>
      <c r="Y67" s="655"/>
      <c r="Z67" s="716"/>
      <c r="AA67" s="716"/>
      <c r="AB67" s="3340" t="s">
        <v>28</v>
      </c>
      <c r="AC67" s="3340"/>
      <c r="AD67" s="3340"/>
      <c r="AE67" s="3340"/>
      <c r="AF67" s="1631" t="str">
        <f>IF(OR(AND(O56=0,H71&gt;0),AND(Q56=0,K71&gt;0),AND(S56=0,N71&gt;0),AND(U56=0,Q71&gt;0),AND(W56=0,T71&gt;0),AND(Y56=0,W71&gt;0)),"←Ⅰ.生徒数とⅡ.学級数の回答が整合しません。（生徒数・学級数のいずれかが「0」でない学年で、「0」が入力されています。）","")</f>
        <v/>
      </c>
    </row>
    <row r="68" spans="1:33" ht="10.15" customHeight="1" x14ac:dyDescent="0.15">
      <c r="A68" s="3341" t="s">
        <v>4708</v>
      </c>
      <c r="B68" s="3321"/>
      <c r="C68" s="3321"/>
      <c r="D68" s="3324"/>
      <c r="E68" s="3343" t="s">
        <v>27</v>
      </c>
      <c r="F68" s="3344"/>
      <c r="G68" s="3345"/>
      <c r="H68" s="3321" t="s">
        <v>4709</v>
      </c>
      <c r="I68" s="3321"/>
      <c r="J68" s="3321"/>
      <c r="K68" s="3323" t="s">
        <v>4710</v>
      </c>
      <c r="L68" s="3321"/>
      <c r="M68" s="3324"/>
      <c r="N68" s="3321" t="s">
        <v>4711</v>
      </c>
      <c r="O68" s="3321"/>
      <c r="P68" s="3321"/>
      <c r="Q68" s="3323" t="s">
        <v>4712</v>
      </c>
      <c r="R68" s="3321"/>
      <c r="S68" s="3324"/>
      <c r="T68" s="3321" t="s">
        <v>4713</v>
      </c>
      <c r="U68" s="3321"/>
      <c r="V68" s="3321"/>
      <c r="W68" s="3323" t="s">
        <v>4714</v>
      </c>
      <c r="X68" s="3321"/>
      <c r="Y68" s="3324"/>
      <c r="Z68" s="3323" t="s">
        <v>198</v>
      </c>
      <c r="AA68" s="3321"/>
      <c r="AB68" s="3321"/>
      <c r="AC68" s="3321"/>
      <c r="AD68" s="3321"/>
      <c r="AE68" s="3327"/>
      <c r="AF68" s="1631"/>
    </row>
    <row r="69" spans="1:33" ht="10.15" customHeight="1" x14ac:dyDescent="0.15">
      <c r="A69" s="3342"/>
      <c r="B69" s="3322"/>
      <c r="C69" s="3322"/>
      <c r="D69" s="3326"/>
      <c r="E69" s="3346"/>
      <c r="F69" s="3347"/>
      <c r="G69" s="3348"/>
      <c r="H69" s="3322"/>
      <c r="I69" s="3322"/>
      <c r="J69" s="3322"/>
      <c r="K69" s="3325"/>
      <c r="L69" s="3322"/>
      <c r="M69" s="3326"/>
      <c r="N69" s="3322"/>
      <c r="O69" s="3322"/>
      <c r="P69" s="3322"/>
      <c r="Q69" s="3325"/>
      <c r="R69" s="3322"/>
      <c r="S69" s="3326"/>
      <c r="T69" s="3322"/>
      <c r="U69" s="3322"/>
      <c r="V69" s="3322"/>
      <c r="W69" s="3325"/>
      <c r="X69" s="3322"/>
      <c r="Y69" s="3326"/>
      <c r="Z69" s="3325"/>
      <c r="AA69" s="3322"/>
      <c r="AB69" s="3322"/>
      <c r="AC69" s="3322"/>
      <c r="AD69" s="3322"/>
      <c r="AE69" s="3328"/>
      <c r="AF69" s="1631"/>
    </row>
    <row r="70" spans="1:33" ht="30" customHeight="1" x14ac:dyDescent="0.15">
      <c r="A70" s="3329" t="s">
        <v>2809</v>
      </c>
      <c r="B70" s="3330"/>
      <c r="C70" s="3330"/>
      <c r="D70" s="3331"/>
      <c r="E70" s="3303">
        <f>E71+E72+E74+E76</f>
        <v>0</v>
      </c>
      <c r="F70" s="3304"/>
      <c r="G70" s="717" t="s">
        <v>4715</v>
      </c>
      <c r="H70" s="3332">
        <f>H71+H72+H74+H76</f>
        <v>0</v>
      </c>
      <c r="I70" s="3333"/>
      <c r="J70" s="3334"/>
      <c r="K70" s="3303">
        <f>K71+K72+K74+K76</f>
        <v>0</v>
      </c>
      <c r="L70" s="3304"/>
      <c r="M70" s="3305"/>
      <c r="N70" s="3303">
        <f>N71+N72+N74+N76</f>
        <v>0</v>
      </c>
      <c r="O70" s="3304"/>
      <c r="P70" s="3305"/>
      <c r="Q70" s="3303">
        <f>Q71+Q72+Q74+Q76</f>
        <v>0</v>
      </c>
      <c r="R70" s="3304"/>
      <c r="S70" s="3305"/>
      <c r="T70" s="3303">
        <f>T71+T72+T74+T76</f>
        <v>0</v>
      </c>
      <c r="U70" s="3304"/>
      <c r="V70" s="3305"/>
      <c r="W70" s="3303">
        <f>W71+W72+W74+W76</f>
        <v>0</v>
      </c>
      <c r="X70" s="3304"/>
      <c r="Y70" s="3305"/>
      <c r="Z70" s="3306"/>
      <c r="AA70" s="3307"/>
      <c r="AB70" s="3307"/>
      <c r="AC70" s="3307"/>
      <c r="AD70" s="3307"/>
      <c r="AE70" s="3308"/>
      <c r="AF70" s="390" t="str">
        <f>IF(OR(H71="",AND(H72="",B57&lt;&gt;""),AND(H74="",B59&lt;&gt;""),AND(H76="",B61&lt;&gt;"")),"←１年の学級数を入力してください。（設定がない場合は「0」を入力してください。）",
  IF(OR(K71="",AND(K72="",B57&lt;&gt;""),AND(K74="",B59&lt;&gt;""),AND(K76="",B61&lt;&gt;"")),"←2年の学級数を入力してください。（設定がない場合は「0」を入力してください。）",
  IF(OR(N71="",AND(N72="",B57&lt;&gt;""),AND(N74="",B59&lt;&gt;""),AND(N76="",B61&lt;&gt;"")),"←3年の学級数を入力してください。（設定がない場合は「0」を入力してください。）",
  IF(OR(Q71="",AND(Q72="",B57&lt;&gt;""),AND(Q74="",B59&lt;&gt;""),AND(Q76="",B61&lt;&gt;"")),"←4年の学級数を入力してください。（設定がない場合は「0」を入力してください。）",
  IF(OR(T71="",AND(T72="",B57&lt;&gt;""),AND(T74="",B59&lt;&gt;""),AND(T76="",B61&lt;&gt;"")),"←5年の学級数を入力してください。（設定がない場合は「0」を入力してください。）",
  IF(OR(W71="",AND(W72="",B57&lt;&gt;""),AND(W74="",B59&lt;&gt;""),AND(W76="",B61&lt;&gt;"")),"←6年の学級数を入力してください。（設定がない場合は「0」を入力してください。）",
  IF(H70&lt;&gt;SUM(H71:H76),"←１年の学級数（縦）計が学科別内訳の計と一致しません。",
  IF(K70&lt;&gt;SUM(K71:K76),"←2年の学級数（縦）計が学科別内訳の計と一致しません。",
  IF(N70&lt;&gt;SUM(N71:N76),"←3年の学級数（縦）計が学科別内訳の計と一致しません。",
  IF(Q70&lt;&gt;SUM(Q71:Q76),"←4年の学級数（縦）計が学科別内訳の計と一致しません。",
  IF(T70&lt;&gt;SUM(T71:T76),"←5年の学級数（縦）計が学科別内訳の計と一致しません。",
  IF(W70&lt;&gt;SUM(W71:W76),"←6年の学級数（縦）計が学科別内訳の計と一致しません。",""))))))))))))</f>
        <v>←１年の学級数を入力してください。（設定がない場合は「0」を入力してください。）</v>
      </c>
      <c r="AG70" s="50"/>
    </row>
    <row r="71" spans="1:33" ht="30" customHeight="1" thickBot="1" x14ac:dyDescent="0.2">
      <c r="A71" s="3315" t="s">
        <v>4716</v>
      </c>
      <c r="B71" s="3316"/>
      <c r="C71" s="3316"/>
      <c r="D71" s="3317"/>
      <c r="E71" s="3318">
        <f t="shared" ref="E71:E76" si="14">SUM(H71:Y71)</f>
        <v>0</v>
      </c>
      <c r="F71" s="3319"/>
      <c r="G71" s="718" t="s">
        <v>4715</v>
      </c>
      <c r="H71" s="3320"/>
      <c r="I71" s="3296"/>
      <c r="J71" s="3297"/>
      <c r="K71" s="3295"/>
      <c r="L71" s="3296"/>
      <c r="M71" s="3297"/>
      <c r="N71" s="3295"/>
      <c r="O71" s="3296"/>
      <c r="P71" s="3297"/>
      <c r="Q71" s="3295"/>
      <c r="R71" s="3296"/>
      <c r="S71" s="3297"/>
      <c r="T71" s="3295"/>
      <c r="U71" s="3296"/>
      <c r="V71" s="3297"/>
      <c r="W71" s="3295"/>
      <c r="X71" s="3296"/>
      <c r="Y71" s="3297"/>
      <c r="Z71" s="3309"/>
      <c r="AA71" s="3310"/>
      <c r="AB71" s="3310"/>
      <c r="AC71" s="3310"/>
      <c r="AD71" s="3310"/>
      <c r="AE71" s="3311"/>
      <c r="AF71" s="417" t="str">
        <f>IF(AND(H71="",K71="",N71="",Q71="",T71="",W71=""),"←設置のある学科について、学年別学級数を記入してください。（設定がない学年は「0」を入力してください。）",
  IF(E71&lt;&gt;SUM(H71:Y71),"←学科別学級数（縦）計が学年別内訳計と一致しません。",""))</f>
        <v>←設置のある学科について、学年別学級数を記入してください。（設定がない学年は「0」を入力してください。）</v>
      </c>
      <c r="AG71" s="51"/>
    </row>
    <row r="72" spans="1:33" ht="16.5" hidden="1" customHeight="1" x14ac:dyDescent="0.15">
      <c r="A72" s="3298" t="s">
        <v>194</v>
      </c>
      <c r="B72" s="3300" t="str">
        <f>IF(B57="","",B57)</f>
        <v/>
      </c>
      <c r="C72" s="3301"/>
      <c r="D72" s="3302"/>
      <c r="E72" s="3283">
        <f t="shared" si="14"/>
        <v>0</v>
      </c>
      <c r="F72" s="3284"/>
      <c r="G72" s="3287" t="s">
        <v>4715</v>
      </c>
      <c r="H72" s="3289"/>
      <c r="I72" s="3266"/>
      <c r="J72" s="3267"/>
      <c r="K72" s="3265"/>
      <c r="L72" s="3266"/>
      <c r="M72" s="3267"/>
      <c r="N72" s="3265"/>
      <c r="O72" s="3266"/>
      <c r="P72" s="3267"/>
      <c r="Q72" s="3265"/>
      <c r="R72" s="3266"/>
      <c r="S72" s="3267"/>
      <c r="T72" s="3265"/>
      <c r="U72" s="3266"/>
      <c r="V72" s="3267"/>
      <c r="W72" s="3265"/>
      <c r="X72" s="3266"/>
      <c r="Y72" s="3267"/>
      <c r="Z72" s="3309"/>
      <c r="AA72" s="3310"/>
      <c r="AB72" s="3310"/>
      <c r="AC72" s="3310"/>
      <c r="AD72" s="3310"/>
      <c r="AE72" s="3311"/>
      <c r="AF72" s="2125" t="str">
        <f>IF(B57="","",
  IF(AND(H72="",K72="",N72="",Q72="",T72="",W72=""),"←設置のある学科について、学年別学級数を記入してください。（設定がない学年は「0」を入力してください。）",
  IF(D72&lt;&gt;SUM(H72:Y72),"←学科別学級数（縦）計が学年別内訳計と一致しません。","")))</f>
        <v/>
      </c>
      <c r="AG72" s="51"/>
    </row>
    <row r="73" spans="1:33" ht="16.5" hidden="1" customHeight="1" x14ac:dyDescent="0.15">
      <c r="A73" s="3298"/>
      <c r="B73" s="3277" t="s">
        <v>3008</v>
      </c>
      <c r="C73" s="3278"/>
      <c r="D73" s="3279"/>
      <c r="E73" s="3291"/>
      <c r="F73" s="3292"/>
      <c r="G73" s="3293"/>
      <c r="H73" s="3294"/>
      <c r="I73" s="3275"/>
      <c r="J73" s="3276"/>
      <c r="K73" s="3274"/>
      <c r="L73" s="3275"/>
      <c r="M73" s="3276"/>
      <c r="N73" s="3274"/>
      <c r="O73" s="3275"/>
      <c r="P73" s="3276"/>
      <c r="Q73" s="3274"/>
      <c r="R73" s="3275"/>
      <c r="S73" s="3276"/>
      <c r="T73" s="3274"/>
      <c r="U73" s="3275"/>
      <c r="V73" s="3276"/>
      <c r="W73" s="3274"/>
      <c r="X73" s="3275"/>
      <c r="Y73" s="3276"/>
      <c r="Z73" s="3309"/>
      <c r="AA73" s="3310"/>
      <c r="AB73" s="3310"/>
      <c r="AC73" s="3310"/>
      <c r="AD73" s="3310"/>
      <c r="AE73" s="3311"/>
      <c r="AF73" s="2125"/>
    </row>
    <row r="74" spans="1:33" ht="16.5" hidden="1" customHeight="1" x14ac:dyDescent="0.15">
      <c r="A74" s="3298"/>
      <c r="B74" s="3280" t="str">
        <f>IF(B59="","",B59)</f>
        <v/>
      </c>
      <c r="C74" s="3281"/>
      <c r="D74" s="3282"/>
      <c r="E74" s="3283">
        <f t="shared" si="14"/>
        <v>0</v>
      </c>
      <c r="F74" s="3284"/>
      <c r="G74" s="3287" t="s">
        <v>4715</v>
      </c>
      <c r="H74" s="3289"/>
      <c r="I74" s="3266"/>
      <c r="J74" s="3267"/>
      <c r="K74" s="3265"/>
      <c r="L74" s="3266"/>
      <c r="M74" s="3267"/>
      <c r="N74" s="3265"/>
      <c r="O74" s="3266"/>
      <c r="P74" s="3267"/>
      <c r="Q74" s="3265"/>
      <c r="R74" s="3266"/>
      <c r="S74" s="3267"/>
      <c r="T74" s="3265"/>
      <c r="U74" s="3266"/>
      <c r="V74" s="3267"/>
      <c r="W74" s="3265"/>
      <c r="X74" s="3266"/>
      <c r="Y74" s="3267"/>
      <c r="Z74" s="3309"/>
      <c r="AA74" s="3310"/>
      <c r="AB74" s="3310"/>
      <c r="AC74" s="3310"/>
      <c r="AD74" s="3310"/>
      <c r="AE74" s="3311"/>
      <c r="AF74" s="2125" t="str">
        <f>IF(B59="","",
  IF(AND(H74="",K74="",N74="",Q74="",T74="",W74=""),"←設置のある学科について、学年別学級数を記入してください。（設定がない学年は「0」を入力してください。）",
  IF(D74&lt;&gt;SUM(H74:Y74),"←学科別学級数（縦）計が学年別内訳計と一致しません。","")))</f>
        <v/>
      </c>
      <c r="AG74" s="51"/>
    </row>
    <row r="75" spans="1:33" ht="16.5" hidden="1" customHeight="1" x14ac:dyDescent="0.15">
      <c r="A75" s="3298"/>
      <c r="B75" s="3277" t="s">
        <v>3008</v>
      </c>
      <c r="C75" s="3278"/>
      <c r="D75" s="3279"/>
      <c r="E75" s="3291"/>
      <c r="F75" s="3292"/>
      <c r="G75" s="3293"/>
      <c r="H75" s="3294"/>
      <c r="I75" s="3275"/>
      <c r="J75" s="3276"/>
      <c r="K75" s="3274"/>
      <c r="L75" s="3275"/>
      <c r="M75" s="3276"/>
      <c r="N75" s="3274"/>
      <c r="O75" s="3275"/>
      <c r="P75" s="3276"/>
      <c r="Q75" s="3274"/>
      <c r="R75" s="3275"/>
      <c r="S75" s="3276"/>
      <c r="T75" s="3274"/>
      <c r="U75" s="3275"/>
      <c r="V75" s="3276"/>
      <c r="W75" s="3274"/>
      <c r="X75" s="3275"/>
      <c r="Y75" s="3276"/>
      <c r="Z75" s="3309"/>
      <c r="AA75" s="3310"/>
      <c r="AB75" s="3310"/>
      <c r="AC75" s="3310"/>
      <c r="AD75" s="3310"/>
      <c r="AE75" s="3311"/>
      <c r="AF75" s="2125"/>
    </row>
    <row r="76" spans="1:33" ht="16.5" hidden="1" customHeight="1" x14ac:dyDescent="0.15">
      <c r="A76" s="3298"/>
      <c r="B76" s="3280" t="str">
        <f>IF(B61="","",B61)</f>
        <v/>
      </c>
      <c r="C76" s="3281"/>
      <c r="D76" s="3282"/>
      <c r="E76" s="3283">
        <f t="shared" si="14"/>
        <v>0</v>
      </c>
      <c r="F76" s="3284"/>
      <c r="G76" s="3287" t="s">
        <v>4715</v>
      </c>
      <c r="H76" s="3289"/>
      <c r="I76" s="3266"/>
      <c r="J76" s="3267"/>
      <c r="K76" s="3265"/>
      <c r="L76" s="3266"/>
      <c r="M76" s="3267"/>
      <c r="N76" s="3265"/>
      <c r="O76" s="3266"/>
      <c r="P76" s="3267"/>
      <c r="Q76" s="3265"/>
      <c r="R76" s="3266"/>
      <c r="S76" s="3267"/>
      <c r="T76" s="3265"/>
      <c r="U76" s="3266"/>
      <c r="V76" s="3267"/>
      <c r="W76" s="3265"/>
      <c r="X76" s="3266"/>
      <c r="Y76" s="3267"/>
      <c r="Z76" s="3309"/>
      <c r="AA76" s="3310"/>
      <c r="AB76" s="3310"/>
      <c r="AC76" s="3310"/>
      <c r="AD76" s="3310"/>
      <c r="AE76" s="3311"/>
      <c r="AF76" s="2125" t="str">
        <f>IF(B61="","",
  IF(AND(H76="",K76="",N76="",Q76="",T76="",W76=""),"←設置のある学科について、学年別学級数を記入してください。（設定がない学年は「0」を入力してください。）",
  IF(D76&lt;&gt;SUM(H76:Y76),"←学科別学級数（縦）計が学年別内訳計と一致しません。","")))</f>
        <v/>
      </c>
      <c r="AG76" s="51"/>
    </row>
    <row r="77" spans="1:33" ht="16.5" hidden="1" customHeight="1" thickBot="1" x14ac:dyDescent="0.2">
      <c r="A77" s="3299"/>
      <c r="B77" s="3271" t="s">
        <v>3008</v>
      </c>
      <c r="C77" s="3272"/>
      <c r="D77" s="3273"/>
      <c r="E77" s="3285"/>
      <c r="F77" s="3286"/>
      <c r="G77" s="3288"/>
      <c r="H77" s="3290"/>
      <c r="I77" s="3269"/>
      <c r="J77" s="3270"/>
      <c r="K77" s="3268"/>
      <c r="L77" s="3269"/>
      <c r="M77" s="3270"/>
      <c r="N77" s="3268"/>
      <c r="O77" s="3269"/>
      <c r="P77" s="3270"/>
      <c r="Q77" s="3268"/>
      <c r="R77" s="3269"/>
      <c r="S77" s="3270"/>
      <c r="T77" s="3268"/>
      <c r="U77" s="3269"/>
      <c r="V77" s="3270"/>
      <c r="W77" s="3268"/>
      <c r="X77" s="3269"/>
      <c r="Y77" s="3270"/>
      <c r="Z77" s="3312"/>
      <c r="AA77" s="3313"/>
      <c r="AB77" s="3313"/>
      <c r="AC77" s="3313"/>
      <c r="AD77" s="3313"/>
      <c r="AE77" s="3314"/>
      <c r="AF77" s="2125"/>
    </row>
    <row r="78" spans="1:33" ht="4.9000000000000004" customHeight="1" x14ac:dyDescent="0.15">
      <c r="A78" s="719"/>
      <c r="B78" s="720"/>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row>
    <row r="79" spans="1:33" ht="4.9000000000000004" customHeight="1" x14ac:dyDescent="0.15">
      <c r="A79" s="719"/>
      <c r="B79" s="721"/>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row>
    <row r="80" spans="1:33" ht="4.9000000000000004" customHeight="1" x14ac:dyDescent="0.15">
      <c r="A80" s="722"/>
      <c r="B80" s="722"/>
      <c r="C80" s="722"/>
      <c r="D80" s="722"/>
      <c r="E80" s="722"/>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row>
    <row r="81" spans="1:33" ht="19.899999999999999" customHeight="1" thickBot="1" x14ac:dyDescent="0.2">
      <c r="A81" s="696" t="s">
        <v>4790</v>
      </c>
      <c r="B81" s="724"/>
      <c r="C81" s="724"/>
      <c r="D81" s="724"/>
      <c r="E81" s="724"/>
      <c r="F81" s="724"/>
      <c r="G81" s="724"/>
      <c r="H81" s="724"/>
      <c r="I81" s="724"/>
      <c r="J81" s="724"/>
      <c r="K81" s="724"/>
      <c r="L81" s="724"/>
      <c r="M81" s="724"/>
      <c r="N81" s="724"/>
      <c r="O81" s="655"/>
      <c r="P81" s="655"/>
      <c r="Q81" s="655"/>
      <c r="R81" s="655"/>
      <c r="S81" s="655"/>
      <c r="T81" s="655"/>
      <c r="U81" s="655"/>
      <c r="V81" s="655"/>
      <c r="W81" s="655"/>
      <c r="X81" s="655"/>
      <c r="Y81" s="655"/>
      <c r="Z81" s="655"/>
      <c r="AA81" s="725"/>
      <c r="AB81" s="725"/>
      <c r="AC81" s="725"/>
      <c r="AD81" s="725"/>
      <c r="AE81" s="726" t="s">
        <v>4717</v>
      </c>
      <c r="AF81" s="54" t="str">
        <f>IF(OR(AND(COUNTA(H83:J105)&lt;23),
AND(COUNTA(L83:N105)&lt;23,B57&lt;&gt;""),
AND(COUNTA(P83:R105)&lt;23,B59&lt;&gt;""),
AND(COUNTA(T83:V105)&lt;23,B61&lt;&gt;"")),
 "←各納付金を入力してください。設定のない項目については「0」を入力してください。","")</f>
        <v>←各納付金を入力してください。設定のない項目については「0」を入力してください。</v>
      </c>
    </row>
    <row r="82" spans="1:33" ht="19.899999999999999" customHeight="1" x14ac:dyDescent="0.15">
      <c r="A82" s="3237" t="s">
        <v>188</v>
      </c>
      <c r="B82" s="3238"/>
      <c r="C82" s="3238"/>
      <c r="D82" s="3238"/>
      <c r="E82" s="3238"/>
      <c r="F82" s="3238"/>
      <c r="G82" s="3239"/>
      <c r="H82" s="3240" t="s">
        <v>200</v>
      </c>
      <c r="I82" s="3238"/>
      <c r="J82" s="3238"/>
      <c r="K82" s="3239"/>
      <c r="L82" s="3241" t="str">
        <f>CONCATENATE("その他（",B57,"）")</f>
        <v>その他（）</v>
      </c>
      <c r="M82" s="3242"/>
      <c r="N82" s="3242"/>
      <c r="O82" s="3243"/>
      <c r="P82" s="3241" t="str">
        <f>CONCATENATE("その他（",B59,"）")</f>
        <v>その他（）</v>
      </c>
      <c r="Q82" s="3242"/>
      <c r="R82" s="3242"/>
      <c r="S82" s="3243"/>
      <c r="T82" s="3244" t="str">
        <f>CONCATENATE("その他（",B61,"）")</f>
        <v>その他（）</v>
      </c>
      <c r="U82" s="3245"/>
      <c r="V82" s="3245"/>
      <c r="W82" s="3246"/>
      <c r="X82" s="3240" t="s">
        <v>205</v>
      </c>
      <c r="Y82" s="3238"/>
      <c r="Z82" s="3238"/>
      <c r="AA82" s="3238"/>
      <c r="AB82" s="3238"/>
      <c r="AC82" s="3238"/>
      <c r="AD82" s="3238"/>
      <c r="AE82" s="3264"/>
      <c r="AF82" s="417"/>
      <c r="AG82" s="58"/>
    </row>
    <row r="83" spans="1:33" ht="18" customHeight="1" x14ac:dyDescent="0.15">
      <c r="A83" s="3260" t="s">
        <v>2945</v>
      </c>
      <c r="B83" s="3261"/>
      <c r="C83" s="3182" t="s">
        <v>2866</v>
      </c>
      <c r="D83" s="3182"/>
      <c r="E83" s="3182"/>
      <c r="F83" s="3182"/>
      <c r="G83" s="3183"/>
      <c r="H83" s="3184"/>
      <c r="I83" s="3185"/>
      <c r="J83" s="3185"/>
      <c r="K83" s="727" t="s">
        <v>2810</v>
      </c>
      <c r="L83" s="3186"/>
      <c r="M83" s="3187"/>
      <c r="N83" s="3187"/>
      <c r="O83" s="728" t="s">
        <v>2810</v>
      </c>
      <c r="P83" s="3186"/>
      <c r="Q83" s="3187"/>
      <c r="R83" s="3187"/>
      <c r="S83" s="728" t="s">
        <v>2810</v>
      </c>
      <c r="T83" s="3184"/>
      <c r="U83" s="3185"/>
      <c r="V83" s="3185"/>
      <c r="W83" s="727" t="s">
        <v>2810</v>
      </c>
      <c r="X83" s="3170"/>
      <c r="Y83" s="3170"/>
      <c r="Z83" s="3170"/>
      <c r="AA83" s="3170"/>
      <c r="AB83" s="3170"/>
      <c r="AC83" s="3170"/>
      <c r="AD83" s="3170"/>
      <c r="AE83" s="3171"/>
      <c r="AF83" s="58" t="str">
        <f xml:space="preserve"> IF(OR(AND(H83&lt;100000,H83&lt;&gt;""),AND(L83&lt;100000,L83&lt;&gt;""),AND(P83&lt;100000,P83&lt;&gt;""),AND(T83&lt;100000,T83&lt;&gt;"")),
 "←授業料が１０万円未満となっていますが正しいでしょうか。正しい場合はそのままで結構です。",
IF(MAX(H83,L83,P83,T83)&gt;=2000000,
"←授業料が２００万円以上となっていますが正しいでしょうか。正しい場合はそのままで結構です。",
        ""))</f>
        <v/>
      </c>
      <c r="AG83" s="50"/>
    </row>
    <row r="84" spans="1:33" ht="18" customHeight="1" x14ac:dyDescent="0.15">
      <c r="A84" s="3260"/>
      <c r="B84" s="3261"/>
      <c r="C84" s="3178" t="s">
        <v>2867</v>
      </c>
      <c r="D84" s="3178"/>
      <c r="E84" s="3178"/>
      <c r="F84" s="3178"/>
      <c r="G84" s="3179"/>
      <c r="H84" s="3176"/>
      <c r="I84" s="3177"/>
      <c r="J84" s="3177"/>
      <c r="K84" s="729" t="s">
        <v>2810</v>
      </c>
      <c r="L84" s="3180"/>
      <c r="M84" s="3181"/>
      <c r="N84" s="3181"/>
      <c r="O84" s="730" t="s">
        <v>2810</v>
      </c>
      <c r="P84" s="3180"/>
      <c r="Q84" s="3181"/>
      <c r="R84" s="3181"/>
      <c r="S84" s="730" t="s">
        <v>2810</v>
      </c>
      <c r="T84" s="3176"/>
      <c r="U84" s="3177"/>
      <c r="V84" s="3177"/>
      <c r="W84" s="729" t="s">
        <v>2810</v>
      </c>
      <c r="X84" s="3172"/>
      <c r="Y84" s="3172"/>
      <c r="Z84" s="3172"/>
      <c r="AA84" s="3172"/>
      <c r="AB84" s="3172"/>
      <c r="AC84" s="3172"/>
      <c r="AD84" s="3172"/>
      <c r="AE84" s="3173"/>
      <c r="AF84" s="58" t="str">
        <f xml:space="preserve"> IF(OR(AND(H84&lt;10000,H84&lt;&gt;""),AND(L84&lt;10000,L84&lt;&gt;""),AND(P84&lt;10000,P84&lt;&gt;""),AND(T84&lt;10000,T84&lt;&gt;"")),
 "←入学金が１万円未満となっていますが正しいでしょうか。正しい場合はそのままで結構です。",
IF(MAX(H84,L84,P84,T84)&gt;=500000,
"←入学金が５０万円以上となっていますが正しいでしょうか。正しい場合はそのままで結構です。",
        ""))</f>
        <v/>
      </c>
      <c r="AG84" s="50"/>
    </row>
    <row r="85" spans="1:33" ht="18" customHeight="1" x14ac:dyDescent="0.15">
      <c r="A85" s="3260"/>
      <c r="B85" s="3261"/>
      <c r="C85" s="3178" t="s">
        <v>2868</v>
      </c>
      <c r="D85" s="3178"/>
      <c r="E85" s="3178"/>
      <c r="F85" s="3178"/>
      <c r="G85" s="3179"/>
      <c r="H85" s="3176"/>
      <c r="I85" s="3177"/>
      <c r="J85" s="3177"/>
      <c r="K85" s="729" t="s">
        <v>2810</v>
      </c>
      <c r="L85" s="3180"/>
      <c r="M85" s="3181"/>
      <c r="N85" s="3181"/>
      <c r="O85" s="730" t="s">
        <v>2810</v>
      </c>
      <c r="P85" s="3180"/>
      <c r="Q85" s="3181"/>
      <c r="R85" s="3181"/>
      <c r="S85" s="730" t="s">
        <v>2810</v>
      </c>
      <c r="T85" s="3176"/>
      <c r="U85" s="3177"/>
      <c r="V85" s="3177"/>
      <c r="W85" s="729" t="s">
        <v>2810</v>
      </c>
      <c r="X85" s="3172"/>
      <c r="Y85" s="3172"/>
      <c r="Z85" s="3172"/>
      <c r="AA85" s="3172"/>
      <c r="AB85" s="3172"/>
      <c r="AC85" s="3172"/>
      <c r="AD85" s="3172"/>
      <c r="AE85" s="3173"/>
      <c r="AF85" s="51"/>
      <c r="AG85" s="50"/>
    </row>
    <row r="86" spans="1:33" ht="18" customHeight="1" x14ac:dyDescent="0.15">
      <c r="A86" s="3260"/>
      <c r="B86" s="3261"/>
      <c r="C86" s="3178" t="s">
        <v>2869</v>
      </c>
      <c r="D86" s="3178"/>
      <c r="E86" s="3178"/>
      <c r="F86" s="3178"/>
      <c r="G86" s="3179"/>
      <c r="H86" s="3176"/>
      <c r="I86" s="3177"/>
      <c r="J86" s="3177"/>
      <c r="K86" s="729" t="s">
        <v>2810</v>
      </c>
      <c r="L86" s="3180"/>
      <c r="M86" s="3181"/>
      <c r="N86" s="3181"/>
      <c r="O86" s="730" t="s">
        <v>2810</v>
      </c>
      <c r="P86" s="3180"/>
      <c r="Q86" s="3181"/>
      <c r="R86" s="3181"/>
      <c r="S86" s="730" t="s">
        <v>2810</v>
      </c>
      <c r="T86" s="3176"/>
      <c r="U86" s="3177"/>
      <c r="V86" s="3177"/>
      <c r="W86" s="729" t="s">
        <v>2810</v>
      </c>
      <c r="X86" s="3172"/>
      <c r="Y86" s="3172"/>
      <c r="Z86" s="3172"/>
      <c r="AA86" s="3172"/>
      <c r="AB86" s="3172"/>
      <c r="AC86" s="3172"/>
      <c r="AD86" s="3172"/>
      <c r="AE86" s="3173"/>
      <c r="AF86" s="51"/>
      <c r="AG86" s="50"/>
    </row>
    <row r="87" spans="1:33" ht="18" customHeight="1" x14ac:dyDescent="0.15">
      <c r="A87" s="3260"/>
      <c r="B87" s="3261"/>
      <c r="C87" s="3178" t="s">
        <v>2870</v>
      </c>
      <c r="D87" s="3178"/>
      <c r="E87" s="3178"/>
      <c r="F87" s="3178"/>
      <c r="G87" s="3179"/>
      <c r="H87" s="3176"/>
      <c r="I87" s="3177"/>
      <c r="J87" s="3177"/>
      <c r="K87" s="729" t="s">
        <v>2810</v>
      </c>
      <c r="L87" s="3180"/>
      <c r="M87" s="3181"/>
      <c r="N87" s="3181"/>
      <c r="O87" s="730" t="s">
        <v>2810</v>
      </c>
      <c r="P87" s="3180"/>
      <c r="Q87" s="3181"/>
      <c r="R87" s="3181"/>
      <c r="S87" s="730" t="s">
        <v>2810</v>
      </c>
      <c r="T87" s="3176"/>
      <c r="U87" s="3177"/>
      <c r="V87" s="3177"/>
      <c r="W87" s="729" t="s">
        <v>2810</v>
      </c>
      <c r="X87" s="3172"/>
      <c r="Y87" s="3172"/>
      <c r="Z87" s="3172"/>
      <c r="AA87" s="3172"/>
      <c r="AB87" s="3172"/>
      <c r="AC87" s="3172"/>
      <c r="AD87" s="3172"/>
      <c r="AE87" s="3173"/>
      <c r="AF87" s="51"/>
      <c r="AG87" s="50"/>
    </row>
    <row r="88" spans="1:33" ht="18" customHeight="1" x14ac:dyDescent="0.15">
      <c r="A88" s="3260"/>
      <c r="B88" s="3261"/>
      <c r="C88" s="3178" t="s">
        <v>2871</v>
      </c>
      <c r="D88" s="3178"/>
      <c r="E88" s="3178"/>
      <c r="F88" s="3178"/>
      <c r="G88" s="3179"/>
      <c r="H88" s="3176"/>
      <c r="I88" s="3177"/>
      <c r="J88" s="3177"/>
      <c r="K88" s="729" t="s">
        <v>2810</v>
      </c>
      <c r="L88" s="3180"/>
      <c r="M88" s="3181"/>
      <c r="N88" s="3181"/>
      <c r="O88" s="730" t="s">
        <v>2810</v>
      </c>
      <c r="P88" s="3180"/>
      <c r="Q88" s="3181"/>
      <c r="R88" s="3181"/>
      <c r="S88" s="730" t="s">
        <v>2810</v>
      </c>
      <c r="T88" s="3176"/>
      <c r="U88" s="3177"/>
      <c r="V88" s="3177"/>
      <c r="W88" s="729" t="s">
        <v>2810</v>
      </c>
      <c r="X88" s="3172"/>
      <c r="Y88" s="3172"/>
      <c r="Z88" s="3172"/>
      <c r="AA88" s="3172"/>
      <c r="AB88" s="3172"/>
      <c r="AC88" s="3172"/>
      <c r="AD88" s="3172"/>
      <c r="AE88" s="3173"/>
      <c r="AF88" s="51"/>
      <c r="AG88" s="50"/>
    </row>
    <row r="89" spans="1:33" ht="18" customHeight="1" thickBot="1" x14ac:dyDescent="0.2">
      <c r="A89" s="3260"/>
      <c r="B89" s="3261"/>
      <c r="C89" s="3258" t="s">
        <v>2872</v>
      </c>
      <c r="D89" s="3258"/>
      <c r="E89" s="3258"/>
      <c r="F89" s="3258"/>
      <c r="G89" s="3259"/>
      <c r="H89" s="3192"/>
      <c r="I89" s="3193"/>
      <c r="J89" s="3193"/>
      <c r="K89" s="731" t="s">
        <v>2810</v>
      </c>
      <c r="L89" s="3194"/>
      <c r="M89" s="3195"/>
      <c r="N89" s="3195"/>
      <c r="O89" s="732" t="s">
        <v>2810</v>
      </c>
      <c r="P89" s="3194"/>
      <c r="Q89" s="3195"/>
      <c r="R89" s="3195"/>
      <c r="S89" s="732" t="s">
        <v>2810</v>
      </c>
      <c r="T89" s="3192"/>
      <c r="U89" s="3193"/>
      <c r="V89" s="3193"/>
      <c r="W89" s="731" t="s">
        <v>2810</v>
      </c>
      <c r="X89" s="3172"/>
      <c r="Y89" s="3172"/>
      <c r="Z89" s="3172"/>
      <c r="AA89" s="3172"/>
      <c r="AB89" s="3172"/>
      <c r="AC89" s="3172"/>
      <c r="AD89" s="3172"/>
      <c r="AE89" s="3173"/>
      <c r="AF89" s="51"/>
      <c r="AG89" s="50"/>
    </row>
    <row r="90" spans="1:33" ht="18" customHeight="1" thickBot="1" x14ac:dyDescent="0.2">
      <c r="A90" s="3262"/>
      <c r="B90" s="3263"/>
      <c r="C90" s="3247" t="s">
        <v>27</v>
      </c>
      <c r="D90" s="3248"/>
      <c r="E90" s="3248"/>
      <c r="F90" s="3248"/>
      <c r="G90" s="3249"/>
      <c r="H90" s="3151">
        <f>SUM(H83:J89)</f>
        <v>0</v>
      </c>
      <c r="I90" s="3152"/>
      <c r="J90" s="3152"/>
      <c r="K90" s="733" t="s">
        <v>2810</v>
      </c>
      <c r="L90" s="3153">
        <f>SUM(L83:N89)</f>
        <v>0</v>
      </c>
      <c r="M90" s="3154"/>
      <c r="N90" s="3154"/>
      <c r="O90" s="734" t="s">
        <v>2810</v>
      </c>
      <c r="P90" s="3153">
        <f>SUM(P83:R89)</f>
        <v>0</v>
      </c>
      <c r="Q90" s="3154"/>
      <c r="R90" s="3154"/>
      <c r="S90" s="734" t="s">
        <v>2810</v>
      </c>
      <c r="T90" s="3151">
        <f>SUM(T83:V89)</f>
        <v>0</v>
      </c>
      <c r="U90" s="3152"/>
      <c r="V90" s="3152"/>
      <c r="W90" s="735" t="s">
        <v>2810</v>
      </c>
      <c r="X90" s="3172"/>
      <c r="Y90" s="3172"/>
      <c r="Z90" s="3172"/>
      <c r="AA90" s="3172"/>
      <c r="AB90" s="3172"/>
      <c r="AC90" s="3172"/>
      <c r="AD90" s="3172"/>
      <c r="AE90" s="3173"/>
      <c r="AF90" s="33" t="str">
        <f>IF(SUM(H83:J89, L83:N89, P83:R89, T83:V89)&lt;&gt;SUM(H90:V90),"←１年次納付金（縦）計が、明細の合計と一致しません。", "" )</f>
        <v/>
      </c>
      <c r="AG90" s="50"/>
    </row>
    <row r="91" spans="1:33" ht="18" customHeight="1" x14ac:dyDescent="0.15">
      <c r="A91" s="3250" t="s">
        <v>2946</v>
      </c>
      <c r="B91" s="3251"/>
      <c r="C91" s="3256" t="s">
        <v>2866</v>
      </c>
      <c r="D91" s="3256"/>
      <c r="E91" s="3256"/>
      <c r="F91" s="3256"/>
      <c r="G91" s="3257"/>
      <c r="H91" s="3157"/>
      <c r="I91" s="3158"/>
      <c r="J91" s="3158"/>
      <c r="K91" s="736" t="s">
        <v>2810</v>
      </c>
      <c r="L91" s="3168"/>
      <c r="M91" s="3169"/>
      <c r="N91" s="3169"/>
      <c r="O91" s="737" t="s">
        <v>2810</v>
      </c>
      <c r="P91" s="3168"/>
      <c r="Q91" s="3169"/>
      <c r="R91" s="3169"/>
      <c r="S91" s="737" t="s">
        <v>2810</v>
      </c>
      <c r="T91" s="3157"/>
      <c r="U91" s="3158"/>
      <c r="V91" s="3158"/>
      <c r="W91" s="736" t="s">
        <v>2810</v>
      </c>
      <c r="X91" s="3172"/>
      <c r="Y91" s="3172"/>
      <c r="Z91" s="3172"/>
      <c r="AA91" s="3172"/>
      <c r="AB91" s="3172"/>
      <c r="AC91" s="3172"/>
      <c r="AD91" s="3172"/>
      <c r="AE91" s="3173"/>
      <c r="AF91" s="58" t="str">
        <f xml:space="preserve"> IF(OR(AND(H91&lt;100000,H91&lt;&gt;""),AND(L91&lt;100000,L91&lt;&gt;""),AND(P91&lt;100000,P91&lt;&gt;""),AND(T91&lt;100000,T91&lt;&gt;"")),
 "←授業料が１０万円未満となっていますが正しいでしょうか。正しい場合はそのままで結構です。",
IF(MAX(H91,L91,P91,T91)&gt;=2000000,
"←授業料が２００万円以上となっていますが正しいでしょうか。正しい場合はそのままで結構です。",
        ""))</f>
        <v/>
      </c>
      <c r="AG91" s="50"/>
    </row>
    <row r="92" spans="1:33" ht="18" customHeight="1" thickBot="1" x14ac:dyDescent="0.2">
      <c r="A92" s="3252"/>
      <c r="B92" s="3253"/>
      <c r="C92" s="3235" t="s">
        <v>223</v>
      </c>
      <c r="D92" s="3235"/>
      <c r="E92" s="3235"/>
      <c r="F92" s="3235"/>
      <c r="G92" s="3236"/>
      <c r="H92" s="3192"/>
      <c r="I92" s="3193"/>
      <c r="J92" s="3193"/>
      <c r="K92" s="731" t="s">
        <v>2810</v>
      </c>
      <c r="L92" s="3194"/>
      <c r="M92" s="3195"/>
      <c r="N92" s="3195"/>
      <c r="O92" s="732" t="s">
        <v>2810</v>
      </c>
      <c r="P92" s="3194"/>
      <c r="Q92" s="3195"/>
      <c r="R92" s="3195"/>
      <c r="S92" s="732" t="s">
        <v>2810</v>
      </c>
      <c r="T92" s="3192"/>
      <c r="U92" s="3193"/>
      <c r="V92" s="3193"/>
      <c r="W92" s="731" t="s">
        <v>2810</v>
      </c>
      <c r="X92" s="3172"/>
      <c r="Y92" s="3172"/>
      <c r="Z92" s="3172"/>
      <c r="AA92" s="3172"/>
      <c r="AB92" s="3172"/>
      <c r="AC92" s="3172"/>
      <c r="AD92" s="3172"/>
      <c r="AE92" s="3173"/>
      <c r="AF92" s="58"/>
      <c r="AG92" s="50"/>
    </row>
    <row r="93" spans="1:33" ht="18" customHeight="1" thickBot="1" x14ac:dyDescent="0.2">
      <c r="A93" s="3254"/>
      <c r="B93" s="3255"/>
      <c r="C93" s="3224" t="s">
        <v>2809</v>
      </c>
      <c r="D93" s="3225"/>
      <c r="E93" s="3225"/>
      <c r="F93" s="3225"/>
      <c r="G93" s="3226"/>
      <c r="H93" s="3151">
        <f>SUM(H91:J92)</f>
        <v>0</v>
      </c>
      <c r="I93" s="3152"/>
      <c r="J93" s="3152"/>
      <c r="K93" s="733" t="s">
        <v>2810</v>
      </c>
      <c r="L93" s="3153">
        <f>SUM(L91:N92)</f>
        <v>0</v>
      </c>
      <c r="M93" s="3154"/>
      <c r="N93" s="3154"/>
      <c r="O93" s="734" t="s">
        <v>2810</v>
      </c>
      <c r="P93" s="3153">
        <f>SUM(P91:R92)</f>
        <v>0</v>
      </c>
      <c r="Q93" s="3154"/>
      <c r="R93" s="3154"/>
      <c r="S93" s="734" t="s">
        <v>2810</v>
      </c>
      <c r="T93" s="3151">
        <f>SUM(T91:V92)</f>
        <v>0</v>
      </c>
      <c r="U93" s="3152"/>
      <c r="V93" s="3152"/>
      <c r="W93" s="735" t="s">
        <v>2810</v>
      </c>
      <c r="X93" s="3172"/>
      <c r="Y93" s="3172"/>
      <c r="Z93" s="3172"/>
      <c r="AA93" s="3172"/>
      <c r="AB93" s="3172"/>
      <c r="AC93" s="3172"/>
      <c r="AD93" s="3172"/>
      <c r="AE93" s="3173"/>
      <c r="AF93" s="389" t="str">
        <f>IF(SUM(H91:J92,L91:N92,P91:R92,T91:V92)&lt;&gt;SUM(H93:W93),"←2年次納付金（縦）計が、明細の合計と一致しません。","")</f>
        <v/>
      </c>
      <c r="AG93" s="50"/>
    </row>
    <row r="94" spans="1:33" ht="18" customHeight="1" x14ac:dyDescent="0.15">
      <c r="A94" s="3227" t="s">
        <v>2947</v>
      </c>
      <c r="B94" s="3228"/>
      <c r="C94" s="3233" t="s">
        <v>2866</v>
      </c>
      <c r="D94" s="3233"/>
      <c r="E94" s="3233"/>
      <c r="F94" s="3233"/>
      <c r="G94" s="3234"/>
      <c r="H94" s="3157"/>
      <c r="I94" s="3158"/>
      <c r="J94" s="3158"/>
      <c r="K94" s="736" t="s">
        <v>2810</v>
      </c>
      <c r="L94" s="3168"/>
      <c r="M94" s="3169"/>
      <c r="N94" s="3169"/>
      <c r="O94" s="737" t="s">
        <v>2810</v>
      </c>
      <c r="P94" s="3168"/>
      <c r="Q94" s="3169"/>
      <c r="R94" s="3169"/>
      <c r="S94" s="737" t="s">
        <v>2810</v>
      </c>
      <c r="T94" s="3157"/>
      <c r="U94" s="3158"/>
      <c r="V94" s="3158"/>
      <c r="W94" s="736" t="s">
        <v>2810</v>
      </c>
      <c r="X94" s="3172"/>
      <c r="Y94" s="3172"/>
      <c r="Z94" s="3172"/>
      <c r="AA94" s="3172"/>
      <c r="AB94" s="3172"/>
      <c r="AC94" s="3172"/>
      <c r="AD94" s="3172"/>
      <c r="AE94" s="3173"/>
      <c r="AF94" s="58" t="str">
        <f xml:space="preserve"> IF(OR(AND(H94&lt;100000,H94&lt;&gt;""),AND(L94&lt;100000,L94&lt;&gt;""),AND(P94&lt;100000,P94&lt;&gt;""),AND(T94&lt;100000,T94&lt;&gt;"")),
 "←授業料が１０万円未満となっていますが正しいでしょうか。正しい場合はそのままで結構です。",
IF(MAX(H94,L94,P94,T94)&gt;=2000000,
"←授業料が２００万円以上となっていますが正しいでしょうか。正しい場合はそのままで結構です。",
        ""))</f>
        <v/>
      </c>
      <c r="AG94" s="50"/>
    </row>
    <row r="95" spans="1:33" ht="18" customHeight="1" thickBot="1" x14ac:dyDescent="0.2">
      <c r="A95" s="3229"/>
      <c r="B95" s="3230"/>
      <c r="C95" s="3222" t="s">
        <v>223</v>
      </c>
      <c r="D95" s="3222"/>
      <c r="E95" s="3222"/>
      <c r="F95" s="3222"/>
      <c r="G95" s="3223"/>
      <c r="H95" s="3192"/>
      <c r="I95" s="3193"/>
      <c r="J95" s="3193"/>
      <c r="K95" s="731" t="s">
        <v>2810</v>
      </c>
      <c r="L95" s="3194"/>
      <c r="M95" s="3195"/>
      <c r="N95" s="3195"/>
      <c r="O95" s="732" t="s">
        <v>2810</v>
      </c>
      <c r="P95" s="3194"/>
      <c r="Q95" s="3195"/>
      <c r="R95" s="3195"/>
      <c r="S95" s="732" t="s">
        <v>2810</v>
      </c>
      <c r="T95" s="3192"/>
      <c r="U95" s="3193"/>
      <c r="V95" s="3193"/>
      <c r="W95" s="731" t="s">
        <v>2810</v>
      </c>
      <c r="X95" s="3172"/>
      <c r="Y95" s="3172"/>
      <c r="Z95" s="3172"/>
      <c r="AA95" s="3172"/>
      <c r="AB95" s="3172"/>
      <c r="AC95" s="3172"/>
      <c r="AD95" s="3172"/>
      <c r="AE95" s="3173"/>
      <c r="AF95" s="58"/>
      <c r="AG95" s="50"/>
    </row>
    <row r="96" spans="1:33" ht="18" customHeight="1" thickBot="1" x14ac:dyDescent="0.2">
      <c r="A96" s="3231"/>
      <c r="B96" s="3232"/>
      <c r="C96" s="3211" t="s">
        <v>27</v>
      </c>
      <c r="D96" s="3212"/>
      <c r="E96" s="3212"/>
      <c r="F96" s="3212"/>
      <c r="G96" s="3213"/>
      <c r="H96" s="3151">
        <f>SUM(H94:J95)</f>
        <v>0</v>
      </c>
      <c r="I96" s="3152"/>
      <c r="J96" s="3152"/>
      <c r="K96" s="733" t="s">
        <v>2810</v>
      </c>
      <c r="L96" s="3153">
        <f>SUM(L94:N95)</f>
        <v>0</v>
      </c>
      <c r="M96" s="3154"/>
      <c r="N96" s="3154"/>
      <c r="O96" s="734" t="s">
        <v>2810</v>
      </c>
      <c r="P96" s="3153">
        <f>SUM(P94:R95)</f>
        <v>0</v>
      </c>
      <c r="Q96" s="3154"/>
      <c r="R96" s="3154"/>
      <c r="S96" s="734" t="s">
        <v>2810</v>
      </c>
      <c r="T96" s="3151">
        <f>SUM(T94:V95)</f>
        <v>0</v>
      </c>
      <c r="U96" s="3152"/>
      <c r="V96" s="3152"/>
      <c r="W96" s="735" t="s">
        <v>2810</v>
      </c>
      <c r="X96" s="3172"/>
      <c r="Y96" s="3172"/>
      <c r="Z96" s="3172"/>
      <c r="AA96" s="3172"/>
      <c r="AB96" s="3172"/>
      <c r="AC96" s="3172"/>
      <c r="AD96" s="3172"/>
      <c r="AE96" s="3173"/>
      <c r="AF96" s="389" t="str">
        <f>IF(SUM(H94:J95,L94:N95,P94:R95,T94:V95)&lt;&gt;SUM(H96:W96),"←3年次納付金（縦）計が、明細の合計と一致しません。","")</f>
        <v/>
      </c>
      <c r="AG96" s="50"/>
    </row>
    <row r="97" spans="1:33" ht="18" customHeight="1" x14ac:dyDescent="0.15">
      <c r="A97" s="3214" t="s">
        <v>4705</v>
      </c>
      <c r="B97" s="3215"/>
      <c r="C97" s="3220" t="s">
        <v>2866</v>
      </c>
      <c r="D97" s="3220"/>
      <c r="E97" s="3220"/>
      <c r="F97" s="3220"/>
      <c r="G97" s="3221"/>
      <c r="H97" s="3157"/>
      <c r="I97" s="3158"/>
      <c r="J97" s="3158"/>
      <c r="K97" s="736" t="s">
        <v>2810</v>
      </c>
      <c r="L97" s="3168"/>
      <c r="M97" s="3169"/>
      <c r="N97" s="3169"/>
      <c r="O97" s="737" t="s">
        <v>2810</v>
      </c>
      <c r="P97" s="3168"/>
      <c r="Q97" s="3169"/>
      <c r="R97" s="3169"/>
      <c r="S97" s="737" t="s">
        <v>2810</v>
      </c>
      <c r="T97" s="3157"/>
      <c r="U97" s="3158"/>
      <c r="V97" s="3158"/>
      <c r="W97" s="736" t="s">
        <v>2810</v>
      </c>
      <c r="X97" s="3172"/>
      <c r="Y97" s="3172"/>
      <c r="Z97" s="3172"/>
      <c r="AA97" s="3172"/>
      <c r="AB97" s="3172"/>
      <c r="AC97" s="3172"/>
      <c r="AD97" s="3172"/>
      <c r="AE97" s="3173"/>
      <c r="AF97" s="58" t="str">
        <f xml:space="preserve"> IF(OR(AND(H97&lt;100000,H97&lt;&gt;""),AND(L97&lt;100000,L97&lt;&gt;""),AND(P97&lt;100000,P97&lt;&gt;""),AND(T97&lt;100000,T97&lt;&gt;"")),
 "←授業料が１０万円未満となっていますが正しいでしょうか。正しい場合はそのままで結構です。",
IF(MAX(H97,L97,P97,T97)&gt;=2000000,
"←授業料が２００万円以上となっていますが正しいでしょうか。正しい場合はそのままで結構です。",
        ""))</f>
        <v/>
      </c>
      <c r="AG97" s="50"/>
    </row>
    <row r="98" spans="1:33" ht="18" customHeight="1" thickBot="1" x14ac:dyDescent="0.2">
      <c r="A98" s="3216"/>
      <c r="B98" s="3217"/>
      <c r="C98" s="3209" t="s">
        <v>223</v>
      </c>
      <c r="D98" s="3209"/>
      <c r="E98" s="3209"/>
      <c r="F98" s="3209"/>
      <c r="G98" s="3210"/>
      <c r="H98" s="3192"/>
      <c r="I98" s="3193"/>
      <c r="J98" s="3193"/>
      <c r="K98" s="731" t="s">
        <v>2810</v>
      </c>
      <c r="L98" s="3194"/>
      <c r="M98" s="3195"/>
      <c r="N98" s="3195"/>
      <c r="O98" s="732" t="s">
        <v>2810</v>
      </c>
      <c r="P98" s="3194"/>
      <c r="Q98" s="3195"/>
      <c r="R98" s="3195"/>
      <c r="S98" s="732" t="s">
        <v>2810</v>
      </c>
      <c r="T98" s="3192"/>
      <c r="U98" s="3193"/>
      <c r="V98" s="3193"/>
      <c r="W98" s="731" t="s">
        <v>2810</v>
      </c>
      <c r="X98" s="3172"/>
      <c r="Y98" s="3172"/>
      <c r="Z98" s="3172"/>
      <c r="AA98" s="3172"/>
      <c r="AB98" s="3172"/>
      <c r="AC98" s="3172"/>
      <c r="AD98" s="3172"/>
      <c r="AE98" s="3173"/>
      <c r="AF98" s="58"/>
      <c r="AG98" s="50"/>
    </row>
    <row r="99" spans="1:33" ht="18" customHeight="1" thickBot="1" x14ac:dyDescent="0.2">
      <c r="A99" s="3218"/>
      <c r="B99" s="3219"/>
      <c r="C99" s="3196" t="s">
        <v>27</v>
      </c>
      <c r="D99" s="3197"/>
      <c r="E99" s="3197"/>
      <c r="F99" s="3197"/>
      <c r="G99" s="3198"/>
      <c r="H99" s="3151">
        <f>SUM(H97:J98)</f>
        <v>0</v>
      </c>
      <c r="I99" s="3152"/>
      <c r="J99" s="3152"/>
      <c r="K99" s="733" t="s">
        <v>2810</v>
      </c>
      <c r="L99" s="3153">
        <f>SUM(L97:N98)</f>
        <v>0</v>
      </c>
      <c r="M99" s="3154"/>
      <c r="N99" s="3154"/>
      <c r="O99" s="734" t="s">
        <v>2810</v>
      </c>
      <c r="P99" s="3153">
        <f>SUM(P97:R98)</f>
        <v>0</v>
      </c>
      <c r="Q99" s="3154"/>
      <c r="R99" s="3154"/>
      <c r="S99" s="734" t="s">
        <v>2810</v>
      </c>
      <c r="T99" s="3151">
        <f>SUM(T97:V98)</f>
        <v>0</v>
      </c>
      <c r="U99" s="3152"/>
      <c r="V99" s="3152"/>
      <c r="W99" s="733" t="s">
        <v>2810</v>
      </c>
      <c r="X99" s="3172"/>
      <c r="Y99" s="3172"/>
      <c r="Z99" s="3172"/>
      <c r="AA99" s="3172"/>
      <c r="AB99" s="3172"/>
      <c r="AC99" s="3172"/>
      <c r="AD99" s="3172"/>
      <c r="AE99" s="3173"/>
      <c r="AF99" s="389" t="str">
        <f>IF(SUM(H97:J98,L97:N98,P97:R98,T97:V98)&lt;&gt;SUM(H99:W99),"←4年次納付金（縦）計が、明細の合計と一致しません。","")</f>
        <v/>
      </c>
    </row>
    <row r="100" spans="1:33" ht="18" customHeight="1" x14ac:dyDescent="0.15">
      <c r="A100" s="3199" t="s">
        <v>4706</v>
      </c>
      <c r="B100" s="3200"/>
      <c r="C100" s="3205" t="s">
        <v>2866</v>
      </c>
      <c r="D100" s="3205"/>
      <c r="E100" s="3205"/>
      <c r="F100" s="3205"/>
      <c r="G100" s="3206"/>
      <c r="H100" s="3188"/>
      <c r="I100" s="3189"/>
      <c r="J100" s="3189"/>
      <c r="K100" s="738" t="s">
        <v>2810</v>
      </c>
      <c r="L100" s="3207"/>
      <c r="M100" s="3208"/>
      <c r="N100" s="3208"/>
      <c r="O100" s="739" t="s">
        <v>2810</v>
      </c>
      <c r="P100" s="3207"/>
      <c r="Q100" s="3208"/>
      <c r="R100" s="3208"/>
      <c r="S100" s="739" t="s">
        <v>2810</v>
      </c>
      <c r="T100" s="3188"/>
      <c r="U100" s="3189"/>
      <c r="V100" s="3189"/>
      <c r="W100" s="738" t="s">
        <v>2810</v>
      </c>
      <c r="X100" s="3172"/>
      <c r="Y100" s="3172"/>
      <c r="Z100" s="3172"/>
      <c r="AA100" s="3172"/>
      <c r="AB100" s="3172"/>
      <c r="AC100" s="3172"/>
      <c r="AD100" s="3172"/>
      <c r="AE100" s="3173"/>
      <c r="AF100" s="58" t="str">
        <f xml:space="preserve"> IF(OR(AND(H100&lt;100000,H100&lt;&gt;""),AND(L100&lt;100000,L100&lt;&gt;""),AND(P100&lt;100000,P100&lt;&gt;""),AND(T100&lt;100000,T100&lt;&gt;"")),
 "←授業料が１０万円未満となっていますが正しいでしょうか。正しい場合はそのままで結構です。",
IF(MAX(H100,L100,P100,T100)&gt;=2000000,
"←授業料が２００万円以上となっていますが正しいでしょうか。正しい場合はそのままで結構です。",
        ""))</f>
        <v/>
      </c>
      <c r="AG100" s="50"/>
    </row>
    <row r="101" spans="1:33" ht="18" customHeight="1" thickBot="1" x14ac:dyDescent="0.2">
      <c r="A101" s="3201"/>
      <c r="B101" s="3202"/>
      <c r="C101" s="3190" t="s">
        <v>223</v>
      </c>
      <c r="D101" s="3190"/>
      <c r="E101" s="3190"/>
      <c r="F101" s="3190"/>
      <c r="G101" s="3191"/>
      <c r="H101" s="3192"/>
      <c r="I101" s="3193"/>
      <c r="J101" s="3193"/>
      <c r="K101" s="731" t="s">
        <v>2810</v>
      </c>
      <c r="L101" s="3194"/>
      <c r="M101" s="3195"/>
      <c r="N101" s="3195"/>
      <c r="O101" s="732" t="s">
        <v>2810</v>
      </c>
      <c r="P101" s="3194"/>
      <c r="Q101" s="3195"/>
      <c r="R101" s="3195"/>
      <c r="S101" s="732" t="s">
        <v>2810</v>
      </c>
      <c r="T101" s="3192"/>
      <c r="U101" s="3193"/>
      <c r="V101" s="3193"/>
      <c r="W101" s="731" t="s">
        <v>2810</v>
      </c>
      <c r="X101" s="3172"/>
      <c r="Y101" s="3172"/>
      <c r="Z101" s="3172"/>
      <c r="AA101" s="3172"/>
      <c r="AB101" s="3172"/>
      <c r="AC101" s="3172"/>
      <c r="AD101" s="3172"/>
      <c r="AE101" s="3173"/>
      <c r="AF101" s="58"/>
      <c r="AG101" s="50"/>
    </row>
    <row r="102" spans="1:33" ht="18" customHeight="1" thickBot="1" x14ac:dyDescent="0.2">
      <c r="A102" s="3203"/>
      <c r="B102" s="3204"/>
      <c r="C102" s="3165" t="s">
        <v>27</v>
      </c>
      <c r="D102" s="3166"/>
      <c r="E102" s="3166"/>
      <c r="F102" s="3166"/>
      <c r="G102" s="3167"/>
      <c r="H102" s="3151">
        <f>SUM(H100:J101)</f>
        <v>0</v>
      </c>
      <c r="I102" s="3152"/>
      <c r="J102" s="3152"/>
      <c r="K102" s="733" t="s">
        <v>2810</v>
      </c>
      <c r="L102" s="3153">
        <f>SUM(L100:N101)</f>
        <v>0</v>
      </c>
      <c r="M102" s="3154"/>
      <c r="N102" s="3154"/>
      <c r="O102" s="734" t="s">
        <v>2810</v>
      </c>
      <c r="P102" s="3153">
        <f>SUM(P100:R101)</f>
        <v>0</v>
      </c>
      <c r="Q102" s="3154"/>
      <c r="R102" s="3154"/>
      <c r="S102" s="734" t="s">
        <v>2810</v>
      </c>
      <c r="T102" s="3151">
        <f>SUM(T100:V101)</f>
        <v>0</v>
      </c>
      <c r="U102" s="3152"/>
      <c r="V102" s="3152"/>
      <c r="W102" s="735" t="s">
        <v>2810</v>
      </c>
      <c r="X102" s="3172"/>
      <c r="Y102" s="3172"/>
      <c r="Z102" s="3172"/>
      <c r="AA102" s="3172"/>
      <c r="AB102" s="3172"/>
      <c r="AC102" s="3172"/>
      <c r="AD102" s="3172"/>
      <c r="AE102" s="3173"/>
      <c r="AF102" s="389" t="str">
        <f>IF(SUM(H100:J101,L100:N101,P100:R101,T100:V101)&lt;&gt;SUM(H102:W102),"←5年次納付金（縦）計が、明細の合計と一致しません。","")</f>
        <v/>
      </c>
      <c r="AG102" s="50"/>
    </row>
    <row r="103" spans="1:33" ht="18" customHeight="1" x14ac:dyDescent="0.15">
      <c r="A103" s="1494" t="s">
        <v>4707</v>
      </c>
      <c r="B103" s="1495"/>
      <c r="C103" s="1578" t="s">
        <v>2866</v>
      </c>
      <c r="D103" s="1578"/>
      <c r="E103" s="1578"/>
      <c r="F103" s="1578"/>
      <c r="G103" s="1579"/>
      <c r="H103" s="3157"/>
      <c r="I103" s="3158"/>
      <c r="J103" s="3158"/>
      <c r="K103" s="736" t="s">
        <v>2810</v>
      </c>
      <c r="L103" s="3168"/>
      <c r="M103" s="3169"/>
      <c r="N103" s="3169"/>
      <c r="O103" s="737" t="s">
        <v>2810</v>
      </c>
      <c r="P103" s="3168"/>
      <c r="Q103" s="3169"/>
      <c r="R103" s="3169"/>
      <c r="S103" s="737" t="s">
        <v>2810</v>
      </c>
      <c r="T103" s="3157"/>
      <c r="U103" s="3158"/>
      <c r="V103" s="3158"/>
      <c r="W103" s="736" t="s">
        <v>2810</v>
      </c>
      <c r="X103" s="3172"/>
      <c r="Y103" s="3172"/>
      <c r="Z103" s="3172"/>
      <c r="AA103" s="3172"/>
      <c r="AB103" s="3172"/>
      <c r="AC103" s="3172"/>
      <c r="AD103" s="3172"/>
      <c r="AE103" s="3173"/>
      <c r="AF103" s="58" t="str">
        <f xml:space="preserve"> IF(OR(AND(H103&lt;100000,H103&lt;&gt;""),AND(L103&lt;100000,L103&lt;&gt;""),AND(P103&lt;100000,P103&lt;&gt;""),AND(T103&lt;100000,T103&lt;&gt;"")),
 "←授業料が１０万円未満となっていますが正しいでしょうか。正しい場合はそのままで結構です。",
IF(MAX(H103,L103,P103,T103)&gt;=2000000,
"←授業料が２００万円以上となっていますが正しいでしょうか。正しい場合はそのままで結構です。",
        ""))</f>
        <v/>
      </c>
      <c r="AG103" s="50"/>
    </row>
    <row r="104" spans="1:33" ht="18" customHeight="1" thickBot="1" x14ac:dyDescent="0.2">
      <c r="A104" s="1496"/>
      <c r="B104" s="1497"/>
      <c r="C104" s="3159" t="s">
        <v>223</v>
      </c>
      <c r="D104" s="3159"/>
      <c r="E104" s="3159"/>
      <c r="F104" s="3159"/>
      <c r="G104" s="3160"/>
      <c r="H104" s="3161"/>
      <c r="I104" s="3162"/>
      <c r="J104" s="3162"/>
      <c r="K104" s="740" t="s">
        <v>2810</v>
      </c>
      <c r="L104" s="3163"/>
      <c r="M104" s="3164"/>
      <c r="N104" s="3164"/>
      <c r="O104" s="741" t="s">
        <v>2810</v>
      </c>
      <c r="P104" s="3163"/>
      <c r="Q104" s="3164"/>
      <c r="R104" s="3164"/>
      <c r="S104" s="741" t="s">
        <v>2810</v>
      </c>
      <c r="T104" s="3161"/>
      <c r="U104" s="3162"/>
      <c r="V104" s="3162"/>
      <c r="W104" s="740" t="s">
        <v>2810</v>
      </c>
      <c r="X104" s="3172"/>
      <c r="Y104" s="3172"/>
      <c r="Z104" s="3172"/>
      <c r="AA104" s="3172"/>
      <c r="AB104" s="3172"/>
      <c r="AC104" s="3172"/>
      <c r="AD104" s="3172"/>
      <c r="AE104" s="3173"/>
      <c r="AF104" s="58"/>
      <c r="AG104" s="50"/>
    </row>
    <row r="105" spans="1:33" ht="18" customHeight="1" thickBot="1" x14ac:dyDescent="0.2">
      <c r="A105" s="1498"/>
      <c r="B105" s="1499"/>
      <c r="C105" s="966" t="s">
        <v>27</v>
      </c>
      <c r="D105" s="967"/>
      <c r="E105" s="967"/>
      <c r="F105" s="967"/>
      <c r="G105" s="968"/>
      <c r="H105" s="3151">
        <f>SUM(H103:J104)</f>
        <v>0</v>
      </c>
      <c r="I105" s="3152"/>
      <c r="J105" s="3152"/>
      <c r="K105" s="733" t="s">
        <v>2810</v>
      </c>
      <c r="L105" s="3153">
        <f>SUM(L103:N104)</f>
        <v>0</v>
      </c>
      <c r="M105" s="3154"/>
      <c r="N105" s="3154"/>
      <c r="O105" s="734" t="s">
        <v>2810</v>
      </c>
      <c r="P105" s="3153">
        <f>SUM(P103:R104)</f>
        <v>0</v>
      </c>
      <c r="Q105" s="3154"/>
      <c r="R105" s="3154"/>
      <c r="S105" s="734" t="s">
        <v>2810</v>
      </c>
      <c r="T105" s="3151">
        <f>SUM(T103:V104)</f>
        <v>0</v>
      </c>
      <c r="U105" s="3152"/>
      <c r="V105" s="3152"/>
      <c r="W105" s="733" t="s">
        <v>2810</v>
      </c>
      <c r="X105" s="3174"/>
      <c r="Y105" s="3174"/>
      <c r="Z105" s="3174"/>
      <c r="AA105" s="3174"/>
      <c r="AB105" s="3174"/>
      <c r="AC105" s="3174"/>
      <c r="AD105" s="3174"/>
      <c r="AE105" s="3175"/>
      <c r="AF105" s="389" t="str">
        <f>IF(SUM(H103:J104,L103:N104,P103:R104,T103:V104)&lt;&gt;SUM(H105:W105),"←6年次納付金（縦）計が、明細の合計と一致しません。","")</f>
        <v/>
      </c>
    </row>
    <row r="106" spans="1:33" ht="12" customHeight="1" x14ac:dyDescent="0.15">
      <c r="A106" s="3045"/>
      <c r="B106" s="3045"/>
      <c r="C106" s="3155"/>
      <c r="D106" s="3156"/>
      <c r="E106" s="3156"/>
      <c r="F106" s="3156"/>
      <c r="G106" s="3156"/>
      <c r="H106" s="3156"/>
      <c r="I106" s="3156"/>
      <c r="J106" s="3156"/>
      <c r="K106" s="3156"/>
      <c r="L106" s="3156"/>
      <c r="M106" s="3156"/>
      <c r="N106" s="3156"/>
      <c r="O106" s="3156"/>
      <c r="P106" s="3156"/>
      <c r="Q106" s="3156"/>
      <c r="R106" s="3156"/>
      <c r="S106" s="3156"/>
      <c r="T106" s="3156"/>
      <c r="U106" s="3156"/>
      <c r="V106" s="3156"/>
      <c r="W106" s="3156"/>
      <c r="X106" s="3156"/>
      <c r="Y106" s="3156"/>
      <c r="Z106" s="3156"/>
      <c r="AA106" s="3156"/>
      <c r="AB106" s="3156"/>
      <c r="AC106" s="3156"/>
      <c r="AD106" s="3156"/>
      <c r="AE106" s="3156"/>
      <c r="AG106" s="50"/>
    </row>
    <row r="107" spans="1:33" ht="4.9000000000000004" customHeight="1" x14ac:dyDescent="0.15">
      <c r="A107" s="742"/>
      <c r="B107" s="742"/>
      <c r="C107" s="742"/>
      <c r="D107" s="742"/>
      <c r="E107" s="742"/>
      <c r="F107" s="742"/>
      <c r="G107" s="742"/>
      <c r="H107" s="742"/>
      <c r="I107" s="742"/>
      <c r="J107" s="742"/>
      <c r="K107" s="742"/>
      <c r="L107" s="742"/>
      <c r="M107" s="742"/>
      <c r="N107" s="742"/>
      <c r="O107" s="742"/>
      <c r="P107" s="742"/>
      <c r="Q107" s="742"/>
      <c r="R107" s="742"/>
      <c r="S107" s="742"/>
      <c r="T107" s="742"/>
      <c r="U107" s="742"/>
      <c r="V107" s="742"/>
      <c r="W107" s="742"/>
      <c r="X107" s="742"/>
      <c r="Y107" s="742"/>
      <c r="Z107" s="742"/>
      <c r="AA107" s="742"/>
      <c r="AB107" s="742"/>
      <c r="AC107" s="742"/>
      <c r="AD107" s="742"/>
      <c r="AE107" s="742"/>
    </row>
    <row r="108" spans="1:33" ht="4.9000000000000004" customHeight="1" x14ac:dyDescent="0.15">
      <c r="A108" s="742"/>
      <c r="B108" s="742"/>
      <c r="C108" s="742"/>
      <c r="D108" s="742"/>
      <c r="E108" s="742"/>
      <c r="F108" s="742"/>
      <c r="G108" s="742"/>
      <c r="H108" s="742"/>
      <c r="I108" s="742"/>
      <c r="J108" s="742"/>
      <c r="K108" s="742"/>
      <c r="L108" s="742"/>
      <c r="M108" s="742"/>
      <c r="N108" s="742"/>
      <c r="O108" s="742"/>
      <c r="P108" s="742"/>
      <c r="Q108" s="742"/>
      <c r="R108" s="742"/>
      <c r="S108" s="742"/>
      <c r="T108" s="742"/>
      <c r="U108" s="742"/>
      <c r="V108" s="742"/>
      <c r="W108" s="742"/>
      <c r="X108" s="742"/>
      <c r="Y108" s="742"/>
      <c r="Z108" s="742"/>
      <c r="AA108" s="742"/>
      <c r="AB108" s="742"/>
      <c r="AC108" s="742"/>
      <c r="AD108" s="742"/>
      <c r="AE108" s="742"/>
    </row>
    <row r="109" spans="1:33" ht="4.9000000000000004" customHeight="1" x14ac:dyDescent="0.15">
      <c r="A109" s="743"/>
      <c r="B109" s="744"/>
      <c r="C109" s="669"/>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row>
    <row r="110" spans="1:33" s="35" customFormat="1" ht="19.899999999999999" customHeight="1" x14ac:dyDescent="0.15">
      <c r="A110" s="3137" t="s">
        <v>3113</v>
      </c>
      <c r="B110" s="3137"/>
      <c r="C110" s="3137"/>
      <c r="D110" s="3137"/>
      <c r="E110" s="3137"/>
      <c r="F110" s="3137"/>
      <c r="G110" s="3137"/>
      <c r="H110" s="3137"/>
      <c r="I110" s="3137"/>
      <c r="J110" s="3137"/>
      <c r="K110" s="3137"/>
      <c r="L110" s="3137"/>
      <c r="M110" s="3137"/>
      <c r="N110" s="3137"/>
      <c r="O110" s="3137"/>
      <c r="P110" s="3137"/>
      <c r="Q110" s="3137"/>
      <c r="R110" s="3137"/>
      <c r="S110" s="3137"/>
      <c r="T110" s="3137"/>
      <c r="U110" s="3137"/>
      <c r="V110" s="3137"/>
      <c r="W110" s="3137"/>
      <c r="X110" s="3137"/>
      <c r="Y110" s="3137"/>
      <c r="Z110" s="3137"/>
      <c r="AA110" s="746"/>
      <c r="AB110" s="746"/>
      <c r="AC110" s="746"/>
      <c r="AD110" s="746"/>
      <c r="AE110" s="747"/>
      <c r="AF110" s="54"/>
      <c r="AG110" s="82"/>
    </row>
    <row r="111" spans="1:33" s="35" customFormat="1" ht="19.899999999999999" customHeight="1" x14ac:dyDescent="0.15">
      <c r="A111" s="3139" t="s">
        <v>32</v>
      </c>
      <c r="B111" s="3140"/>
      <c r="C111" s="3140"/>
      <c r="D111" s="3140"/>
      <c r="E111" s="3140"/>
      <c r="F111" s="3140"/>
      <c r="G111" s="3140"/>
      <c r="H111" s="3141"/>
      <c r="I111" s="3139" t="s">
        <v>33</v>
      </c>
      <c r="J111" s="3140"/>
      <c r="K111" s="3140"/>
      <c r="L111" s="3140"/>
      <c r="M111" s="3142"/>
      <c r="N111" s="3142"/>
      <c r="O111" s="3142"/>
      <c r="P111" s="3143"/>
      <c r="Q111" s="748"/>
      <c r="R111" s="3144"/>
      <c r="S111" s="3144"/>
      <c r="T111" s="3144"/>
      <c r="U111" s="3144"/>
      <c r="V111" s="3144"/>
      <c r="W111" s="3144"/>
      <c r="X111" s="3144"/>
      <c r="Y111" s="3144"/>
      <c r="Z111" s="3144"/>
      <c r="AA111" s="3144"/>
      <c r="AB111" s="3144"/>
      <c r="AC111" s="3144"/>
      <c r="AD111" s="3144"/>
      <c r="AE111" s="3144"/>
      <c r="AF111" s="54"/>
      <c r="AG111" s="82"/>
    </row>
    <row r="112" spans="1:33" s="35" customFormat="1" ht="19.899999999999999" customHeight="1" thickBot="1" x14ac:dyDescent="0.2">
      <c r="A112" s="3145" t="s">
        <v>2873</v>
      </c>
      <c r="B112" s="3146"/>
      <c r="C112" s="3146"/>
      <c r="D112" s="3147"/>
      <c r="E112" s="3145" t="s">
        <v>2874</v>
      </c>
      <c r="F112" s="3148"/>
      <c r="G112" s="3148"/>
      <c r="H112" s="3149"/>
      <c r="I112" s="3145" t="s">
        <v>2875</v>
      </c>
      <c r="J112" s="3146"/>
      <c r="K112" s="3146"/>
      <c r="L112" s="3146"/>
      <c r="M112" s="3145" t="s">
        <v>2876</v>
      </c>
      <c r="N112" s="3148"/>
      <c r="O112" s="3148"/>
      <c r="P112" s="3149"/>
      <c r="Q112" s="748"/>
      <c r="R112" s="3150"/>
      <c r="S112" s="3150"/>
      <c r="T112" s="3150"/>
      <c r="U112" s="3150"/>
      <c r="V112" s="3150"/>
      <c r="W112" s="3150"/>
      <c r="X112" s="3150"/>
      <c r="Y112" s="3150"/>
      <c r="Z112" s="3150"/>
      <c r="AA112" s="3150"/>
      <c r="AB112" s="3150"/>
      <c r="AC112" s="3150"/>
      <c r="AD112" s="3150"/>
      <c r="AE112" s="3150"/>
      <c r="AF112" s="49"/>
      <c r="AG112" s="82"/>
    </row>
    <row r="113" spans="1:63" s="54" customFormat="1" ht="30" customHeight="1" thickBot="1" x14ac:dyDescent="0.2">
      <c r="A113" s="1545"/>
      <c r="B113" s="1546"/>
      <c r="C113" s="1546"/>
      <c r="D113" s="749" t="s">
        <v>34</v>
      </c>
      <c r="E113" s="1547"/>
      <c r="F113" s="1546"/>
      <c r="G113" s="1546"/>
      <c r="H113" s="749" t="s">
        <v>34</v>
      </c>
      <c r="I113" s="1545"/>
      <c r="J113" s="1546"/>
      <c r="K113" s="1546"/>
      <c r="L113" s="749" t="s">
        <v>34</v>
      </c>
      <c r="M113" s="1547"/>
      <c r="N113" s="1546"/>
      <c r="O113" s="1546"/>
      <c r="P113" s="750" t="s">
        <v>34</v>
      </c>
      <c r="Q113" s="748"/>
      <c r="R113" s="748"/>
      <c r="S113" s="748"/>
      <c r="T113" s="748"/>
      <c r="U113" s="748"/>
      <c r="V113" s="748"/>
      <c r="W113" s="748"/>
      <c r="X113" s="748"/>
      <c r="Y113" s="748"/>
      <c r="Z113" s="748"/>
      <c r="AA113" s="748"/>
      <c r="AB113" s="748"/>
      <c r="AC113" s="748"/>
      <c r="AD113" s="748"/>
      <c r="AE113" s="748"/>
      <c r="AF113" s="49" t="str">
        <f>IF(OR(A113="　",A113=""),"←本務教員数を入力して下さい。",
IF(OR(E113="　",E113=""),"←非常勤教員数を入力して下さい。(不在の場合は「０」を入力してください。)",
IF(OR(I113="　",I113=""),"←本務職員数を入力して下さい。(不在の場合は「０」を入力してください。)",
IF(OR(M113="　",M113=""),"←兼務職員数を入力して下さい。(不在の場合は「０」を入力してください。)",""))))</f>
        <v>←本務教員数を入力して下さい。</v>
      </c>
      <c r="AG113" s="82"/>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row>
    <row r="114" spans="1:63" s="54" customFormat="1" ht="4.9000000000000004" customHeight="1" x14ac:dyDescent="0.15">
      <c r="A114" s="719"/>
      <c r="B114" s="719"/>
      <c r="C114" s="719"/>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G114" s="82"/>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row>
    <row r="115" spans="1:63" s="54" customFormat="1" ht="4.9000000000000004" customHeight="1" x14ac:dyDescent="0.15">
      <c r="A115" s="709"/>
      <c r="B115" s="751"/>
      <c r="C115" s="748"/>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8"/>
      <c r="AA115" s="748"/>
      <c r="AB115" s="748"/>
      <c r="AC115" s="748"/>
      <c r="AD115" s="748"/>
      <c r="AE115" s="748"/>
      <c r="AG115" s="82"/>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row>
    <row r="116" spans="1:63" ht="4.9000000000000004" customHeight="1" x14ac:dyDescent="0.15">
      <c r="A116" s="752"/>
      <c r="B116" s="753"/>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c r="AA116" s="754"/>
      <c r="AB116" s="754"/>
      <c r="AC116" s="754"/>
      <c r="AD116" s="754"/>
      <c r="AE116" s="754"/>
    </row>
    <row r="117" spans="1:63" ht="19.899999999999999" customHeight="1" x14ac:dyDescent="0.15">
      <c r="A117" s="3137" t="s">
        <v>3114</v>
      </c>
      <c r="B117" s="3137"/>
      <c r="C117" s="3137"/>
      <c r="D117" s="3137"/>
      <c r="E117" s="3137"/>
      <c r="F117" s="3137"/>
      <c r="G117" s="3137"/>
      <c r="H117" s="3137"/>
      <c r="I117" s="3137"/>
      <c r="J117" s="3137"/>
      <c r="K117" s="3137"/>
      <c r="L117" s="3137"/>
      <c r="M117" s="3137"/>
      <c r="N117" s="3137"/>
      <c r="O117" s="3137"/>
      <c r="P117" s="3137"/>
      <c r="Q117" s="3137"/>
      <c r="R117" s="3137"/>
      <c r="S117" s="3137"/>
      <c r="T117" s="3137"/>
      <c r="U117" s="3137"/>
      <c r="V117" s="3137"/>
      <c r="W117" s="3137"/>
      <c r="X117" s="3137"/>
      <c r="Y117" s="3137"/>
      <c r="Z117" s="3137"/>
      <c r="AA117" s="3137"/>
      <c r="AB117" s="3138"/>
      <c r="AC117" s="3138"/>
      <c r="AD117" s="3138"/>
      <c r="AE117" s="3138"/>
    </row>
    <row r="118" spans="1:63" ht="10.15" customHeight="1" x14ac:dyDescent="0.15">
      <c r="A118" s="3127" t="s">
        <v>35</v>
      </c>
      <c r="B118" s="3127"/>
      <c r="C118" s="3127"/>
      <c r="D118" s="3127"/>
      <c r="E118" s="3127"/>
      <c r="F118" s="3127"/>
      <c r="G118" s="3127" t="s">
        <v>2879</v>
      </c>
      <c r="H118" s="3127"/>
      <c r="I118" s="3127"/>
      <c r="J118" s="3127"/>
      <c r="K118" s="3127"/>
      <c r="L118" s="3127"/>
      <c r="M118" s="3127"/>
      <c r="N118" s="3127"/>
      <c r="O118" s="3127" t="s">
        <v>2878</v>
      </c>
      <c r="P118" s="3127"/>
      <c r="Q118" s="3127"/>
      <c r="R118" s="3127"/>
      <c r="S118" s="3127"/>
      <c r="T118" s="3127"/>
      <c r="U118" s="3127"/>
      <c r="V118" s="3127"/>
      <c r="W118" s="3129" t="s">
        <v>3112</v>
      </c>
      <c r="X118" s="3129"/>
      <c r="Y118" s="3129"/>
      <c r="Z118" s="3129"/>
      <c r="AA118" s="673"/>
      <c r="AB118" s="673"/>
      <c r="AC118" s="673"/>
      <c r="AD118" s="673"/>
      <c r="AE118" s="673"/>
      <c r="AF118" s="2484" t="str">
        <f>IF(A33="✔","",IF(OR(G121="",G122="",G123="",G124="",G125=""),"←本務教員人件費支出に未入力セルがあります。該当値がない場合には「0」を入力してください。",
IF(OR(O121="",O122="",O123="",O124="",O125=""),"←本務職員人件費支出に未入力セルがあります。該当値がない場合には「0」を入力してください。",
"")))</f>
        <v>←本務教員人件費支出に未入力セルがあります。該当値がない場合には「0」を入力してください。</v>
      </c>
    </row>
    <row r="119" spans="1:63" ht="10.15" customHeight="1" x14ac:dyDescent="0.15">
      <c r="A119" s="3127"/>
      <c r="B119" s="3127"/>
      <c r="C119" s="3127"/>
      <c r="D119" s="3127"/>
      <c r="E119" s="3127"/>
      <c r="F119" s="3127"/>
      <c r="G119" s="3127"/>
      <c r="H119" s="3127"/>
      <c r="I119" s="3127"/>
      <c r="J119" s="3127"/>
      <c r="K119" s="3127"/>
      <c r="L119" s="3127"/>
      <c r="M119" s="3127"/>
      <c r="N119" s="3127"/>
      <c r="O119" s="3127"/>
      <c r="P119" s="3127"/>
      <c r="Q119" s="3127"/>
      <c r="R119" s="3127"/>
      <c r="S119" s="3127"/>
      <c r="T119" s="3127"/>
      <c r="U119" s="3127"/>
      <c r="V119" s="3127"/>
      <c r="W119" s="3129"/>
      <c r="X119" s="3129"/>
      <c r="Y119" s="3129"/>
      <c r="Z119" s="3129"/>
      <c r="AA119" s="673"/>
      <c r="AB119" s="673"/>
      <c r="AC119" s="673"/>
      <c r="AD119" s="673"/>
      <c r="AE119" s="673"/>
      <c r="AF119" s="2484"/>
    </row>
    <row r="120" spans="1:63" ht="10.15" customHeight="1" thickBot="1" x14ac:dyDescent="0.2">
      <c r="A120" s="3128"/>
      <c r="B120" s="3128"/>
      <c r="C120" s="3128"/>
      <c r="D120" s="3128"/>
      <c r="E120" s="3128"/>
      <c r="F120" s="3128"/>
      <c r="G120" s="3128"/>
      <c r="H120" s="3128"/>
      <c r="I120" s="3128"/>
      <c r="J120" s="3128"/>
      <c r="K120" s="3128"/>
      <c r="L120" s="3128"/>
      <c r="M120" s="3128"/>
      <c r="N120" s="3128"/>
      <c r="O120" s="3128"/>
      <c r="P120" s="3128"/>
      <c r="Q120" s="3128"/>
      <c r="R120" s="3128"/>
      <c r="S120" s="3128"/>
      <c r="T120" s="3128"/>
      <c r="U120" s="3128"/>
      <c r="V120" s="3128"/>
      <c r="W120" s="3129"/>
      <c r="X120" s="3129"/>
      <c r="Y120" s="3129"/>
      <c r="Z120" s="3129"/>
      <c r="AA120" s="673"/>
      <c r="AB120" s="673"/>
      <c r="AC120" s="673"/>
      <c r="AD120" s="673"/>
      <c r="AE120" s="673"/>
      <c r="AF120" s="2484"/>
    </row>
    <row r="121" spans="1:63" ht="19.899999999999999" customHeight="1" x14ac:dyDescent="0.15">
      <c r="A121" s="3130" t="s">
        <v>2881</v>
      </c>
      <c r="B121" s="3131"/>
      <c r="C121" s="3131"/>
      <c r="D121" s="3131"/>
      <c r="E121" s="3131"/>
      <c r="F121" s="3131"/>
      <c r="G121" s="3132"/>
      <c r="H121" s="3132"/>
      <c r="I121" s="3132"/>
      <c r="J121" s="3132"/>
      <c r="K121" s="3132"/>
      <c r="L121" s="3133"/>
      <c r="M121" s="3134" t="s">
        <v>2810</v>
      </c>
      <c r="N121" s="3135"/>
      <c r="O121" s="3132"/>
      <c r="P121" s="3132"/>
      <c r="Q121" s="3132"/>
      <c r="R121" s="3132"/>
      <c r="S121" s="3132"/>
      <c r="T121" s="3133"/>
      <c r="U121" s="3134" t="s">
        <v>2810</v>
      </c>
      <c r="V121" s="3136"/>
      <c r="W121" s="673"/>
      <c r="X121" s="673"/>
      <c r="Y121" s="673"/>
      <c r="Z121" s="673"/>
      <c r="AA121" s="673"/>
      <c r="AB121" s="673"/>
      <c r="AC121" s="673"/>
      <c r="AD121" s="673"/>
      <c r="AE121" s="673"/>
      <c r="AF121" s="49"/>
    </row>
    <row r="122" spans="1:63" ht="19.899999999999999" customHeight="1" x14ac:dyDescent="0.15">
      <c r="A122" s="3113" t="s">
        <v>2882</v>
      </c>
      <c r="B122" s="3114"/>
      <c r="C122" s="3114"/>
      <c r="D122" s="3114"/>
      <c r="E122" s="3114"/>
      <c r="F122" s="3114"/>
      <c r="G122" s="3115"/>
      <c r="H122" s="3115"/>
      <c r="I122" s="3115"/>
      <c r="J122" s="3115"/>
      <c r="K122" s="3115"/>
      <c r="L122" s="3116"/>
      <c r="M122" s="3117" t="s">
        <v>2810</v>
      </c>
      <c r="N122" s="3118"/>
      <c r="O122" s="3115"/>
      <c r="P122" s="3115"/>
      <c r="Q122" s="3115"/>
      <c r="R122" s="3115"/>
      <c r="S122" s="3115"/>
      <c r="T122" s="3116"/>
      <c r="U122" s="3117" t="s">
        <v>2810</v>
      </c>
      <c r="V122" s="3119"/>
      <c r="W122" s="673"/>
      <c r="X122" s="673"/>
      <c r="Y122" s="673"/>
      <c r="Z122" s="673"/>
      <c r="AA122" s="673"/>
      <c r="AB122" s="673"/>
      <c r="AC122" s="673"/>
      <c r="AD122" s="673"/>
      <c r="AE122" s="673"/>
      <c r="AF122" s="53"/>
      <c r="AG122" s="49"/>
    </row>
    <row r="123" spans="1:63" ht="19.899999999999999" customHeight="1" x14ac:dyDescent="0.15">
      <c r="A123" s="3113" t="s">
        <v>2883</v>
      </c>
      <c r="B123" s="3114"/>
      <c r="C123" s="3114"/>
      <c r="D123" s="3114"/>
      <c r="E123" s="3114"/>
      <c r="F123" s="3114"/>
      <c r="G123" s="3115"/>
      <c r="H123" s="3115"/>
      <c r="I123" s="3115"/>
      <c r="J123" s="3115"/>
      <c r="K123" s="3115"/>
      <c r="L123" s="3116"/>
      <c r="M123" s="3117" t="s">
        <v>2810</v>
      </c>
      <c r="N123" s="3118"/>
      <c r="O123" s="3115"/>
      <c r="P123" s="3115"/>
      <c r="Q123" s="3115"/>
      <c r="R123" s="3115"/>
      <c r="S123" s="3115"/>
      <c r="T123" s="3116"/>
      <c r="U123" s="3117" t="s">
        <v>2810</v>
      </c>
      <c r="V123" s="3119"/>
      <c r="W123" s="673"/>
      <c r="X123" s="673"/>
      <c r="Y123" s="673"/>
      <c r="Z123" s="673"/>
      <c r="AA123" s="673"/>
      <c r="AB123" s="673"/>
      <c r="AC123" s="673"/>
      <c r="AD123" s="673"/>
      <c r="AE123" s="673"/>
      <c r="AF123" s="49"/>
      <c r="AG123" s="49"/>
    </row>
    <row r="124" spans="1:63" ht="19.899999999999999" customHeight="1" x14ac:dyDescent="0.15">
      <c r="A124" s="3113" t="s">
        <v>2884</v>
      </c>
      <c r="B124" s="3114"/>
      <c r="C124" s="3114"/>
      <c r="D124" s="3114"/>
      <c r="E124" s="3114"/>
      <c r="F124" s="3114"/>
      <c r="G124" s="3115"/>
      <c r="H124" s="3115"/>
      <c r="I124" s="3115"/>
      <c r="J124" s="3115"/>
      <c r="K124" s="3115"/>
      <c r="L124" s="3116"/>
      <c r="M124" s="3117" t="s">
        <v>2810</v>
      </c>
      <c r="N124" s="3118"/>
      <c r="O124" s="3115"/>
      <c r="P124" s="3115"/>
      <c r="Q124" s="3115"/>
      <c r="R124" s="3115"/>
      <c r="S124" s="3115"/>
      <c r="T124" s="3116"/>
      <c r="U124" s="3117" t="s">
        <v>2810</v>
      </c>
      <c r="V124" s="3119"/>
      <c r="W124" s="673"/>
      <c r="X124" s="673"/>
      <c r="Y124" s="673"/>
      <c r="Z124" s="673"/>
      <c r="AA124" s="673"/>
      <c r="AB124" s="673"/>
      <c r="AC124" s="673"/>
      <c r="AD124" s="673"/>
      <c r="AE124" s="673"/>
      <c r="AF124" s="49"/>
    </row>
    <row r="125" spans="1:63" s="755" customFormat="1" ht="30" customHeight="1" thickBot="1" x14ac:dyDescent="0.2">
      <c r="A125" s="3120" t="s">
        <v>2880</v>
      </c>
      <c r="B125" s="3121"/>
      <c r="C125" s="3121"/>
      <c r="D125" s="3121"/>
      <c r="E125" s="3121"/>
      <c r="F125" s="3121"/>
      <c r="G125" s="3122"/>
      <c r="H125" s="3122"/>
      <c r="I125" s="3122"/>
      <c r="J125" s="3122"/>
      <c r="K125" s="3122"/>
      <c r="L125" s="3123"/>
      <c r="M125" s="3124" t="s">
        <v>2810</v>
      </c>
      <c r="N125" s="3125"/>
      <c r="O125" s="3122"/>
      <c r="P125" s="3122"/>
      <c r="Q125" s="3122"/>
      <c r="R125" s="3122"/>
      <c r="S125" s="3122"/>
      <c r="T125" s="3123"/>
      <c r="U125" s="3124" t="s">
        <v>2810</v>
      </c>
      <c r="V125" s="3126"/>
      <c r="W125" s="673"/>
      <c r="X125" s="673"/>
      <c r="Y125" s="673"/>
      <c r="Z125" s="673"/>
      <c r="AA125" s="673"/>
      <c r="AB125" s="673"/>
      <c r="AC125" s="673"/>
      <c r="AD125" s="673"/>
      <c r="AE125" s="673"/>
      <c r="AF125" s="49"/>
      <c r="AG125" s="54"/>
    </row>
    <row r="126" spans="1:63" s="755" customFormat="1" ht="19.899999999999999" customHeight="1" x14ac:dyDescent="0.15">
      <c r="A126" s="3101" t="s">
        <v>2809</v>
      </c>
      <c r="B126" s="3101"/>
      <c r="C126" s="3101"/>
      <c r="D126" s="3101"/>
      <c r="E126" s="3101"/>
      <c r="F126" s="3101"/>
      <c r="G126" s="3102">
        <f>SUM(G121:L125)</f>
        <v>0</v>
      </c>
      <c r="H126" s="3102"/>
      <c r="I126" s="3102"/>
      <c r="J126" s="3102"/>
      <c r="K126" s="3102"/>
      <c r="L126" s="3103"/>
      <c r="M126" s="3104" t="s">
        <v>2810</v>
      </c>
      <c r="N126" s="3105"/>
      <c r="O126" s="3102">
        <f>SUM(O121:T125)</f>
        <v>0</v>
      </c>
      <c r="P126" s="3102"/>
      <c r="Q126" s="3102"/>
      <c r="R126" s="3102"/>
      <c r="S126" s="3102"/>
      <c r="T126" s="3103"/>
      <c r="U126" s="3104" t="s">
        <v>2810</v>
      </c>
      <c r="V126" s="3105"/>
      <c r="W126" s="673"/>
      <c r="X126" s="673"/>
      <c r="Y126" s="673"/>
      <c r="Z126" s="673"/>
      <c r="AA126" s="673"/>
      <c r="AB126" s="673"/>
      <c r="AC126" s="673"/>
      <c r="AD126" s="673"/>
      <c r="AE126" s="673"/>
      <c r="AF126" s="49" t="str">
        <f>IF(G126&lt;&gt;SUM(G121:L125),"←本務教員人件費支出計が、明細の合計と一致しません.",
IF(O126&lt;&gt;SUM(O121:T125),"←本務職員人件費支出計が、明細の合計と一致しません",""))</f>
        <v/>
      </c>
      <c r="AG126" s="54"/>
    </row>
    <row r="127" spans="1:63" s="755" customFormat="1" ht="4.9000000000000004" customHeight="1" x14ac:dyDescent="0.15">
      <c r="A127" s="710"/>
      <c r="B127" s="711"/>
      <c r="C127" s="756"/>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50"/>
      <c r="AG127" s="54"/>
    </row>
    <row r="128" spans="1:63" s="755" customFormat="1" ht="4.9000000000000004" customHeight="1" x14ac:dyDescent="0.15">
      <c r="A128" s="710"/>
      <c r="B128" s="711"/>
      <c r="C128" s="756"/>
      <c r="D128" s="756"/>
      <c r="E128" s="756"/>
      <c r="F128" s="756"/>
      <c r="G128" s="756"/>
      <c r="H128" s="756"/>
      <c r="I128" s="756"/>
      <c r="J128" s="756"/>
      <c r="K128" s="756"/>
      <c r="L128" s="756"/>
      <c r="M128" s="756"/>
      <c r="N128" s="756"/>
      <c r="O128" s="756"/>
      <c r="P128" s="756"/>
      <c r="Q128" s="756"/>
      <c r="R128" s="756"/>
      <c r="S128" s="756"/>
      <c r="T128" s="756"/>
      <c r="U128" s="756"/>
      <c r="V128" s="756"/>
      <c r="W128" s="756"/>
      <c r="X128" s="756"/>
      <c r="Y128" s="756"/>
      <c r="Z128" s="756"/>
      <c r="AA128" s="756"/>
      <c r="AB128" s="756"/>
      <c r="AC128" s="756"/>
      <c r="AD128" s="756"/>
      <c r="AE128" s="756"/>
      <c r="AF128" s="50"/>
      <c r="AG128" s="54"/>
    </row>
    <row r="129" spans="1:54" s="755" customFormat="1" ht="4.9000000000000004" customHeight="1" x14ac:dyDescent="0.15">
      <c r="A129" s="757"/>
      <c r="B129" s="758"/>
      <c r="C129" s="669"/>
      <c r="D129" s="669"/>
      <c r="E129" s="669"/>
      <c r="F129" s="669"/>
      <c r="G129" s="669"/>
      <c r="H129" s="669"/>
      <c r="I129" s="669"/>
      <c r="J129" s="669"/>
      <c r="K129" s="669"/>
      <c r="L129" s="669"/>
      <c r="M129" s="669"/>
      <c r="N129" s="669"/>
      <c r="O129" s="669"/>
      <c r="P129" s="669"/>
      <c r="Q129" s="669"/>
      <c r="R129" s="669"/>
      <c r="S129" s="669"/>
      <c r="T129" s="669"/>
      <c r="U129" s="669"/>
      <c r="V129" s="669"/>
      <c r="W129" s="669"/>
      <c r="X129" s="669"/>
      <c r="Y129" s="669"/>
      <c r="Z129" s="669"/>
      <c r="AA129" s="669"/>
      <c r="AB129" s="669"/>
      <c r="AC129" s="669"/>
      <c r="AD129" s="669"/>
      <c r="AE129" s="669"/>
      <c r="AF129" s="50"/>
      <c r="AG129" s="54"/>
    </row>
    <row r="130" spans="1:54" s="35" customFormat="1" ht="19.899999999999999" customHeight="1" thickBot="1" x14ac:dyDescent="0.2">
      <c r="A130" s="696" t="s">
        <v>3115</v>
      </c>
      <c r="B130" s="723"/>
      <c r="C130" s="723"/>
      <c r="D130" s="723"/>
      <c r="E130" s="723"/>
      <c r="F130" s="723"/>
      <c r="G130" s="723"/>
      <c r="H130" s="723"/>
      <c r="I130" s="723"/>
      <c r="J130" s="723"/>
      <c r="K130" s="723"/>
      <c r="L130" s="723"/>
      <c r="M130" s="723"/>
      <c r="N130" s="723"/>
      <c r="O130" s="723"/>
      <c r="P130" s="723"/>
      <c r="Q130" s="723"/>
      <c r="R130" s="723"/>
      <c r="S130" s="746"/>
      <c r="T130" s="746"/>
      <c r="U130" s="746"/>
      <c r="V130" s="746"/>
      <c r="W130" s="759"/>
      <c r="X130" s="760"/>
      <c r="Y130" s="759"/>
      <c r="Z130" s="760"/>
      <c r="AA130" s="674"/>
      <c r="AB130" s="674"/>
      <c r="AC130" s="759" t="s">
        <v>2877</v>
      </c>
      <c r="AD130" s="674"/>
      <c r="AE130" s="746"/>
      <c r="AF130" s="54"/>
      <c r="AG130" s="82"/>
    </row>
    <row r="131" spans="1:54" s="35" customFormat="1" ht="16.5" customHeight="1" x14ac:dyDescent="0.15">
      <c r="A131" s="3106" t="s">
        <v>36</v>
      </c>
      <c r="B131" s="3107"/>
      <c r="C131" s="936" t="s">
        <v>3116</v>
      </c>
      <c r="D131" s="937"/>
      <c r="E131" s="3110" t="s">
        <v>37</v>
      </c>
      <c r="F131" s="3111"/>
      <c r="G131" s="3111"/>
      <c r="H131" s="3111"/>
      <c r="I131" s="3111"/>
      <c r="J131" s="3111"/>
      <c r="K131" s="3111"/>
      <c r="L131" s="3111"/>
      <c r="M131" s="3111"/>
      <c r="N131" s="3111"/>
      <c r="O131" s="3111"/>
      <c r="P131" s="3111"/>
      <c r="Q131" s="3112"/>
      <c r="R131" s="945"/>
      <c r="S131" s="946"/>
      <c r="T131" s="946"/>
      <c r="U131" s="946"/>
      <c r="V131" s="946"/>
      <c r="W131" s="946"/>
      <c r="X131" s="946"/>
      <c r="Y131" s="946"/>
      <c r="Z131" s="946"/>
      <c r="AA131" s="946"/>
      <c r="AB131" s="761" t="s">
        <v>2886</v>
      </c>
      <c r="AC131" s="762"/>
      <c r="AD131" s="763"/>
      <c r="AE131" s="746"/>
      <c r="AF131" s="49" t="str">
        <f>IF(R131="","←未記入です。（0円の場合は「0」を入力してください。）",
IF(R131&lt;8000000,"←800万円未満のため桁数を確認してください。（正しい場合は構いません。）",""))</f>
        <v>←未記入です。（0円の場合は「0」を入力してください。）</v>
      </c>
      <c r="AG131" s="84"/>
    </row>
    <row r="132" spans="1:54" s="35" customFormat="1" ht="16.5" customHeight="1" x14ac:dyDescent="0.15">
      <c r="A132" s="3108"/>
      <c r="B132" s="3109"/>
      <c r="C132" s="938"/>
      <c r="D132" s="939"/>
      <c r="E132" s="3092" t="s">
        <v>38</v>
      </c>
      <c r="F132" s="3093"/>
      <c r="G132" s="3093"/>
      <c r="H132" s="3093"/>
      <c r="I132" s="3093"/>
      <c r="J132" s="3093"/>
      <c r="K132" s="3093"/>
      <c r="L132" s="3093"/>
      <c r="M132" s="3093"/>
      <c r="N132" s="3093"/>
      <c r="O132" s="3093"/>
      <c r="P132" s="3093"/>
      <c r="Q132" s="3094"/>
      <c r="R132" s="950"/>
      <c r="S132" s="951"/>
      <c r="T132" s="951"/>
      <c r="U132" s="951"/>
      <c r="V132" s="951"/>
      <c r="W132" s="951"/>
      <c r="X132" s="951"/>
      <c r="Y132" s="951"/>
      <c r="Z132" s="951"/>
      <c r="AA132" s="951"/>
      <c r="AB132" s="764" t="s">
        <v>2886</v>
      </c>
      <c r="AC132" s="765"/>
      <c r="AD132" s="766"/>
      <c r="AE132" s="746"/>
      <c r="AF132" s="49" t="str">
        <f>IF(R132="","←未記入です。（0円の場合は「0」を入力してください。）","")</f>
        <v>←未記入です。（0円の場合は「0」を入力してください。）</v>
      </c>
      <c r="AG132" s="84"/>
    </row>
    <row r="133" spans="1:54" s="35" customFormat="1" ht="16.5" customHeight="1" x14ac:dyDescent="0.15">
      <c r="A133" s="3108"/>
      <c r="B133" s="3109"/>
      <c r="C133" s="938"/>
      <c r="D133" s="939"/>
      <c r="E133" s="3092" t="s">
        <v>39</v>
      </c>
      <c r="F133" s="3093"/>
      <c r="G133" s="3093"/>
      <c r="H133" s="3093"/>
      <c r="I133" s="3093"/>
      <c r="J133" s="3093"/>
      <c r="K133" s="3093"/>
      <c r="L133" s="3093"/>
      <c r="M133" s="3093"/>
      <c r="N133" s="3093"/>
      <c r="O133" s="3093"/>
      <c r="P133" s="3093"/>
      <c r="Q133" s="3094"/>
      <c r="R133" s="950"/>
      <c r="S133" s="951"/>
      <c r="T133" s="951"/>
      <c r="U133" s="951"/>
      <c r="V133" s="951"/>
      <c r="W133" s="951"/>
      <c r="X133" s="951"/>
      <c r="Y133" s="951"/>
      <c r="Z133" s="951"/>
      <c r="AA133" s="951"/>
      <c r="AB133" s="764" t="s">
        <v>2886</v>
      </c>
      <c r="AC133" s="765"/>
      <c r="AD133" s="763"/>
      <c r="AE133" s="746"/>
      <c r="AF133" s="49" t="str">
        <f>IF(R133="","←未記入です。（0円の場合は「0」を入力してください。）","")</f>
        <v>←未記入です。（0円の場合は「0」を入力してください。）</v>
      </c>
      <c r="AG133" s="84"/>
    </row>
    <row r="134" spans="1:54" s="35" customFormat="1" ht="16.5" customHeight="1" x14ac:dyDescent="0.15">
      <c r="A134" s="3108"/>
      <c r="B134" s="3109"/>
      <c r="C134" s="938"/>
      <c r="D134" s="939"/>
      <c r="E134" s="3092" t="s">
        <v>40</v>
      </c>
      <c r="F134" s="3093"/>
      <c r="G134" s="3093"/>
      <c r="H134" s="3093"/>
      <c r="I134" s="3093"/>
      <c r="J134" s="3093"/>
      <c r="K134" s="3093"/>
      <c r="L134" s="3093"/>
      <c r="M134" s="3093"/>
      <c r="N134" s="3093"/>
      <c r="O134" s="3093"/>
      <c r="P134" s="3093"/>
      <c r="Q134" s="3094"/>
      <c r="R134" s="950"/>
      <c r="S134" s="951"/>
      <c r="T134" s="951"/>
      <c r="U134" s="951"/>
      <c r="V134" s="951"/>
      <c r="W134" s="951"/>
      <c r="X134" s="951"/>
      <c r="Y134" s="951"/>
      <c r="Z134" s="951"/>
      <c r="AA134" s="951"/>
      <c r="AB134" s="764" t="s">
        <v>2886</v>
      </c>
      <c r="AC134" s="765"/>
      <c r="AD134" s="766"/>
      <c r="AE134" s="746"/>
      <c r="AF134" s="49" t="str">
        <f>IF(R134="","←未記入です。（0円の場合は「0」を入力してください。）","")</f>
        <v>←未記入です。（0円の場合は「0」を入力してください。）</v>
      </c>
      <c r="AG134" s="84"/>
    </row>
    <row r="135" spans="1:54" s="35" customFormat="1" ht="16.5" customHeight="1" x14ac:dyDescent="0.15">
      <c r="A135" s="3108"/>
      <c r="B135" s="3109"/>
      <c r="C135" s="938"/>
      <c r="D135" s="939"/>
      <c r="E135" s="3092" t="s">
        <v>41</v>
      </c>
      <c r="F135" s="3093"/>
      <c r="G135" s="3093"/>
      <c r="H135" s="3093"/>
      <c r="I135" s="3093"/>
      <c r="J135" s="3093"/>
      <c r="K135" s="3093"/>
      <c r="L135" s="3093"/>
      <c r="M135" s="3093"/>
      <c r="N135" s="3093"/>
      <c r="O135" s="3093"/>
      <c r="P135" s="3093"/>
      <c r="Q135" s="3094"/>
      <c r="R135" s="950"/>
      <c r="S135" s="951"/>
      <c r="T135" s="951"/>
      <c r="U135" s="951"/>
      <c r="V135" s="951"/>
      <c r="W135" s="951"/>
      <c r="X135" s="951"/>
      <c r="Y135" s="951"/>
      <c r="Z135" s="951"/>
      <c r="AA135" s="951"/>
      <c r="AB135" s="764" t="s">
        <v>2886</v>
      </c>
      <c r="AC135" s="765"/>
      <c r="AD135" s="763"/>
      <c r="AE135" s="746"/>
      <c r="AF135" s="49" t="str">
        <f>IF(R135="","←未記入です。（0円の場合は「0」を入力してください。）","")</f>
        <v>←未記入です。（0円の場合は「0」を入力してください。）</v>
      </c>
      <c r="AG135" s="84"/>
    </row>
    <row r="136" spans="1:54" s="35" customFormat="1" ht="16.5" customHeight="1" x14ac:dyDescent="0.15">
      <c r="A136" s="3108"/>
      <c r="B136" s="3109"/>
      <c r="C136" s="938"/>
      <c r="D136" s="939"/>
      <c r="E136" s="3095" t="s">
        <v>42</v>
      </c>
      <c r="F136" s="3096"/>
      <c r="G136" s="3096"/>
      <c r="H136" s="3096"/>
      <c r="I136" s="3096"/>
      <c r="J136" s="3096"/>
      <c r="K136" s="3096"/>
      <c r="L136" s="3096"/>
      <c r="M136" s="3096"/>
      <c r="N136" s="3096"/>
      <c r="O136" s="3096"/>
      <c r="P136" s="3096"/>
      <c r="Q136" s="3097"/>
      <c r="R136" s="1555"/>
      <c r="S136" s="1556"/>
      <c r="T136" s="1556"/>
      <c r="U136" s="1556"/>
      <c r="V136" s="1556"/>
      <c r="W136" s="1556"/>
      <c r="X136" s="1556"/>
      <c r="Y136" s="1556"/>
      <c r="Z136" s="1556"/>
      <c r="AA136" s="1556"/>
      <c r="AB136" s="767" t="s">
        <v>2886</v>
      </c>
      <c r="AC136" s="768"/>
      <c r="AD136" s="763"/>
      <c r="AE136" s="746"/>
      <c r="AF136" s="49" t="str">
        <f>IF(R136="","←未記入です。（0円の場合は「0」を入力してください。）","")</f>
        <v>←未記入です。（0円の場合は「0」を入力してください。）</v>
      </c>
      <c r="AG136" s="84"/>
    </row>
    <row r="137" spans="1:54" s="35" customFormat="1" ht="16.5" customHeight="1" x14ac:dyDescent="0.15">
      <c r="A137" s="3108"/>
      <c r="B137" s="3109"/>
      <c r="C137" s="940"/>
      <c r="D137" s="941"/>
      <c r="E137" s="1041" t="s">
        <v>43</v>
      </c>
      <c r="F137" s="1041"/>
      <c r="G137" s="1041"/>
      <c r="H137" s="1041"/>
      <c r="I137" s="1041"/>
      <c r="J137" s="1041"/>
      <c r="K137" s="1041"/>
      <c r="L137" s="1041"/>
      <c r="M137" s="1041"/>
      <c r="N137" s="1041"/>
      <c r="O137" s="1041"/>
      <c r="P137" s="1041"/>
      <c r="Q137" s="1042"/>
      <c r="R137" s="3086">
        <f>R131+R132+R133+R134+R135+R136</f>
        <v>0</v>
      </c>
      <c r="S137" s="3087"/>
      <c r="T137" s="3087"/>
      <c r="U137" s="3087"/>
      <c r="V137" s="3087"/>
      <c r="W137" s="3087"/>
      <c r="X137" s="3087"/>
      <c r="Y137" s="3087"/>
      <c r="Z137" s="3087"/>
      <c r="AA137" s="3087"/>
      <c r="AB137" s="769" t="s">
        <v>2886</v>
      </c>
      <c r="AC137" s="770"/>
      <c r="AD137" s="766"/>
      <c r="AE137" s="746"/>
      <c r="AF137" s="49" t="str">
        <f>IF(SUM(R131:R136)&lt;&gt;R137,"←教育活動収入計が明細計と一致しません。","")</f>
        <v/>
      </c>
      <c r="AG137" s="84"/>
    </row>
    <row r="138" spans="1:54" s="35" customFormat="1" ht="16.5" customHeight="1" x14ac:dyDescent="0.15">
      <c r="A138" s="3108"/>
      <c r="B138" s="3109"/>
      <c r="C138" s="1045" t="s">
        <v>44</v>
      </c>
      <c r="D138" s="1046"/>
      <c r="E138" s="3098" t="s">
        <v>45</v>
      </c>
      <c r="F138" s="3099"/>
      <c r="G138" s="3099"/>
      <c r="H138" s="3099"/>
      <c r="I138" s="3099"/>
      <c r="J138" s="3099"/>
      <c r="K138" s="3099"/>
      <c r="L138" s="3099"/>
      <c r="M138" s="3099"/>
      <c r="N138" s="3099"/>
      <c r="O138" s="3099"/>
      <c r="P138" s="3099"/>
      <c r="Q138" s="3100"/>
      <c r="R138" s="2133"/>
      <c r="S138" s="2134"/>
      <c r="T138" s="2134"/>
      <c r="U138" s="2134"/>
      <c r="V138" s="2134"/>
      <c r="W138" s="2134"/>
      <c r="X138" s="2134"/>
      <c r="Y138" s="2134"/>
      <c r="Z138" s="2134"/>
      <c r="AA138" s="2134"/>
      <c r="AB138" s="771" t="s">
        <v>2886</v>
      </c>
      <c r="AC138" s="772"/>
      <c r="AD138" s="763"/>
      <c r="AE138" s="746"/>
      <c r="AF138" s="49" t="str">
        <f>IF(R138="","←未記入です。（0円の場合は「0」を入力してください。）","")</f>
        <v>←未記入です。（0円の場合は「0」を入力してください。）</v>
      </c>
      <c r="AG138" s="84"/>
    </row>
    <row r="139" spans="1:54" s="35" customFormat="1" ht="16.5" customHeight="1" x14ac:dyDescent="0.15">
      <c r="A139" s="3108"/>
      <c r="B139" s="3109"/>
      <c r="C139" s="1047"/>
      <c r="D139" s="1048"/>
      <c r="E139" s="3088" t="s">
        <v>207</v>
      </c>
      <c r="F139" s="3089"/>
      <c r="G139" s="3089"/>
      <c r="H139" s="3089"/>
      <c r="I139" s="3089"/>
      <c r="J139" s="3089"/>
      <c r="K139" s="3089"/>
      <c r="L139" s="3089"/>
      <c r="M139" s="3089"/>
      <c r="N139" s="3089"/>
      <c r="O139" s="3089"/>
      <c r="P139" s="3089"/>
      <c r="Q139" s="3090"/>
      <c r="R139" s="773" t="s">
        <v>58</v>
      </c>
      <c r="S139" s="3091"/>
      <c r="T139" s="3091"/>
      <c r="U139" s="3091"/>
      <c r="V139" s="3091"/>
      <c r="W139" s="3091"/>
      <c r="X139" s="3091"/>
      <c r="Y139" s="3091"/>
      <c r="Z139" s="3091"/>
      <c r="AA139" s="3091"/>
      <c r="AB139" s="764" t="s">
        <v>4718</v>
      </c>
      <c r="AC139" s="765"/>
      <c r="AD139" s="763"/>
      <c r="AE139" s="746"/>
      <c r="AF139" s="49" t="str">
        <f>IF(S139="","←未記入です。（0円の場合は「0」を入力してください。",
IF(S139&gt;R138,"←「うち退職給与引当金繰入額」が「人件費」を上回っています。",""))</f>
        <v>←未記入です。（0円の場合は「0」を入力してください。</v>
      </c>
      <c r="AG139" s="84"/>
    </row>
    <row r="140" spans="1:54" s="35" customFormat="1" ht="16.5" customHeight="1" x14ac:dyDescent="0.15">
      <c r="A140" s="3108"/>
      <c r="B140" s="3109"/>
      <c r="C140" s="1047"/>
      <c r="D140" s="1048"/>
      <c r="E140" s="3092" t="s">
        <v>46</v>
      </c>
      <c r="F140" s="3093"/>
      <c r="G140" s="3093"/>
      <c r="H140" s="3093"/>
      <c r="I140" s="3093"/>
      <c r="J140" s="3093"/>
      <c r="K140" s="3093"/>
      <c r="L140" s="3093"/>
      <c r="M140" s="3093"/>
      <c r="N140" s="3093"/>
      <c r="O140" s="3093"/>
      <c r="P140" s="3093"/>
      <c r="Q140" s="3094"/>
      <c r="R140" s="2133"/>
      <c r="S140" s="2134"/>
      <c r="T140" s="2134"/>
      <c r="U140" s="2134"/>
      <c r="V140" s="2134"/>
      <c r="W140" s="2134"/>
      <c r="X140" s="2134"/>
      <c r="Y140" s="2134"/>
      <c r="Z140" s="2134"/>
      <c r="AA140" s="2134"/>
      <c r="AB140" s="764" t="s">
        <v>2886</v>
      </c>
      <c r="AC140" s="765"/>
      <c r="AD140" s="763"/>
      <c r="AE140" s="746"/>
      <c r="AF140" s="49" t="str">
        <f>IF(R140="","←未記入です。（0円の場合は「0」を入力してください。）","")</f>
        <v>←未記入です。（0円の場合は「0」を入力してください。）</v>
      </c>
      <c r="AG140" s="84"/>
    </row>
    <row r="141" spans="1:54" s="35" customFormat="1" ht="16.5" customHeight="1" x14ac:dyDescent="0.15">
      <c r="A141" s="3108"/>
      <c r="B141" s="3109"/>
      <c r="C141" s="1047"/>
      <c r="D141" s="1048"/>
      <c r="E141" s="3088" t="s">
        <v>208</v>
      </c>
      <c r="F141" s="3089"/>
      <c r="G141" s="3089"/>
      <c r="H141" s="3089"/>
      <c r="I141" s="3089"/>
      <c r="J141" s="3089"/>
      <c r="K141" s="3089"/>
      <c r="L141" s="3089"/>
      <c r="M141" s="3089"/>
      <c r="N141" s="3089"/>
      <c r="O141" s="3089"/>
      <c r="P141" s="3089"/>
      <c r="Q141" s="3090"/>
      <c r="R141" s="773" t="s">
        <v>58</v>
      </c>
      <c r="S141" s="3091"/>
      <c r="T141" s="3091"/>
      <c r="U141" s="3091"/>
      <c r="V141" s="3091"/>
      <c r="W141" s="3091"/>
      <c r="X141" s="3091"/>
      <c r="Y141" s="3091"/>
      <c r="Z141" s="3091"/>
      <c r="AA141" s="3091"/>
      <c r="AB141" s="764" t="s">
        <v>4718</v>
      </c>
      <c r="AC141" s="765"/>
      <c r="AD141" s="763"/>
      <c r="AE141" s="746"/>
      <c r="AF141" s="49" t="str">
        <f>IF(S141="","←未記入です。（0円の場合は「0」を入力してください。",
IF(S141&gt;R140,"←「うち減価償却費」が「教育研究経費」を上回っています。",""))</f>
        <v>←未記入です。（0円の場合は「0」を入力してください。</v>
      </c>
      <c r="AG141" s="84"/>
    </row>
    <row r="142" spans="1:54" s="77" customFormat="1" ht="16.5" customHeight="1" x14ac:dyDescent="0.15">
      <c r="A142" s="3108"/>
      <c r="B142" s="3109"/>
      <c r="C142" s="1047"/>
      <c r="D142" s="1048"/>
      <c r="E142" s="3092" t="s">
        <v>47</v>
      </c>
      <c r="F142" s="3093"/>
      <c r="G142" s="3093"/>
      <c r="H142" s="3093"/>
      <c r="I142" s="3093"/>
      <c r="J142" s="3093"/>
      <c r="K142" s="3093"/>
      <c r="L142" s="3093"/>
      <c r="M142" s="3093"/>
      <c r="N142" s="3093"/>
      <c r="O142" s="3093"/>
      <c r="P142" s="3093"/>
      <c r="Q142" s="3094"/>
      <c r="R142" s="2133"/>
      <c r="S142" s="2134"/>
      <c r="T142" s="2134"/>
      <c r="U142" s="2134"/>
      <c r="V142" s="2134"/>
      <c r="W142" s="2134"/>
      <c r="X142" s="2134"/>
      <c r="Y142" s="2134"/>
      <c r="Z142" s="2134"/>
      <c r="AA142" s="2134"/>
      <c r="AB142" s="764" t="s">
        <v>2886</v>
      </c>
      <c r="AC142" s="765"/>
      <c r="AD142" s="746"/>
      <c r="AE142" s="746"/>
      <c r="AF142" s="49" t="str">
        <f>IF(R142="","←未記入です。（0円の場合は「0」を入力してください。）","")</f>
        <v>←未記入です。（0円の場合は「0」を入力してください。）</v>
      </c>
      <c r="AG142" s="84"/>
      <c r="AH142" s="35"/>
      <c r="AI142" s="35"/>
      <c r="AJ142" s="35"/>
      <c r="AK142" s="35"/>
      <c r="AL142" s="35"/>
      <c r="AM142" s="35"/>
      <c r="AN142" s="35"/>
      <c r="AO142" s="35"/>
      <c r="AP142" s="35"/>
      <c r="AQ142" s="35"/>
      <c r="AR142" s="35"/>
      <c r="AS142" s="35"/>
      <c r="AT142" s="35"/>
      <c r="AU142" s="35"/>
      <c r="AV142" s="35"/>
      <c r="AW142" s="35"/>
      <c r="AX142" s="35"/>
      <c r="AY142" s="35"/>
      <c r="AZ142" s="35"/>
      <c r="BA142" s="35"/>
      <c r="BB142" s="35"/>
    </row>
    <row r="143" spans="1:54" s="77" customFormat="1" ht="16.5" customHeight="1" x14ac:dyDescent="0.15">
      <c r="A143" s="3108"/>
      <c r="B143" s="3109"/>
      <c r="C143" s="1047"/>
      <c r="D143" s="1048"/>
      <c r="E143" s="3088" t="s">
        <v>208</v>
      </c>
      <c r="F143" s="3089"/>
      <c r="G143" s="3089"/>
      <c r="H143" s="3089"/>
      <c r="I143" s="3089"/>
      <c r="J143" s="3089"/>
      <c r="K143" s="3089"/>
      <c r="L143" s="3089"/>
      <c r="M143" s="3089"/>
      <c r="N143" s="3089"/>
      <c r="O143" s="3089"/>
      <c r="P143" s="3089"/>
      <c r="Q143" s="3090"/>
      <c r="R143" s="773" t="s">
        <v>58</v>
      </c>
      <c r="S143" s="3091"/>
      <c r="T143" s="3091"/>
      <c r="U143" s="3091"/>
      <c r="V143" s="3091"/>
      <c r="W143" s="3091"/>
      <c r="X143" s="3091"/>
      <c r="Y143" s="3091"/>
      <c r="Z143" s="3091"/>
      <c r="AA143" s="3091"/>
      <c r="AB143" s="764" t="s">
        <v>4718</v>
      </c>
      <c r="AC143" s="765"/>
      <c r="AD143" s="746"/>
      <c r="AE143" s="746"/>
      <c r="AF143" s="49" t="str">
        <f>IF(S143="","←未記入です。（0円の場合は「0」を入力してください。",
IF(S143&gt;R142,"←「うち減価償却費」が「管理経費」を上回っています。",""))</f>
        <v>←未記入です。（0円の場合は「0」を入力してください。</v>
      </c>
      <c r="AG143" s="84"/>
      <c r="AH143" s="35"/>
      <c r="AI143" s="35"/>
      <c r="AJ143" s="35"/>
      <c r="AK143" s="35"/>
      <c r="AL143" s="35"/>
      <c r="AM143" s="35"/>
      <c r="AN143" s="35"/>
      <c r="AO143" s="35"/>
      <c r="AP143" s="35"/>
      <c r="AQ143" s="35"/>
      <c r="AR143" s="35"/>
      <c r="AS143" s="35"/>
      <c r="AT143" s="35"/>
      <c r="AU143" s="35"/>
      <c r="AV143" s="35"/>
      <c r="AW143" s="35"/>
      <c r="AX143" s="35"/>
      <c r="AY143" s="35"/>
      <c r="AZ143" s="35"/>
      <c r="BA143" s="35"/>
      <c r="BB143" s="35"/>
    </row>
    <row r="144" spans="1:54" s="77" customFormat="1" ht="16.5" customHeight="1" x14ac:dyDescent="0.15">
      <c r="A144" s="3108"/>
      <c r="B144" s="3109"/>
      <c r="C144" s="1047"/>
      <c r="D144" s="1048"/>
      <c r="E144" s="3095" t="s">
        <v>48</v>
      </c>
      <c r="F144" s="3096"/>
      <c r="G144" s="3096"/>
      <c r="H144" s="3096"/>
      <c r="I144" s="3096"/>
      <c r="J144" s="3096"/>
      <c r="K144" s="3096"/>
      <c r="L144" s="3096"/>
      <c r="M144" s="3096"/>
      <c r="N144" s="3096"/>
      <c r="O144" s="3096"/>
      <c r="P144" s="3096"/>
      <c r="Q144" s="3097"/>
      <c r="R144" s="1510"/>
      <c r="S144" s="1511"/>
      <c r="T144" s="1511"/>
      <c r="U144" s="1511"/>
      <c r="V144" s="1511"/>
      <c r="W144" s="1511"/>
      <c r="X144" s="1511"/>
      <c r="Y144" s="1511"/>
      <c r="Z144" s="1511"/>
      <c r="AA144" s="1511"/>
      <c r="AB144" s="764" t="s">
        <v>2886</v>
      </c>
      <c r="AC144" s="765"/>
      <c r="AD144" s="763"/>
      <c r="AE144" s="746"/>
      <c r="AF144" s="49" t="str">
        <f>IF(R144="","←未記入です。（0円の場合は「0」を入力してください。）","")</f>
        <v>←未記入です。（0円の場合は「0」を入力してください。）</v>
      </c>
      <c r="AG144" s="84"/>
      <c r="AH144" s="35"/>
      <c r="AI144" s="35"/>
      <c r="AJ144" s="35"/>
      <c r="AK144" s="35"/>
      <c r="AL144" s="35"/>
      <c r="AM144" s="35"/>
      <c r="AN144" s="35"/>
      <c r="AO144" s="35"/>
      <c r="AP144" s="35"/>
      <c r="AQ144" s="35"/>
      <c r="AR144" s="35"/>
      <c r="AS144" s="35"/>
      <c r="AT144" s="35"/>
      <c r="AU144" s="35"/>
      <c r="AV144" s="35"/>
      <c r="AW144" s="35"/>
      <c r="AX144" s="35"/>
      <c r="AY144" s="35"/>
      <c r="AZ144" s="35"/>
      <c r="BA144" s="35"/>
      <c r="BB144" s="35"/>
    </row>
    <row r="145" spans="1:54" s="77" customFormat="1" ht="16.5" customHeight="1" x14ac:dyDescent="0.15">
      <c r="A145" s="3108"/>
      <c r="B145" s="3109"/>
      <c r="C145" s="1049"/>
      <c r="D145" s="1050"/>
      <c r="E145" s="1532" t="s">
        <v>49</v>
      </c>
      <c r="F145" s="1532"/>
      <c r="G145" s="1532"/>
      <c r="H145" s="1532"/>
      <c r="I145" s="1532"/>
      <c r="J145" s="1532"/>
      <c r="K145" s="1532"/>
      <c r="L145" s="1532"/>
      <c r="M145" s="1532"/>
      <c r="N145" s="1532"/>
      <c r="O145" s="1532"/>
      <c r="P145" s="1532"/>
      <c r="Q145" s="1533"/>
      <c r="R145" s="3086">
        <f>R138+R140+R142+R144</f>
        <v>0</v>
      </c>
      <c r="S145" s="3087"/>
      <c r="T145" s="3087"/>
      <c r="U145" s="3087"/>
      <c r="V145" s="3087"/>
      <c r="W145" s="3087"/>
      <c r="X145" s="3087"/>
      <c r="Y145" s="3087"/>
      <c r="Z145" s="3087"/>
      <c r="AA145" s="3087"/>
      <c r="AB145" s="769" t="s">
        <v>2886</v>
      </c>
      <c r="AC145" s="770"/>
      <c r="AD145" s="763"/>
      <c r="AE145" s="746"/>
      <c r="AF145" s="49" t="str">
        <f>IF(SUM(R138,R140,R142,R144)&lt;&gt;R145,"←教育活動支出計が明細計と一致しません。","")</f>
        <v/>
      </c>
      <c r="AG145" s="84"/>
      <c r="AH145" s="35"/>
      <c r="AI145" s="35"/>
      <c r="AJ145" s="35"/>
      <c r="AK145" s="35"/>
      <c r="AL145" s="35"/>
      <c r="AM145" s="35"/>
      <c r="AN145" s="35"/>
      <c r="AO145" s="35"/>
      <c r="AP145" s="35"/>
      <c r="AQ145" s="35"/>
      <c r="AR145" s="35"/>
      <c r="AS145" s="35"/>
      <c r="AT145" s="35"/>
      <c r="AU145" s="35"/>
      <c r="AV145" s="35"/>
      <c r="AW145" s="35"/>
      <c r="AX145" s="35"/>
      <c r="AY145" s="35"/>
      <c r="AZ145" s="35"/>
      <c r="BA145" s="35"/>
      <c r="BB145" s="35"/>
    </row>
    <row r="146" spans="1:54" s="77" customFormat="1" ht="16.5" customHeight="1" x14ac:dyDescent="0.15">
      <c r="A146" s="774"/>
      <c r="B146" s="775"/>
      <c r="C146" s="3077" t="s">
        <v>50</v>
      </c>
      <c r="D146" s="3077"/>
      <c r="E146" s="3077"/>
      <c r="F146" s="3077"/>
      <c r="G146" s="3077"/>
      <c r="H146" s="3077"/>
      <c r="I146" s="3077"/>
      <c r="J146" s="3077"/>
      <c r="K146" s="3077"/>
      <c r="L146" s="3077"/>
      <c r="M146" s="3077"/>
      <c r="N146" s="3077"/>
      <c r="O146" s="3077"/>
      <c r="P146" s="3077"/>
      <c r="Q146" s="3078"/>
      <c r="R146" s="3086">
        <f>R137-R145</f>
        <v>0</v>
      </c>
      <c r="S146" s="3087"/>
      <c r="T146" s="3087"/>
      <c r="U146" s="3087"/>
      <c r="V146" s="3087"/>
      <c r="W146" s="3087"/>
      <c r="X146" s="3087"/>
      <c r="Y146" s="3087"/>
      <c r="Z146" s="3087"/>
      <c r="AA146" s="3087"/>
      <c r="AB146" s="769" t="s">
        <v>2886</v>
      </c>
      <c r="AC146" s="770"/>
      <c r="AD146" s="673"/>
      <c r="AE146" s="746"/>
      <c r="AF146" s="49"/>
      <c r="AG146" s="84"/>
      <c r="AH146" s="35"/>
      <c r="AI146" s="35"/>
      <c r="AJ146" s="35"/>
      <c r="AK146" s="35"/>
      <c r="AL146" s="35"/>
      <c r="AM146" s="35"/>
      <c r="AN146" s="35"/>
      <c r="AO146" s="35"/>
      <c r="AP146" s="35"/>
      <c r="AQ146" s="35"/>
      <c r="AR146" s="35"/>
      <c r="AS146" s="35"/>
      <c r="AT146" s="35"/>
      <c r="AU146" s="35"/>
      <c r="AV146" s="35"/>
      <c r="AW146" s="35"/>
      <c r="AX146" s="35"/>
      <c r="AY146" s="35"/>
      <c r="AZ146" s="35"/>
      <c r="BA146" s="35"/>
      <c r="BB146" s="35"/>
    </row>
    <row r="147" spans="1:54" s="77" customFormat="1" ht="16.5" customHeight="1" x14ac:dyDescent="0.15">
      <c r="A147" s="3081" t="s">
        <v>51</v>
      </c>
      <c r="B147" s="3082"/>
      <c r="C147" s="164"/>
      <c r="D147" s="162"/>
      <c r="E147" s="1041" t="s">
        <v>52</v>
      </c>
      <c r="F147" s="1041"/>
      <c r="G147" s="1041"/>
      <c r="H147" s="1041"/>
      <c r="I147" s="1041"/>
      <c r="J147" s="1041"/>
      <c r="K147" s="1041"/>
      <c r="L147" s="1041"/>
      <c r="M147" s="1041"/>
      <c r="N147" s="1041"/>
      <c r="O147" s="1041"/>
      <c r="P147" s="1041"/>
      <c r="Q147" s="1042"/>
      <c r="R147" s="2133"/>
      <c r="S147" s="2134"/>
      <c r="T147" s="2134"/>
      <c r="U147" s="2134"/>
      <c r="V147" s="2134"/>
      <c r="W147" s="2134"/>
      <c r="X147" s="2134"/>
      <c r="Y147" s="2134"/>
      <c r="Z147" s="2134"/>
      <c r="AA147" s="2134"/>
      <c r="AB147" s="769" t="s">
        <v>2886</v>
      </c>
      <c r="AC147" s="770"/>
      <c r="AD147" s="673"/>
      <c r="AE147" s="746"/>
      <c r="AF147" s="49" t="str">
        <f>IF(R147="","←未記入です。（0円の場合は「0」を入力してください。）","")</f>
        <v>←未記入です。（0円の場合は「0」を入力してください。）</v>
      </c>
      <c r="AG147" s="84"/>
      <c r="AH147" s="35"/>
      <c r="AI147" s="35"/>
      <c r="AJ147" s="35"/>
      <c r="AK147" s="35"/>
      <c r="AL147" s="35"/>
      <c r="AM147" s="35"/>
      <c r="AN147" s="35"/>
      <c r="AO147" s="35"/>
      <c r="AP147" s="35"/>
      <c r="AQ147" s="35"/>
      <c r="AR147" s="35"/>
      <c r="AS147" s="35"/>
      <c r="AT147" s="35"/>
      <c r="AU147" s="35"/>
      <c r="AV147" s="35"/>
      <c r="AW147" s="35"/>
      <c r="AX147" s="35"/>
      <c r="AY147" s="35"/>
      <c r="AZ147" s="35"/>
      <c r="BA147" s="35"/>
      <c r="BB147" s="35"/>
    </row>
    <row r="148" spans="1:54" s="77" customFormat="1" ht="16.5" customHeight="1" x14ac:dyDescent="0.15">
      <c r="A148" s="3083"/>
      <c r="B148" s="3082"/>
      <c r="C148" s="165"/>
      <c r="D148" s="163"/>
      <c r="E148" s="1532" t="s">
        <v>53</v>
      </c>
      <c r="F148" s="1532"/>
      <c r="G148" s="1532"/>
      <c r="H148" s="1532"/>
      <c r="I148" s="1532"/>
      <c r="J148" s="1532"/>
      <c r="K148" s="1532"/>
      <c r="L148" s="1532"/>
      <c r="M148" s="1532"/>
      <c r="N148" s="1532"/>
      <c r="O148" s="1532"/>
      <c r="P148" s="1532"/>
      <c r="Q148" s="1533"/>
      <c r="R148" s="1094"/>
      <c r="S148" s="1095"/>
      <c r="T148" s="1095"/>
      <c r="U148" s="1095"/>
      <c r="V148" s="1095"/>
      <c r="W148" s="1095"/>
      <c r="X148" s="1095"/>
      <c r="Y148" s="1095"/>
      <c r="Z148" s="1095"/>
      <c r="AA148" s="1095"/>
      <c r="AB148" s="776" t="s">
        <v>2886</v>
      </c>
      <c r="AC148" s="777"/>
      <c r="AD148" s="673"/>
      <c r="AE148" s="746"/>
      <c r="AF148" s="49" t="str">
        <f>IF(R148="","←未記入です。（0円の場合は「0」を入力してください。）","")</f>
        <v>←未記入です。（0円の場合は「0」を入力してください。）</v>
      </c>
      <c r="AG148" s="84"/>
      <c r="AH148" s="35"/>
      <c r="AI148" s="35"/>
      <c r="AJ148" s="35"/>
      <c r="AK148" s="35"/>
      <c r="AL148" s="35"/>
      <c r="AM148" s="35"/>
      <c r="AN148" s="35"/>
      <c r="AO148" s="35"/>
      <c r="AP148" s="35"/>
      <c r="AQ148" s="35"/>
      <c r="AR148" s="35"/>
      <c r="AS148" s="35"/>
      <c r="AT148" s="35"/>
      <c r="AU148" s="35"/>
      <c r="AV148" s="35"/>
      <c r="AW148" s="35"/>
      <c r="AX148" s="35"/>
      <c r="AY148" s="35"/>
      <c r="AZ148" s="35"/>
      <c r="BA148" s="35"/>
      <c r="BB148" s="35"/>
    </row>
    <row r="149" spans="1:54" s="77" customFormat="1" ht="16.5" customHeight="1" x14ac:dyDescent="0.15">
      <c r="A149" s="3084"/>
      <c r="B149" s="3085"/>
      <c r="C149" s="3077" t="s">
        <v>54</v>
      </c>
      <c r="D149" s="3077"/>
      <c r="E149" s="3077"/>
      <c r="F149" s="3077"/>
      <c r="G149" s="3077"/>
      <c r="H149" s="3077"/>
      <c r="I149" s="3077"/>
      <c r="J149" s="3077"/>
      <c r="K149" s="3077"/>
      <c r="L149" s="3077"/>
      <c r="M149" s="3077"/>
      <c r="N149" s="3077">
        <f>N147-N148</f>
        <v>0</v>
      </c>
      <c r="O149" s="3077"/>
      <c r="P149" s="3077"/>
      <c r="Q149" s="3078"/>
      <c r="R149" s="3086">
        <f>R147-R148</f>
        <v>0</v>
      </c>
      <c r="S149" s="3087"/>
      <c r="T149" s="3087"/>
      <c r="U149" s="3087"/>
      <c r="V149" s="3087"/>
      <c r="W149" s="3087"/>
      <c r="X149" s="3087"/>
      <c r="Y149" s="3087"/>
      <c r="Z149" s="3087"/>
      <c r="AA149" s="3087"/>
      <c r="AB149" s="771" t="s">
        <v>2886</v>
      </c>
      <c r="AC149" s="772"/>
      <c r="AD149" s="673"/>
      <c r="AE149" s="746"/>
      <c r="AF149" s="49"/>
      <c r="AG149" s="84"/>
      <c r="AH149" s="35"/>
      <c r="AI149" s="35"/>
      <c r="AJ149" s="35"/>
      <c r="AK149" s="35"/>
      <c r="AL149" s="35"/>
      <c r="AM149" s="35"/>
      <c r="AN149" s="35"/>
      <c r="AO149" s="35"/>
      <c r="AP149" s="35"/>
      <c r="AQ149" s="35"/>
      <c r="AR149" s="35"/>
      <c r="AS149" s="35"/>
      <c r="AT149" s="35"/>
      <c r="AU149" s="35"/>
      <c r="AV149" s="35"/>
      <c r="AW149" s="35"/>
      <c r="AX149" s="35"/>
      <c r="AY149" s="35"/>
      <c r="AZ149" s="35"/>
      <c r="BA149" s="35"/>
      <c r="BB149" s="35"/>
    </row>
    <row r="150" spans="1:54" s="35" customFormat="1" ht="16.5" customHeight="1" x14ac:dyDescent="0.15">
      <c r="A150" s="3066" t="s">
        <v>55</v>
      </c>
      <c r="B150" s="3067"/>
      <c r="C150" s="100"/>
      <c r="D150" s="101"/>
      <c r="E150" s="1534" t="s">
        <v>56</v>
      </c>
      <c r="F150" s="1534"/>
      <c r="G150" s="1534"/>
      <c r="H150" s="1534"/>
      <c r="I150" s="1534"/>
      <c r="J150" s="1534"/>
      <c r="K150" s="1534"/>
      <c r="L150" s="1534"/>
      <c r="M150" s="1534"/>
      <c r="N150" s="1534"/>
      <c r="O150" s="1534"/>
      <c r="P150" s="1534"/>
      <c r="Q150" s="1535"/>
      <c r="R150" s="1094"/>
      <c r="S150" s="1095"/>
      <c r="T150" s="1095"/>
      <c r="U150" s="1095"/>
      <c r="V150" s="1095"/>
      <c r="W150" s="1095"/>
      <c r="X150" s="1095"/>
      <c r="Y150" s="1095"/>
      <c r="Z150" s="1095"/>
      <c r="AA150" s="1095"/>
      <c r="AB150" s="769" t="s">
        <v>2886</v>
      </c>
      <c r="AC150" s="770"/>
      <c r="AD150" s="673"/>
      <c r="AE150" s="746"/>
      <c r="AF150" s="49" t="str">
        <f>IF(R150="","←未記入です。（0円の場合は「0」を入力してください。","")</f>
        <v>←未記入です。（0円の場合は「0」を入力してください。</v>
      </c>
      <c r="AG150" s="84"/>
    </row>
    <row r="151" spans="1:54" s="35" customFormat="1" ht="16.5" customHeight="1" x14ac:dyDescent="0.15">
      <c r="A151" s="3068"/>
      <c r="B151" s="3069"/>
      <c r="C151" s="102"/>
      <c r="D151" s="103"/>
      <c r="E151" s="3072" t="s">
        <v>57</v>
      </c>
      <c r="F151" s="3073"/>
      <c r="G151" s="3073"/>
      <c r="H151" s="3073"/>
      <c r="I151" s="3073"/>
      <c r="J151" s="3073"/>
      <c r="K151" s="3073"/>
      <c r="L151" s="3073"/>
      <c r="M151" s="3073"/>
      <c r="N151" s="3073"/>
      <c r="O151" s="3073"/>
      <c r="P151" s="3073"/>
      <c r="Q151" s="3074"/>
      <c r="R151" s="778" t="s">
        <v>58</v>
      </c>
      <c r="S151" s="1095"/>
      <c r="T151" s="1095"/>
      <c r="U151" s="1095"/>
      <c r="V151" s="1095"/>
      <c r="W151" s="1095"/>
      <c r="X151" s="1095"/>
      <c r="Y151" s="1095"/>
      <c r="Z151" s="1095"/>
      <c r="AA151" s="1095"/>
      <c r="AB151" s="776" t="s">
        <v>2887</v>
      </c>
      <c r="AC151" s="777"/>
      <c r="AD151" s="3075" t="s">
        <v>59</v>
      </c>
      <c r="AE151" s="3076"/>
      <c r="AF151" s="49" t="str">
        <f>IF(S151="","←未記入です。（0円の場合は「0」を入力してください。）",
IF(R150&lt;S151,"←「うち施設設備補助金」が「特別収入計」を上回っています。",""))</f>
        <v>←未記入です。（0円の場合は「0」を入力してください。）</v>
      </c>
      <c r="AG151" s="31"/>
    </row>
    <row r="152" spans="1:54" s="35" customFormat="1" ht="16.5" customHeight="1" x14ac:dyDescent="0.15">
      <c r="A152" s="3068"/>
      <c r="B152" s="3069"/>
      <c r="C152" s="104"/>
      <c r="D152" s="105"/>
      <c r="E152" s="1098" t="s">
        <v>3091</v>
      </c>
      <c r="F152" s="1098"/>
      <c r="G152" s="1098"/>
      <c r="H152" s="1098"/>
      <c r="I152" s="1098"/>
      <c r="J152" s="1098"/>
      <c r="K152" s="1098"/>
      <c r="L152" s="1098"/>
      <c r="M152" s="1098"/>
      <c r="N152" s="1098"/>
      <c r="O152" s="1098"/>
      <c r="P152" s="1098"/>
      <c r="Q152" s="1099"/>
      <c r="R152" s="1094"/>
      <c r="S152" s="1095"/>
      <c r="T152" s="1095"/>
      <c r="U152" s="1095"/>
      <c r="V152" s="1095"/>
      <c r="W152" s="1095"/>
      <c r="X152" s="1095"/>
      <c r="Y152" s="1095"/>
      <c r="Z152" s="1095"/>
      <c r="AA152" s="1095"/>
      <c r="AB152" s="776" t="s">
        <v>2886</v>
      </c>
      <c r="AC152" s="777"/>
      <c r="AD152" s="3075"/>
      <c r="AE152" s="3076"/>
      <c r="AF152" s="49" t="str">
        <f>IF(R152="","←未記入です。（0円の場合は「0」を入力してください。）","")</f>
        <v>←未記入です。（0円の場合は「0」を入力してください。）</v>
      </c>
      <c r="AG152" s="84"/>
    </row>
    <row r="153" spans="1:54" s="35" customFormat="1" ht="16.5" customHeight="1" x14ac:dyDescent="0.15">
      <c r="A153" s="3070"/>
      <c r="B153" s="3071"/>
      <c r="C153" s="3077" t="s">
        <v>60</v>
      </c>
      <c r="D153" s="3077"/>
      <c r="E153" s="3077"/>
      <c r="F153" s="3077"/>
      <c r="G153" s="3077"/>
      <c r="H153" s="3077"/>
      <c r="I153" s="3077"/>
      <c r="J153" s="3077"/>
      <c r="K153" s="3077"/>
      <c r="L153" s="3077"/>
      <c r="M153" s="3077"/>
      <c r="N153" s="3077"/>
      <c r="O153" s="3077"/>
      <c r="P153" s="3077"/>
      <c r="Q153" s="3078"/>
      <c r="R153" s="3079">
        <f>R150-R152</f>
        <v>0</v>
      </c>
      <c r="S153" s="3080"/>
      <c r="T153" s="3080"/>
      <c r="U153" s="3080"/>
      <c r="V153" s="3080"/>
      <c r="W153" s="3080"/>
      <c r="X153" s="3080"/>
      <c r="Y153" s="3080"/>
      <c r="Z153" s="3080"/>
      <c r="AA153" s="3080"/>
      <c r="AB153" s="769" t="s">
        <v>2886</v>
      </c>
      <c r="AC153" s="770"/>
      <c r="AD153" s="3075"/>
      <c r="AE153" s="3076"/>
      <c r="AF153" s="49"/>
      <c r="AG153" s="84"/>
    </row>
    <row r="154" spans="1:54" s="35" customFormat="1" ht="16.5" customHeight="1" x14ac:dyDescent="0.15">
      <c r="A154" s="3057" t="s">
        <v>61</v>
      </c>
      <c r="B154" s="3058"/>
      <c r="C154" s="3058"/>
      <c r="D154" s="3058"/>
      <c r="E154" s="3058"/>
      <c r="F154" s="3058"/>
      <c r="G154" s="3058"/>
      <c r="H154" s="3058"/>
      <c r="I154" s="3058"/>
      <c r="J154" s="3058"/>
      <c r="K154" s="3058"/>
      <c r="L154" s="3058"/>
      <c r="M154" s="3058"/>
      <c r="N154" s="3058"/>
      <c r="O154" s="3058"/>
      <c r="P154" s="3058"/>
      <c r="Q154" s="3059"/>
      <c r="R154" s="3060">
        <f>R158-R159</f>
        <v>0</v>
      </c>
      <c r="S154" s="3061"/>
      <c r="T154" s="3061"/>
      <c r="U154" s="3061"/>
      <c r="V154" s="3061"/>
      <c r="W154" s="3061"/>
      <c r="X154" s="3061"/>
      <c r="Y154" s="3061"/>
      <c r="Z154" s="3061"/>
      <c r="AA154" s="3061"/>
      <c r="AB154" s="769" t="s">
        <v>2886</v>
      </c>
      <c r="AC154" s="770"/>
      <c r="AD154" s="3075"/>
      <c r="AE154" s="3076"/>
      <c r="AF154" s="49"/>
      <c r="AG154" s="84"/>
    </row>
    <row r="155" spans="1:54" s="35" customFormat="1" ht="16.5" customHeight="1" x14ac:dyDescent="0.15">
      <c r="A155" s="3057" t="s">
        <v>62</v>
      </c>
      <c r="B155" s="3058"/>
      <c r="C155" s="3058"/>
      <c r="D155" s="3058"/>
      <c r="E155" s="3058"/>
      <c r="F155" s="3058"/>
      <c r="G155" s="3058"/>
      <c r="H155" s="3058"/>
      <c r="I155" s="3058"/>
      <c r="J155" s="3058"/>
      <c r="K155" s="3058"/>
      <c r="L155" s="3058"/>
      <c r="M155" s="3058"/>
      <c r="N155" s="3058"/>
      <c r="O155" s="3058"/>
      <c r="P155" s="3058"/>
      <c r="Q155" s="3059"/>
      <c r="R155" s="1094"/>
      <c r="S155" s="1095"/>
      <c r="T155" s="1095"/>
      <c r="U155" s="1095"/>
      <c r="V155" s="1095"/>
      <c r="W155" s="1095"/>
      <c r="X155" s="1095"/>
      <c r="Y155" s="1095"/>
      <c r="Z155" s="1095"/>
      <c r="AA155" s="1095"/>
      <c r="AB155" s="769" t="s">
        <v>2886</v>
      </c>
      <c r="AC155" s="770"/>
      <c r="AD155" s="3075"/>
      <c r="AE155" s="3076"/>
      <c r="AF155" s="49" t="str">
        <f>IF(R155="","←基本金繰入額合計が未記入です。（0円の場合は「0」を入力してください。）",
IF(R155&gt;0,"←基本金組入額合計がプラスになっています。（プラスで良い場合は無視してください。）",""))</f>
        <v>←基本金繰入額合計が未記入です。（0円の場合は「0」を入力してください。）</v>
      </c>
      <c r="AG155" s="84"/>
    </row>
    <row r="156" spans="1:54" s="35" customFormat="1" ht="16.5" customHeight="1" thickBot="1" x14ac:dyDescent="0.2">
      <c r="A156" s="3062" t="s">
        <v>63</v>
      </c>
      <c r="B156" s="3063"/>
      <c r="C156" s="3063"/>
      <c r="D156" s="3063"/>
      <c r="E156" s="3063"/>
      <c r="F156" s="3063"/>
      <c r="G156" s="3063"/>
      <c r="H156" s="3063"/>
      <c r="I156" s="3063"/>
      <c r="J156" s="3063"/>
      <c r="K156" s="3063"/>
      <c r="L156" s="3063"/>
      <c r="M156" s="3063"/>
      <c r="N156" s="3063"/>
      <c r="O156" s="3063"/>
      <c r="P156" s="3063"/>
      <c r="Q156" s="3064"/>
      <c r="R156" s="3065">
        <f>R154+R155</f>
        <v>0</v>
      </c>
      <c r="S156" s="3054"/>
      <c r="T156" s="3054"/>
      <c r="U156" s="3054"/>
      <c r="V156" s="3054"/>
      <c r="W156" s="3054"/>
      <c r="X156" s="3054"/>
      <c r="Y156" s="3054"/>
      <c r="Z156" s="3054"/>
      <c r="AA156" s="3054"/>
      <c r="AB156" s="779" t="s">
        <v>2886</v>
      </c>
      <c r="AC156" s="780"/>
      <c r="AD156" s="781"/>
      <c r="AE156" s="781"/>
      <c r="AF156" s="49"/>
      <c r="AG156" s="84"/>
    </row>
    <row r="157" spans="1:54" s="36" customFormat="1" ht="15" customHeight="1" thickBot="1" x14ac:dyDescent="0.2">
      <c r="A157" s="782" t="s">
        <v>64</v>
      </c>
      <c r="B157" s="783"/>
      <c r="C157" s="782"/>
      <c r="D157" s="784"/>
      <c r="E157" s="784"/>
      <c r="F157" s="784"/>
      <c r="G157" s="784"/>
      <c r="H157" s="784"/>
      <c r="I157" s="784"/>
      <c r="J157" s="784"/>
      <c r="K157" s="784"/>
      <c r="L157" s="784"/>
      <c r="M157" s="785"/>
      <c r="N157" s="786"/>
      <c r="O157" s="786"/>
      <c r="P157" s="786"/>
      <c r="Q157" s="786"/>
      <c r="R157" s="786"/>
      <c r="S157" s="786"/>
      <c r="T157" s="786"/>
      <c r="U157" s="786"/>
      <c r="V157" s="787"/>
      <c r="W157" s="787"/>
      <c r="X157" s="788"/>
      <c r="Y157" s="788"/>
      <c r="Z157" s="789"/>
      <c r="AA157" s="789"/>
      <c r="AB157" s="789"/>
      <c r="AC157" s="789"/>
      <c r="AD157" s="781"/>
      <c r="AE157" s="781"/>
      <c r="AF157" s="49"/>
      <c r="AG157" s="84"/>
    </row>
    <row r="158" spans="1:54" s="36" customFormat="1" ht="15" customHeight="1" x14ac:dyDescent="0.15">
      <c r="A158" s="2122" t="s">
        <v>65</v>
      </c>
      <c r="B158" s="2123"/>
      <c r="C158" s="2123"/>
      <c r="D158" s="2123"/>
      <c r="E158" s="2123"/>
      <c r="F158" s="2123"/>
      <c r="G158" s="2123"/>
      <c r="H158" s="2123"/>
      <c r="I158" s="2123"/>
      <c r="J158" s="2123"/>
      <c r="K158" s="2123"/>
      <c r="L158" s="2123"/>
      <c r="M158" s="2123"/>
      <c r="N158" s="2123"/>
      <c r="O158" s="2123"/>
      <c r="P158" s="2123"/>
      <c r="Q158" s="2124"/>
      <c r="R158" s="3051">
        <f>R137+R147+R150</f>
        <v>0</v>
      </c>
      <c r="S158" s="3051"/>
      <c r="T158" s="3051"/>
      <c r="U158" s="3051"/>
      <c r="V158" s="3051"/>
      <c r="W158" s="3051"/>
      <c r="X158" s="3051"/>
      <c r="Y158" s="3051"/>
      <c r="Z158" s="3051"/>
      <c r="AA158" s="3051"/>
      <c r="AB158" s="3052" t="s">
        <v>2886</v>
      </c>
      <c r="AC158" s="3053"/>
      <c r="AD158" s="790"/>
      <c r="AE158" s="791"/>
      <c r="AF158" s="394"/>
      <c r="AG158" s="166"/>
      <c r="AH158" s="49"/>
      <c r="AI158" s="79"/>
      <c r="AJ158" s="79"/>
    </row>
    <row r="159" spans="1:54" s="36" customFormat="1" ht="15" customHeight="1" thickBot="1" x14ac:dyDescent="0.2">
      <c r="A159" s="1113" t="s">
        <v>66</v>
      </c>
      <c r="B159" s="1114"/>
      <c r="C159" s="1114"/>
      <c r="D159" s="1114"/>
      <c r="E159" s="1114"/>
      <c r="F159" s="1114"/>
      <c r="G159" s="1114"/>
      <c r="H159" s="1114"/>
      <c r="I159" s="1114"/>
      <c r="J159" s="1114"/>
      <c r="K159" s="1114"/>
      <c r="L159" s="1114"/>
      <c r="M159" s="1114"/>
      <c r="N159" s="1114"/>
      <c r="O159" s="1114"/>
      <c r="P159" s="1114"/>
      <c r="Q159" s="1115"/>
      <c r="R159" s="3054">
        <f>R145+R148+R152</f>
        <v>0</v>
      </c>
      <c r="S159" s="3054"/>
      <c r="T159" s="3054"/>
      <c r="U159" s="3054"/>
      <c r="V159" s="3054"/>
      <c r="W159" s="3054"/>
      <c r="X159" s="3054"/>
      <c r="Y159" s="3054"/>
      <c r="Z159" s="3054"/>
      <c r="AA159" s="3054"/>
      <c r="AB159" s="3055" t="s">
        <v>2886</v>
      </c>
      <c r="AC159" s="3056"/>
      <c r="AD159" s="790"/>
      <c r="AE159" s="790"/>
      <c r="AF159" s="396"/>
      <c r="AG159" s="28"/>
      <c r="AH159" s="49"/>
      <c r="AI159" s="79"/>
      <c r="AJ159" s="79"/>
    </row>
    <row r="160" spans="1:54" s="35" customFormat="1" ht="4.9000000000000004" customHeight="1" x14ac:dyDescent="0.15">
      <c r="A160" s="3045"/>
      <c r="B160" s="3045"/>
      <c r="C160" s="792"/>
      <c r="D160" s="792"/>
      <c r="E160" s="792"/>
      <c r="F160" s="792"/>
      <c r="G160" s="792"/>
      <c r="H160" s="792"/>
      <c r="I160" s="792"/>
      <c r="J160" s="792"/>
      <c r="K160" s="792"/>
      <c r="L160" s="792"/>
      <c r="M160" s="792"/>
      <c r="N160" s="792"/>
      <c r="O160" s="792"/>
      <c r="P160" s="792"/>
      <c r="Q160" s="792"/>
      <c r="R160" s="792"/>
      <c r="S160" s="792"/>
      <c r="T160" s="792"/>
      <c r="U160" s="792"/>
      <c r="V160" s="792"/>
      <c r="W160" s="792"/>
      <c r="X160" s="682"/>
      <c r="Y160" s="682"/>
      <c r="Z160" s="682"/>
      <c r="AA160" s="682"/>
      <c r="AB160" s="682"/>
      <c r="AC160" s="682"/>
      <c r="AD160" s="682"/>
      <c r="AE160" s="682"/>
      <c r="AF160" s="49"/>
      <c r="AG160" s="84"/>
    </row>
    <row r="161" spans="1:63" s="35" customFormat="1" ht="4.9000000000000004" customHeight="1" x14ac:dyDescent="0.15">
      <c r="A161" s="709"/>
      <c r="B161" s="711"/>
      <c r="C161" s="682"/>
      <c r="D161" s="682"/>
      <c r="E161" s="682"/>
      <c r="F161" s="682"/>
      <c r="G161" s="682"/>
      <c r="H161" s="682"/>
      <c r="I161" s="682"/>
      <c r="J161" s="682"/>
      <c r="K161" s="682"/>
      <c r="L161" s="682"/>
      <c r="M161" s="682"/>
      <c r="N161" s="682"/>
      <c r="O161" s="682"/>
      <c r="P161" s="682"/>
      <c r="Q161" s="682"/>
      <c r="R161" s="682"/>
      <c r="S161" s="682"/>
      <c r="T161" s="682"/>
      <c r="U161" s="682"/>
      <c r="V161" s="682"/>
      <c r="W161" s="682"/>
      <c r="X161" s="682"/>
      <c r="Y161" s="682"/>
      <c r="Z161" s="682"/>
      <c r="AA161" s="682"/>
      <c r="AB161" s="682"/>
      <c r="AC161" s="682"/>
      <c r="AD161" s="682"/>
      <c r="AE161" s="682"/>
      <c r="AF161" s="49"/>
      <c r="AG161" s="84"/>
    </row>
    <row r="162" spans="1:63" ht="4.9000000000000004" customHeight="1" x14ac:dyDescent="0.15">
      <c r="A162" s="793"/>
      <c r="B162" s="793"/>
      <c r="C162" s="793"/>
      <c r="D162" s="793"/>
      <c r="E162" s="793"/>
      <c r="F162" s="793"/>
      <c r="G162" s="793"/>
      <c r="H162" s="793"/>
      <c r="I162" s="793"/>
      <c r="J162" s="793"/>
      <c r="K162" s="793"/>
      <c r="L162" s="793"/>
      <c r="M162" s="793"/>
      <c r="N162" s="793"/>
      <c r="O162" s="793"/>
      <c r="P162" s="793"/>
      <c r="Q162" s="793"/>
      <c r="R162" s="793"/>
      <c r="S162" s="793"/>
      <c r="T162" s="793"/>
      <c r="U162" s="793"/>
      <c r="V162" s="793"/>
      <c r="W162" s="793"/>
      <c r="X162" s="793"/>
      <c r="Y162" s="793"/>
      <c r="Z162" s="793"/>
      <c r="AA162" s="793"/>
      <c r="AB162" s="793"/>
      <c r="AC162" s="793"/>
      <c r="AD162" s="793"/>
      <c r="AE162" s="793"/>
    </row>
    <row r="163" spans="1:63" ht="24" customHeight="1" x14ac:dyDescent="0.15">
      <c r="A163" s="317"/>
      <c r="B163" s="317"/>
      <c r="C163" s="317"/>
      <c r="D163" s="317"/>
      <c r="E163" s="317"/>
      <c r="F163" s="317"/>
      <c r="G163" s="317"/>
      <c r="H163" s="317"/>
      <c r="I163" s="3046" t="s">
        <v>4719</v>
      </c>
      <c r="J163" s="3046"/>
      <c r="K163" s="3046"/>
      <c r="L163" s="3046"/>
      <c r="M163" s="3046"/>
      <c r="N163" s="3046"/>
      <c r="O163" s="3046"/>
      <c r="P163" s="3046"/>
      <c r="Q163" s="3046"/>
      <c r="R163" s="3046"/>
      <c r="S163" s="3046"/>
      <c r="T163" s="3046"/>
      <c r="U163" s="3046"/>
      <c r="V163" s="3046"/>
      <c r="W163" s="3046"/>
      <c r="X163" s="317"/>
      <c r="Y163" s="317"/>
      <c r="Z163" s="317"/>
      <c r="AA163" s="3047"/>
      <c r="AB163" s="3047"/>
      <c r="AC163" s="3047"/>
      <c r="AD163" s="3047"/>
      <c r="AE163" s="3047"/>
    </row>
    <row r="164" spans="1:63" ht="4.9000000000000004" customHeight="1" x14ac:dyDescent="0.15">
      <c r="A164" s="317"/>
      <c r="B164" s="317"/>
      <c r="C164" s="317"/>
      <c r="D164" s="317"/>
      <c r="E164" s="317"/>
      <c r="F164" s="317"/>
      <c r="G164" s="317"/>
      <c r="H164" s="317"/>
      <c r="I164" s="317"/>
      <c r="J164" s="317"/>
      <c r="K164" s="317"/>
      <c r="L164" s="317"/>
      <c r="M164" s="317"/>
      <c r="N164" s="317"/>
      <c r="O164" s="317"/>
      <c r="P164" s="317"/>
      <c r="Q164" s="317"/>
      <c r="R164" s="317"/>
      <c r="S164" s="317"/>
      <c r="T164" s="317"/>
      <c r="U164" s="317"/>
      <c r="V164" s="317"/>
      <c r="W164" s="317"/>
      <c r="X164" s="317"/>
      <c r="Y164" s="317"/>
      <c r="Z164" s="317"/>
      <c r="AA164" s="3048"/>
      <c r="AB164" s="3048"/>
      <c r="AC164" s="3048"/>
      <c r="AD164" s="3048"/>
      <c r="AE164" s="3048"/>
    </row>
    <row r="165" spans="1:63" ht="15" customHeight="1" x14ac:dyDescent="0.15">
      <c r="A165" s="66" t="s">
        <v>2821</v>
      </c>
      <c r="B165" s="795"/>
      <c r="C165" s="796"/>
      <c r="D165" s="796"/>
      <c r="E165" s="796"/>
      <c r="F165" s="796"/>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7"/>
      <c r="AE165" s="797"/>
    </row>
    <row r="166" spans="1:63" s="54" customFormat="1" ht="4.9000000000000004" customHeight="1" x14ac:dyDescent="0.15">
      <c r="A166" s="66"/>
      <c r="B166" s="795"/>
      <c r="C166" s="796"/>
      <c r="D166" s="796"/>
      <c r="E166" s="796"/>
      <c r="F166" s="796"/>
      <c r="G166" s="796"/>
      <c r="H166" s="796"/>
      <c r="I166" s="796"/>
      <c r="J166" s="796"/>
      <c r="K166" s="796"/>
      <c r="L166" s="796"/>
      <c r="M166" s="796"/>
      <c r="N166" s="796"/>
      <c r="O166" s="796"/>
      <c r="P166" s="796"/>
      <c r="Q166" s="796"/>
      <c r="R166" s="796"/>
      <c r="S166" s="796"/>
      <c r="T166" s="796"/>
      <c r="U166" s="796"/>
      <c r="V166" s="796"/>
      <c r="W166" s="796"/>
      <c r="X166" s="796"/>
      <c r="Y166" s="796"/>
      <c r="Z166" s="796"/>
      <c r="AA166" s="796"/>
      <c r="AB166" s="796"/>
      <c r="AC166" s="796"/>
      <c r="AD166" s="797"/>
      <c r="AE166" s="797"/>
      <c r="AF166" s="50"/>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row>
    <row r="167" spans="1:63" s="54" customFormat="1" ht="4.9000000000000004" customHeight="1" x14ac:dyDescent="0.15">
      <c r="A167" s="66"/>
      <c r="B167" s="795"/>
      <c r="C167" s="796"/>
      <c r="D167" s="796"/>
      <c r="E167" s="796"/>
      <c r="F167" s="796"/>
      <c r="G167" s="796"/>
      <c r="H167" s="796"/>
      <c r="I167" s="796"/>
      <c r="J167" s="796"/>
      <c r="K167" s="796"/>
      <c r="L167" s="796"/>
      <c r="M167" s="796"/>
      <c r="N167" s="796"/>
      <c r="O167" s="796"/>
      <c r="P167" s="796"/>
      <c r="Q167" s="796"/>
      <c r="R167" s="796"/>
      <c r="S167" s="796"/>
      <c r="T167" s="796"/>
      <c r="U167" s="796"/>
      <c r="V167" s="796"/>
      <c r="W167" s="796"/>
      <c r="X167" s="796"/>
      <c r="Y167" s="796"/>
      <c r="Z167" s="796"/>
      <c r="AA167" s="796"/>
      <c r="AB167" s="796"/>
      <c r="AC167" s="796"/>
      <c r="AD167" s="797"/>
      <c r="AE167" s="797"/>
      <c r="AF167" s="50"/>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row>
    <row r="168" spans="1:63" s="54" customFormat="1" ht="15" customHeight="1" x14ac:dyDescent="0.15">
      <c r="A168" s="66" t="s">
        <v>2829</v>
      </c>
      <c r="B168" s="798"/>
      <c r="C168" s="798"/>
      <c r="D168" s="798"/>
      <c r="E168" s="798"/>
      <c r="F168" s="798"/>
      <c r="G168" s="798"/>
      <c r="H168" s="798"/>
      <c r="I168" s="798"/>
      <c r="J168" s="798"/>
      <c r="K168" s="798"/>
      <c r="L168" s="798"/>
      <c r="M168" s="798"/>
      <c r="N168" s="798"/>
      <c r="O168" s="798"/>
      <c r="P168" s="798"/>
      <c r="Q168" s="798"/>
      <c r="R168" s="798"/>
      <c r="S168" s="798"/>
      <c r="T168" s="798"/>
      <c r="U168" s="798"/>
      <c r="V168" s="798"/>
      <c r="W168" s="798"/>
      <c r="X168" s="798"/>
      <c r="Y168" s="798"/>
      <c r="Z168" s="798"/>
      <c r="AA168" s="798"/>
      <c r="AB168" s="798"/>
      <c r="AC168" s="798"/>
      <c r="AD168" s="798"/>
      <c r="AE168" s="798"/>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row>
    <row r="169" spans="1:63" s="54" customFormat="1" ht="4.9000000000000004" customHeight="1" thickBot="1" x14ac:dyDescent="0.2">
      <c r="A169" s="66"/>
      <c r="B169" s="798"/>
      <c r="C169" s="798"/>
      <c r="D169" s="798"/>
      <c r="E169" s="798"/>
      <c r="F169" s="798"/>
      <c r="G169" s="798"/>
      <c r="H169" s="798"/>
      <c r="I169" s="798"/>
      <c r="J169" s="798"/>
      <c r="K169" s="798"/>
      <c r="L169" s="798"/>
      <c r="M169" s="798"/>
      <c r="N169" s="798"/>
      <c r="O169" s="798"/>
      <c r="P169" s="798"/>
      <c r="Q169" s="798"/>
      <c r="R169" s="798"/>
      <c r="S169" s="798"/>
      <c r="T169" s="798"/>
      <c r="U169" s="798"/>
      <c r="V169" s="798"/>
      <c r="W169" s="798"/>
      <c r="X169" s="798"/>
      <c r="Y169" s="798"/>
      <c r="Z169" s="798"/>
      <c r="AA169" s="798"/>
      <c r="AB169" s="798"/>
      <c r="AC169" s="798"/>
      <c r="AD169" s="798"/>
      <c r="AE169" s="798"/>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row>
    <row r="170" spans="1:63" s="54" customFormat="1" ht="15" customHeight="1" x14ac:dyDescent="0.15">
      <c r="A170" s="3049"/>
      <c r="B170" s="3050"/>
      <c r="C170" s="2806" t="s">
        <v>2823</v>
      </c>
      <c r="D170" s="2807"/>
      <c r="E170" s="2807"/>
      <c r="F170" s="2807"/>
      <c r="G170" s="2807"/>
      <c r="H170" s="2807"/>
      <c r="I170" s="2807"/>
      <c r="J170" s="2807"/>
      <c r="K170" s="2807"/>
      <c r="L170" s="2807"/>
      <c r="M170" s="2807"/>
      <c r="N170" s="798"/>
      <c r="O170" s="798"/>
      <c r="P170" s="798"/>
      <c r="Q170" s="798"/>
      <c r="R170" s="798"/>
      <c r="S170" s="798"/>
      <c r="T170" s="798"/>
      <c r="U170" s="798"/>
      <c r="V170" s="798"/>
      <c r="W170" s="798"/>
      <c r="X170" s="798"/>
      <c r="Y170" s="798"/>
      <c r="Z170" s="798"/>
      <c r="AA170" s="798"/>
      <c r="AB170" s="798"/>
      <c r="AC170" s="798"/>
      <c r="AD170" s="798"/>
      <c r="AE170" s="798"/>
      <c r="AF170" s="54" t="str" cm="1">
        <f t="array" ref="AF170">IF(OR(AND(A175="○",COUNTIF(A170:B174,"○")&gt;0),AND(OR(A170:B173="○"),A174="○")),"←回答が矛盾しています",
IF(COUNTIF(A170:B175,"○")&lt;1,"←入学者選抜における外部検定試験の活用状況を回答してください",
IF(OR(A174="○",A175="○"),"←（２）及び（３）は回答不要です",
"")))</f>
        <v>←入学者選抜における外部検定試験の活用状況を回答してください</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row>
    <row r="171" spans="1:63" s="54" customFormat="1" ht="15" customHeight="1" x14ac:dyDescent="0.15">
      <c r="A171" s="3043"/>
      <c r="B171" s="3044"/>
      <c r="C171" s="2806" t="s">
        <v>2824</v>
      </c>
      <c r="D171" s="2807"/>
      <c r="E171" s="2807"/>
      <c r="F171" s="2807"/>
      <c r="G171" s="2807"/>
      <c r="H171" s="2807"/>
      <c r="I171" s="2807"/>
      <c r="J171" s="2807"/>
      <c r="K171" s="2807"/>
      <c r="L171" s="2807"/>
      <c r="M171" s="2807"/>
      <c r="N171" s="798"/>
      <c r="O171" s="798"/>
      <c r="P171" s="798"/>
      <c r="Q171" s="798"/>
      <c r="R171" s="798"/>
      <c r="S171" s="798"/>
      <c r="T171" s="798"/>
      <c r="U171" s="798"/>
      <c r="V171" s="798"/>
      <c r="W171" s="798"/>
      <c r="X171" s="798"/>
      <c r="Y171" s="798"/>
      <c r="Z171" s="798"/>
      <c r="AA171" s="798"/>
      <c r="AB171" s="798"/>
      <c r="AC171" s="798"/>
      <c r="AD171" s="798"/>
      <c r="AE171" s="798"/>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row>
    <row r="172" spans="1:63" s="54" customFormat="1" ht="15" customHeight="1" x14ac:dyDescent="0.15">
      <c r="A172" s="3043"/>
      <c r="B172" s="3044"/>
      <c r="C172" s="2806" t="s">
        <v>2825</v>
      </c>
      <c r="D172" s="2807"/>
      <c r="E172" s="2807"/>
      <c r="F172" s="2807"/>
      <c r="G172" s="2807"/>
      <c r="H172" s="2807"/>
      <c r="I172" s="2807"/>
      <c r="J172" s="2807"/>
      <c r="K172" s="2807"/>
      <c r="L172" s="2807"/>
      <c r="M172" s="2807"/>
      <c r="N172" s="798"/>
      <c r="O172" s="798"/>
      <c r="P172" s="798"/>
      <c r="Q172" s="798"/>
      <c r="R172" s="798"/>
      <c r="S172" s="798"/>
      <c r="T172" s="798"/>
      <c r="U172" s="798"/>
      <c r="V172" s="798"/>
      <c r="W172" s="798"/>
      <c r="X172" s="798"/>
      <c r="Y172" s="798"/>
      <c r="Z172" s="798"/>
      <c r="AA172" s="798"/>
      <c r="AB172" s="798"/>
      <c r="AC172" s="798"/>
      <c r="AD172" s="798"/>
      <c r="AE172" s="798"/>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row>
    <row r="173" spans="1:63" s="54" customFormat="1" ht="15" customHeight="1" x14ac:dyDescent="0.15">
      <c r="A173" s="3043"/>
      <c r="B173" s="3044"/>
      <c r="C173" s="2806" t="s">
        <v>3120</v>
      </c>
      <c r="D173" s="2807"/>
      <c r="E173" s="2807"/>
      <c r="F173" s="2807"/>
      <c r="G173" s="2807"/>
      <c r="H173" s="2807"/>
      <c r="I173" s="2807"/>
      <c r="J173" s="2807"/>
      <c r="K173" s="2807"/>
      <c r="L173" s="2807"/>
      <c r="M173" s="2807"/>
      <c r="N173" s="798"/>
      <c r="O173" s="798"/>
      <c r="P173" s="798"/>
      <c r="Q173" s="798"/>
      <c r="R173" s="798"/>
      <c r="S173" s="798"/>
      <c r="T173" s="798"/>
      <c r="U173" s="798"/>
      <c r="V173" s="798"/>
      <c r="W173" s="798"/>
      <c r="X173" s="798"/>
      <c r="Y173" s="798"/>
      <c r="Z173" s="798"/>
      <c r="AA173" s="798"/>
      <c r="AB173" s="798"/>
      <c r="AC173" s="798"/>
      <c r="AD173" s="798"/>
      <c r="AE173" s="798"/>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row>
    <row r="174" spans="1:63" s="54" customFormat="1" ht="15" customHeight="1" x14ac:dyDescent="0.15">
      <c r="A174" s="3034"/>
      <c r="B174" s="3035"/>
      <c r="C174" s="3036" t="s">
        <v>2826</v>
      </c>
      <c r="D174" s="3037"/>
      <c r="E174" s="3037"/>
      <c r="F174" s="3037"/>
      <c r="G174" s="3037"/>
      <c r="H174" s="3037"/>
      <c r="I174" s="3037"/>
      <c r="J174" s="3037"/>
      <c r="K174" s="3037"/>
      <c r="L174" s="3037"/>
      <c r="M174" s="3037"/>
      <c r="N174" s="3042" t="s">
        <v>3030</v>
      </c>
      <c r="O174" s="2837"/>
      <c r="P174" s="2837"/>
      <c r="Q174" s="2837"/>
      <c r="R174" s="2837"/>
      <c r="S174" s="2837"/>
      <c r="T174" s="2837"/>
      <c r="U174" s="2837"/>
      <c r="V174" s="2837"/>
      <c r="W174" s="2837"/>
      <c r="X174" s="2837"/>
      <c r="Y174" s="2837"/>
      <c r="Z174" s="2837"/>
      <c r="AA174" s="2837"/>
      <c r="AB174" s="2837"/>
      <c r="AC174" s="2837"/>
      <c r="AD174" s="2837"/>
      <c r="AE174" s="2837"/>
      <c r="AF174" s="50"/>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s="54" customFormat="1" ht="15" customHeight="1" thickBot="1" x14ac:dyDescent="0.2">
      <c r="A175" s="3040"/>
      <c r="B175" s="3041"/>
      <c r="C175" s="3028" t="s">
        <v>4784</v>
      </c>
      <c r="D175" s="3029"/>
      <c r="E175" s="3029"/>
      <c r="F175" s="3029"/>
      <c r="G175" s="3029"/>
      <c r="H175" s="3029"/>
      <c r="I175" s="3029"/>
      <c r="J175" s="3029"/>
      <c r="K175" s="3029"/>
      <c r="L175" s="3029"/>
      <c r="M175" s="3029"/>
      <c r="N175" s="3042"/>
      <c r="O175" s="2837"/>
      <c r="P175" s="2837"/>
      <c r="Q175" s="2837"/>
      <c r="R175" s="2837"/>
      <c r="S175" s="2837"/>
      <c r="T175" s="2837"/>
      <c r="U175" s="2837"/>
      <c r="V175" s="2837"/>
      <c r="W175" s="2837"/>
      <c r="X175" s="2837"/>
      <c r="Y175" s="2837"/>
      <c r="Z175" s="2837"/>
      <c r="AA175" s="2837"/>
      <c r="AB175" s="2837"/>
      <c r="AC175" s="2837"/>
      <c r="AD175" s="2837"/>
      <c r="AE175" s="2837"/>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s="54" customFormat="1" ht="4.9000000000000004" customHeight="1" x14ac:dyDescent="0.15">
      <c r="A176" s="800"/>
      <c r="B176" s="800"/>
      <c r="C176" s="797"/>
      <c r="D176" s="797"/>
      <c r="E176" s="797"/>
      <c r="F176" s="797"/>
      <c r="G176" s="797"/>
      <c r="H176" s="797"/>
      <c r="I176" s="797"/>
      <c r="J176" s="797"/>
      <c r="K176" s="797"/>
      <c r="L176" s="797"/>
      <c r="M176" s="797"/>
      <c r="N176" s="797"/>
      <c r="O176" s="797"/>
      <c r="P176" s="797"/>
      <c r="Q176" s="797"/>
      <c r="R176" s="797"/>
      <c r="S176" s="797"/>
      <c r="T176" s="797"/>
      <c r="U176" s="797"/>
      <c r="V176" s="797"/>
      <c r="W176" s="797"/>
      <c r="X176" s="797"/>
      <c r="Y176" s="797"/>
      <c r="Z176" s="797"/>
      <c r="AA176" s="797"/>
      <c r="AB176" s="797"/>
      <c r="AC176" s="797"/>
      <c r="AD176" s="797"/>
      <c r="AE176" s="797"/>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s="54" customFormat="1" ht="4.9000000000000004" customHeight="1" x14ac:dyDescent="0.15">
      <c r="A177" s="800"/>
      <c r="B177" s="800"/>
      <c r="C177" s="797"/>
      <c r="D177" s="797"/>
      <c r="E177" s="797"/>
      <c r="F177" s="797"/>
      <c r="G177" s="797"/>
      <c r="H177" s="797"/>
      <c r="I177" s="797"/>
      <c r="J177" s="797"/>
      <c r="K177" s="797"/>
      <c r="L177" s="797"/>
      <c r="M177" s="797"/>
      <c r="N177" s="797"/>
      <c r="O177" s="797"/>
      <c r="P177" s="797"/>
      <c r="Q177" s="797"/>
      <c r="R177" s="797"/>
      <c r="S177" s="797"/>
      <c r="T177" s="797"/>
      <c r="U177" s="797"/>
      <c r="V177" s="797"/>
      <c r="W177" s="797"/>
      <c r="X177" s="797"/>
      <c r="Y177" s="797"/>
      <c r="Z177" s="797"/>
      <c r="AA177" s="797"/>
      <c r="AB177" s="797"/>
      <c r="AC177" s="797"/>
      <c r="AD177" s="797"/>
      <c r="AE177" s="797"/>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s="54" customFormat="1" ht="15" customHeight="1" x14ac:dyDescent="0.15">
      <c r="A178" s="801" t="s">
        <v>2815</v>
      </c>
      <c r="B178" s="795"/>
      <c r="C178" s="796"/>
      <c r="D178" s="796"/>
      <c r="E178" s="796"/>
      <c r="F178" s="796"/>
      <c r="G178" s="796"/>
      <c r="H178" s="796"/>
      <c r="I178" s="796"/>
      <c r="J178" s="796"/>
      <c r="K178" s="796"/>
      <c r="L178" s="796"/>
      <c r="M178" s="796"/>
      <c r="N178" s="796"/>
      <c r="O178" s="796"/>
      <c r="P178" s="796"/>
      <c r="Q178" s="796"/>
      <c r="R178" s="796"/>
      <c r="S178" s="796"/>
      <c r="T178" s="796"/>
      <c r="U178" s="796"/>
      <c r="V178" s="796"/>
      <c r="W178" s="796"/>
      <c r="X178" s="796"/>
      <c r="Y178" s="796"/>
      <c r="Z178" s="796"/>
      <c r="AA178" s="796"/>
      <c r="AB178" s="796"/>
      <c r="AC178" s="796"/>
      <c r="AD178" s="796"/>
      <c r="AE178" s="797"/>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s="54" customFormat="1" ht="4.9000000000000004" customHeight="1" thickBot="1" x14ac:dyDescent="0.2">
      <c r="A179" s="801"/>
      <c r="B179" s="795"/>
      <c r="C179" s="796"/>
      <c r="D179" s="796"/>
      <c r="E179" s="796"/>
      <c r="F179" s="796"/>
      <c r="G179" s="796"/>
      <c r="H179" s="796"/>
      <c r="I179" s="796"/>
      <c r="J179" s="796"/>
      <c r="K179" s="796"/>
      <c r="L179" s="796"/>
      <c r="M179" s="796"/>
      <c r="N179" s="796"/>
      <c r="O179" s="796"/>
      <c r="P179" s="796"/>
      <c r="Q179" s="796"/>
      <c r="R179" s="796"/>
      <c r="S179" s="796"/>
      <c r="T179" s="796"/>
      <c r="U179" s="796"/>
      <c r="V179" s="796"/>
      <c r="W179" s="796"/>
      <c r="X179" s="796"/>
      <c r="Y179" s="796"/>
      <c r="Z179" s="796"/>
      <c r="AA179" s="796"/>
      <c r="AB179" s="796"/>
      <c r="AC179" s="796"/>
      <c r="AD179" s="796"/>
      <c r="AE179" s="797"/>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row>
    <row r="180" spans="1:63" s="54" customFormat="1" ht="30" customHeight="1" thickBot="1" x14ac:dyDescent="0.2">
      <c r="A180" s="3023" t="s">
        <v>2835</v>
      </c>
      <c r="B180" s="3023"/>
      <c r="C180" s="3023"/>
      <c r="D180" s="1629"/>
      <c r="E180" s="1630"/>
      <c r="F180" s="3028" t="s">
        <v>3121</v>
      </c>
      <c r="G180" s="3029"/>
      <c r="H180" s="3029"/>
      <c r="I180" s="3029"/>
      <c r="J180" s="3029"/>
      <c r="K180" s="3029"/>
      <c r="L180" s="3029"/>
      <c r="M180" s="3029"/>
      <c r="N180" s="3029"/>
      <c r="O180" s="803"/>
      <c r="P180" s="1106"/>
      <c r="Q180" s="1107"/>
      <c r="R180" s="3038" t="s">
        <v>4720</v>
      </c>
      <c r="S180" s="3039"/>
      <c r="T180" s="3039"/>
      <c r="U180" s="3039"/>
      <c r="V180" s="3039"/>
      <c r="W180" s="3039"/>
      <c r="X180" s="3039"/>
      <c r="Y180" s="3039"/>
      <c r="Z180" s="3039"/>
      <c r="AA180" s="3039"/>
      <c r="AB180" s="3039"/>
      <c r="AC180" s="3039"/>
      <c r="AD180" s="3039"/>
      <c r="AE180" s="804"/>
      <c r="AF180" s="54" t="str">
        <f>IF(AND(COUNTIF(D180:E183:P180,"○")&lt;1, A174&lt;&gt;"○", A175&lt;&gt;"○"), "←活用している外部検定試験の種類を回答してください", "")</f>
        <v>←活用している外部検定試験の種類を回答してください</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row>
    <row r="181" spans="1:63" s="54" customFormat="1" ht="30" customHeight="1" x14ac:dyDescent="0.15">
      <c r="A181" s="3023" t="s">
        <v>2836</v>
      </c>
      <c r="B181" s="3023"/>
      <c r="C181" s="3023"/>
      <c r="D181" s="1053"/>
      <c r="E181" s="1054"/>
      <c r="F181" s="3028" t="s">
        <v>3124</v>
      </c>
      <c r="G181" s="3029"/>
      <c r="H181" s="3029"/>
      <c r="I181" s="3029"/>
      <c r="J181" s="3029"/>
      <c r="K181" s="3029"/>
      <c r="L181" s="3029"/>
      <c r="M181" s="3029"/>
      <c r="N181" s="3029"/>
      <c r="O181" s="3030" t="s">
        <v>3148</v>
      </c>
      <c r="P181" s="3031"/>
      <c r="Q181" s="3031"/>
      <c r="R181" s="3031"/>
      <c r="S181" s="3031"/>
      <c r="T181" s="3031"/>
      <c r="U181" s="3031"/>
      <c r="V181" s="3031"/>
      <c r="W181" s="3031"/>
      <c r="X181" s="3031"/>
      <c r="Y181" s="3031"/>
      <c r="Z181" s="3031"/>
      <c r="AA181" s="3031"/>
      <c r="AB181" s="3031"/>
      <c r="AC181" s="3031"/>
      <c r="AD181" s="3031"/>
      <c r="AE181" s="805"/>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row>
    <row r="182" spans="1:63" s="54" customFormat="1" ht="30" customHeight="1" x14ac:dyDescent="0.15">
      <c r="A182" s="3023" t="s">
        <v>2837</v>
      </c>
      <c r="B182" s="3023"/>
      <c r="C182" s="3023"/>
      <c r="D182" s="1053"/>
      <c r="E182" s="1054"/>
      <c r="F182" s="3032" t="s">
        <v>3125</v>
      </c>
      <c r="G182" s="3033"/>
      <c r="H182" s="3033"/>
      <c r="I182" s="3033"/>
      <c r="J182" s="3033"/>
      <c r="K182" s="3033"/>
      <c r="L182" s="3033"/>
      <c r="M182" s="3033"/>
      <c r="N182" s="3033"/>
      <c r="O182" s="806"/>
      <c r="P182" s="807"/>
      <c r="Q182" s="807"/>
      <c r="R182" s="808"/>
      <c r="S182" s="808"/>
      <c r="T182" s="808"/>
      <c r="U182" s="808"/>
      <c r="V182" s="808"/>
      <c r="W182" s="808"/>
      <c r="X182" s="808"/>
      <c r="Y182" s="808"/>
      <c r="Z182" s="808"/>
      <c r="AA182" s="808"/>
      <c r="AB182" s="808"/>
      <c r="AC182" s="808"/>
      <c r="AD182" s="808"/>
      <c r="AE182" s="805"/>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row>
    <row r="183" spans="1:63" s="54" customFormat="1" ht="30" customHeight="1" thickBot="1" x14ac:dyDescent="0.2">
      <c r="A183" s="3023" t="s">
        <v>223</v>
      </c>
      <c r="B183" s="3023"/>
      <c r="C183" s="3023"/>
      <c r="D183" s="2057"/>
      <c r="E183" s="2058"/>
      <c r="F183" s="3024" t="s">
        <v>2932</v>
      </c>
      <c r="G183" s="3025"/>
      <c r="H183" s="3025"/>
      <c r="I183" s="3025"/>
      <c r="J183" s="809" t="s">
        <v>2933</v>
      </c>
      <c r="K183" s="3026"/>
      <c r="L183" s="3026"/>
      <c r="M183" s="3026"/>
      <c r="N183" s="3026"/>
      <c r="O183" s="3026"/>
      <c r="P183" s="3026"/>
      <c r="Q183" s="3026"/>
      <c r="R183" s="3026"/>
      <c r="S183" s="3026"/>
      <c r="T183" s="3026"/>
      <c r="U183" s="3026"/>
      <c r="V183" s="3026"/>
      <c r="W183" s="3026"/>
      <c r="X183" s="3026"/>
      <c r="Y183" s="3026"/>
      <c r="Z183" s="3026"/>
      <c r="AA183" s="3026"/>
      <c r="AB183" s="3026"/>
      <c r="AC183" s="3026"/>
      <c r="AD183" s="3027"/>
      <c r="AE183" s="797"/>
      <c r="AF183" s="54" t="str">
        <f>IF(AND(D183="○",K183=""),"←「その他の試験名及びその科目名」を回答してください","")</f>
        <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row>
    <row r="184" spans="1:63" s="54" customFormat="1" ht="12" customHeight="1" x14ac:dyDescent="0.15">
      <c r="A184" s="802"/>
      <c r="B184" s="2059" t="s">
        <v>2827</v>
      </c>
      <c r="C184" s="2059"/>
      <c r="D184" s="2838" t="s">
        <v>2838</v>
      </c>
      <c r="E184" s="2838"/>
      <c r="F184" s="2838"/>
      <c r="G184" s="2838"/>
      <c r="H184" s="2838"/>
      <c r="I184" s="2838"/>
      <c r="J184" s="2838"/>
      <c r="K184" s="2838"/>
      <c r="L184" s="2838"/>
      <c r="M184" s="2838"/>
      <c r="N184" s="2838"/>
      <c r="O184" s="2838"/>
      <c r="P184" s="2838"/>
      <c r="Q184" s="2838"/>
      <c r="R184" s="2838"/>
      <c r="S184" s="2838"/>
      <c r="T184" s="2838"/>
      <c r="U184" s="2838"/>
      <c r="V184" s="2838"/>
      <c r="W184" s="2838"/>
      <c r="X184" s="2838"/>
      <c r="Y184" s="2838"/>
      <c r="Z184" s="2838"/>
      <c r="AA184" s="2838"/>
      <c r="AB184" s="2838"/>
      <c r="AC184" s="2838"/>
      <c r="AD184" s="2838"/>
      <c r="AE184" s="797"/>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row>
    <row r="185" spans="1:63" s="54" customFormat="1" ht="12" customHeight="1" x14ac:dyDescent="0.15">
      <c r="A185" s="802"/>
      <c r="B185" s="3022" t="s">
        <v>212</v>
      </c>
      <c r="C185" s="3022"/>
      <c r="D185" s="2838" t="s">
        <v>2951</v>
      </c>
      <c r="E185" s="2838"/>
      <c r="F185" s="2838"/>
      <c r="G185" s="2838"/>
      <c r="H185" s="2838"/>
      <c r="I185" s="2838"/>
      <c r="J185" s="2838"/>
      <c r="K185" s="2838"/>
      <c r="L185" s="2838"/>
      <c r="M185" s="2838"/>
      <c r="N185" s="2838"/>
      <c r="O185" s="2838"/>
      <c r="P185" s="2838"/>
      <c r="Q185" s="2838"/>
      <c r="R185" s="2838"/>
      <c r="S185" s="2838"/>
      <c r="T185" s="2838"/>
      <c r="U185" s="2838"/>
      <c r="V185" s="2838"/>
      <c r="W185" s="2838"/>
      <c r="X185" s="2838"/>
      <c r="Y185" s="2838"/>
      <c r="Z185" s="2838"/>
      <c r="AA185" s="2838"/>
      <c r="AB185" s="2838"/>
      <c r="AC185" s="2838"/>
      <c r="AD185" s="2838"/>
      <c r="AE185" s="797"/>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row>
    <row r="186" spans="1:63" s="54" customFormat="1" ht="12" customHeight="1" x14ac:dyDescent="0.15">
      <c r="A186" s="802"/>
      <c r="B186" s="3022" t="s">
        <v>2950</v>
      </c>
      <c r="C186" s="3022"/>
      <c r="D186" s="2838" t="s">
        <v>2959</v>
      </c>
      <c r="E186" s="2838"/>
      <c r="F186" s="2838"/>
      <c r="G186" s="2838"/>
      <c r="H186" s="2838"/>
      <c r="I186" s="2838"/>
      <c r="J186" s="2838"/>
      <c r="K186" s="2838"/>
      <c r="L186" s="2838"/>
      <c r="M186" s="2838"/>
      <c r="N186" s="2838"/>
      <c r="O186" s="2838"/>
      <c r="P186" s="2838"/>
      <c r="Q186" s="2838"/>
      <c r="R186" s="2838"/>
      <c r="S186" s="2838"/>
      <c r="T186" s="2838"/>
      <c r="U186" s="2838"/>
      <c r="V186" s="2838"/>
      <c r="W186" s="2838"/>
      <c r="X186" s="2838"/>
      <c r="Y186" s="2838"/>
      <c r="Z186" s="2838"/>
      <c r="AA186" s="2838"/>
      <c r="AB186" s="2838"/>
      <c r="AC186" s="2838"/>
      <c r="AD186" s="2838"/>
      <c r="AE186" s="797"/>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s="54" customFormat="1" ht="4.9000000000000004" customHeight="1" x14ac:dyDescent="0.15">
      <c r="A187" s="800"/>
      <c r="B187" s="800"/>
      <c r="C187" s="797"/>
      <c r="D187" s="797"/>
      <c r="E187" s="797"/>
      <c r="F187" s="797"/>
      <c r="G187" s="797"/>
      <c r="H187" s="797"/>
      <c r="I187" s="797"/>
      <c r="J187" s="797"/>
      <c r="K187" s="797"/>
      <c r="L187" s="797"/>
      <c r="M187" s="797"/>
      <c r="N187" s="797"/>
      <c r="O187" s="797"/>
      <c r="P187" s="797"/>
      <c r="Q187" s="797"/>
      <c r="R187" s="797"/>
      <c r="S187" s="797"/>
      <c r="T187" s="797"/>
      <c r="U187" s="797"/>
      <c r="V187" s="797"/>
      <c r="W187" s="797"/>
      <c r="X187" s="797"/>
      <c r="Y187" s="797"/>
      <c r="Z187" s="797"/>
      <c r="AA187" s="797"/>
      <c r="AB187" s="797"/>
      <c r="AC187" s="797"/>
      <c r="AD187" s="797"/>
      <c r="AE187" s="797"/>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s="54" customFormat="1" ht="4.9000000000000004" customHeight="1" x14ac:dyDescent="0.15">
      <c r="A188" s="800"/>
      <c r="B188" s="800"/>
      <c r="C188" s="797"/>
      <c r="D188" s="797"/>
      <c r="E188" s="797"/>
      <c r="F188" s="797"/>
      <c r="G188" s="797"/>
      <c r="H188" s="797"/>
      <c r="I188" s="797"/>
      <c r="J188" s="797"/>
      <c r="K188" s="797"/>
      <c r="L188" s="797"/>
      <c r="M188" s="797"/>
      <c r="N188" s="797"/>
      <c r="O188" s="797"/>
      <c r="P188" s="797"/>
      <c r="Q188" s="797"/>
      <c r="R188" s="797"/>
      <c r="S188" s="797"/>
      <c r="T188" s="797"/>
      <c r="U188" s="797"/>
      <c r="V188" s="797"/>
      <c r="W188" s="797"/>
      <c r="X188" s="797"/>
      <c r="Y188" s="797"/>
      <c r="Z188" s="797"/>
      <c r="AA188" s="797"/>
      <c r="AB188" s="797"/>
      <c r="AC188" s="797"/>
      <c r="AD188" s="797"/>
      <c r="AE188" s="797"/>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s="54" customFormat="1" ht="4.9000000000000004" customHeight="1" x14ac:dyDescent="0.15">
      <c r="A189" s="800"/>
      <c r="B189" s="800"/>
      <c r="C189" s="797"/>
      <c r="D189" s="797"/>
      <c r="E189" s="797"/>
      <c r="F189" s="797"/>
      <c r="G189" s="797"/>
      <c r="H189" s="797"/>
      <c r="I189" s="797"/>
      <c r="J189" s="797"/>
      <c r="K189" s="797"/>
      <c r="L189" s="797"/>
      <c r="M189" s="797"/>
      <c r="N189" s="797"/>
      <c r="O189" s="797"/>
      <c r="P189" s="797"/>
      <c r="Q189" s="797"/>
      <c r="R189" s="797"/>
      <c r="S189" s="797"/>
      <c r="T189" s="797"/>
      <c r="U189" s="797"/>
      <c r="V189" s="797"/>
      <c r="W189" s="797"/>
      <c r="X189" s="797"/>
      <c r="Y189" s="797"/>
      <c r="Z189" s="797"/>
      <c r="AA189" s="797"/>
      <c r="AB189" s="797"/>
      <c r="AC189" s="797"/>
      <c r="AD189" s="797"/>
      <c r="AE189" s="797"/>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s="54" customFormat="1" ht="15" customHeight="1" x14ac:dyDescent="0.15">
      <c r="A190" s="811" t="s">
        <v>2822</v>
      </c>
      <c r="B190" s="798"/>
      <c r="C190" s="798"/>
      <c r="D190" s="798"/>
      <c r="E190" s="798"/>
      <c r="F190" s="798"/>
      <c r="G190" s="798"/>
      <c r="H190" s="798"/>
      <c r="I190" s="798"/>
      <c r="J190" s="798"/>
      <c r="K190" s="798"/>
      <c r="L190" s="798"/>
      <c r="M190" s="798"/>
      <c r="N190" s="798"/>
      <c r="O190" s="798"/>
      <c r="P190" s="798"/>
      <c r="Q190" s="798"/>
      <c r="R190" s="798"/>
      <c r="S190" s="798"/>
      <c r="T190" s="798"/>
      <c r="U190" s="798"/>
      <c r="V190" s="798"/>
      <c r="W190" s="798"/>
      <c r="X190" s="798"/>
      <c r="Y190" s="798"/>
      <c r="Z190" s="798"/>
      <c r="AA190" s="798"/>
      <c r="AB190" s="798"/>
      <c r="AC190" s="798"/>
      <c r="AD190" s="798"/>
      <c r="AE190" s="798"/>
      <c r="AF190" s="54" t="str">
        <f>IF(AND(COUNTIF(A192:B197,"○")&lt;1, A174&lt;&gt;"○", A175&lt;&gt;"○"), "←外部検定試験の活用方法を回答してください", "")</f>
        <v>←外部検定試験の活用方法を回答してください</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s="54" customFormat="1" ht="4.9000000000000004" customHeight="1" thickBot="1" x14ac:dyDescent="0.2">
      <c r="A191" s="811"/>
      <c r="B191" s="798"/>
      <c r="C191" s="798"/>
      <c r="D191" s="798"/>
      <c r="E191" s="798"/>
      <c r="F191" s="798"/>
      <c r="G191" s="798"/>
      <c r="H191" s="798"/>
      <c r="I191" s="798"/>
      <c r="J191" s="798"/>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s="54" customFormat="1" ht="15" customHeight="1" x14ac:dyDescent="0.15">
      <c r="A192" s="1629"/>
      <c r="B192" s="1630"/>
      <c r="C192" s="2806" t="s">
        <v>2816</v>
      </c>
      <c r="D192" s="2807"/>
      <c r="E192" s="2807"/>
      <c r="F192" s="2807"/>
      <c r="G192" s="2807"/>
      <c r="H192" s="2807"/>
      <c r="I192" s="2807"/>
      <c r="J192" s="2807"/>
      <c r="K192" s="2807"/>
      <c r="L192" s="2807"/>
      <c r="M192" s="2807"/>
      <c r="N192" s="2807"/>
      <c r="O192" s="2807"/>
      <c r="P192" s="2807"/>
      <c r="Q192" s="2807"/>
      <c r="R192" s="2807"/>
      <c r="S192" s="2807"/>
      <c r="T192" s="2807"/>
      <c r="U192" s="2807"/>
      <c r="V192" s="2807"/>
      <c r="W192" s="2807"/>
      <c r="X192" s="798"/>
      <c r="Y192" s="798"/>
      <c r="Z192" s="798"/>
      <c r="AA192" s="798"/>
      <c r="AB192" s="798"/>
      <c r="AC192" s="798"/>
      <c r="AD192" s="798"/>
      <c r="AE192" s="798"/>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s="54" customFormat="1" ht="15" customHeight="1" x14ac:dyDescent="0.15">
      <c r="A193" s="1053"/>
      <c r="B193" s="1054"/>
      <c r="C193" s="2806" t="s">
        <v>2817</v>
      </c>
      <c r="D193" s="2807"/>
      <c r="E193" s="2807"/>
      <c r="F193" s="2807"/>
      <c r="G193" s="2807"/>
      <c r="H193" s="2807"/>
      <c r="I193" s="2807"/>
      <c r="J193" s="2807"/>
      <c r="K193" s="2807"/>
      <c r="L193" s="2807"/>
      <c r="M193" s="2807"/>
      <c r="N193" s="2807"/>
      <c r="O193" s="2807"/>
      <c r="P193" s="2807"/>
      <c r="Q193" s="2807"/>
      <c r="R193" s="2807"/>
      <c r="S193" s="2807"/>
      <c r="T193" s="2807"/>
      <c r="U193" s="2807"/>
      <c r="V193" s="2807"/>
      <c r="W193" s="2807"/>
      <c r="X193" s="812"/>
      <c r="Y193" s="812"/>
      <c r="Z193" s="812"/>
      <c r="AA193" s="812"/>
      <c r="AB193" s="798"/>
      <c r="AC193" s="798"/>
      <c r="AD193" s="798"/>
      <c r="AE193" s="798"/>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s="54" customFormat="1" ht="15" customHeight="1" x14ac:dyDescent="0.15">
      <c r="A194" s="1053"/>
      <c r="B194" s="1054"/>
      <c r="C194" s="2806" t="s">
        <v>2818</v>
      </c>
      <c r="D194" s="2807"/>
      <c r="E194" s="2807"/>
      <c r="F194" s="2807"/>
      <c r="G194" s="2807"/>
      <c r="H194" s="2807"/>
      <c r="I194" s="2807"/>
      <c r="J194" s="2807"/>
      <c r="K194" s="2807"/>
      <c r="L194" s="2807"/>
      <c r="M194" s="2807"/>
      <c r="N194" s="2807"/>
      <c r="O194" s="2807"/>
      <c r="P194" s="2807"/>
      <c r="Q194" s="2807"/>
      <c r="R194" s="2807"/>
      <c r="S194" s="2807"/>
      <c r="T194" s="2807"/>
      <c r="U194" s="2807"/>
      <c r="V194" s="2807"/>
      <c r="W194" s="2807"/>
      <c r="X194" s="813"/>
      <c r="Y194" s="798"/>
      <c r="Z194" s="798"/>
      <c r="AA194" s="798"/>
      <c r="AB194" s="798"/>
      <c r="AC194" s="798"/>
      <c r="AD194" s="798"/>
      <c r="AE194" s="798"/>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s="54" customFormat="1" ht="15" customHeight="1" x14ac:dyDescent="0.15">
      <c r="A195" s="1053"/>
      <c r="B195" s="1054"/>
      <c r="C195" s="2806" t="s">
        <v>2833</v>
      </c>
      <c r="D195" s="2807"/>
      <c r="E195" s="2807"/>
      <c r="F195" s="2807"/>
      <c r="G195" s="2807"/>
      <c r="H195" s="2807"/>
      <c r="I195" s="2807"/>
      <c r="J195" s="2807"/>
      <c r="K195" s="2807"/>
      <c r="L195" s="2807"/>
      <c r="M195" s="2807"/>
      <c r="N195" s="2807"/>
      <c r="O195" s="2807"/>
      <c r="P195" s="2807"/>
      <c r="Q195" s="2807"/>
      <c r="R195" s="2807"/>
      <c r="S195" s="2807"/>
      <c r="T195" s="2807"/>
      <c r="U195" s="2807"/>
      <c r="V195" s="2807"/>
      <c r="W195" s="2807"/>
      <c r="X195" s="798"/>
      <c r="Y195" s="798"/>
      <c r="Z195" s="798"/>
      <c r="AA195" s="798"/>
      <c r="AB195" s="798"/>
      <c r="AC195" s="798"/>
      <c r="AD195" s="798"/>
      <c r="AE195" s="798"/>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s="54" customFormat="1" ht="15" customHeight="1" x14ac:dyDescent="0.15">
      <c r="A196" s="1053"/>
      <c r="B196" s="1054"/>
      <c r="C196" s="2806" t="s">
        <v>2819</v>
      </c>
      <c r="D196" s="2807"/>
      <c r="E196" s="2807"/>
      <c r="F196" s="2807"/>
      <c r="G196" s="2807"/>
      <c r="H196" s="2807"/>
      <c r="I196" s="2807"/>
      <c r="J196" s="2807"/>
      <c r="K196" s="2807"/>
      <c r="L196" s="2807"/>
      <c r="M196" s="2807"/>
      <c r="N196" s="2807"/>
      <c r="O196" s="2807"/>
      <c r="P196" s="2807"/>
      <c r="Q196" s="2807"/>
      <c r="R196" s="2807"/>
      <c r="S196" s="2807"/>
      <c r="T196" s="2807"/>
      <c r="U196" s="2807"/>
      <c r="V196" s="2807"/>
      <c r="W196" s="2807"/>
      <c r="X196" s="798"/>
      <c r="Y196" s="798"/>
      <c r="Z196" s="798"/>
      <c r="AA196" s="798"/>
      <c r="AB196" s="798"/>
      <c r="AC196" s="798"/>
      <c r="AD196" s="798"/>
      <c r="AE196" s="798"/>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s="54" customFormat="1" ht="15" customHeight="1" thickBot="1" x14ac:dyDescent="0.2">
      <c r="A197" s="2057"/>
      <c r="B197" s="2058"/>
      <c r="C197" s="3017" t="s">
        <v>2952</v>
      </c>
      <c r="D197" s="3018"/>
      <c r="E197" s="3018"/>
      <c r="F197" s="3018"/>
      <c r="G197" s="3018"/>
      <c r="H197" s="3018"/>
      <c r="I197" s="3018"/>
      <c r="J197" s="1626"/>
      <c r="K197" s="1627"/>
      <c r="L197" s="1627"/>
      <c r="M197" s="1627"/>
      <c r="N197" s="1627"/>
      <c r="O197" s="1627"/>
      <c r="P197" s="1627"/>
      <c r="Q197" s="1627"/>
      <c r="R197" s="1627"/>
      <c r="S197" s="1627"/>
      <c r="T197" s="1627"/>
      <c r="U197" s="1627"/>
      <c r="V197" s="1627"/>
      <c r="W197" s="1628"/>
      <c r="X197" s="66"/>
      <c r="Y197" s="798"/>
      <c r="Z197" s="798"/>
      <c r="AA197" s="798"/>
      <c r="AB197" s="798"/>
      <c r="AC197" s="798"/>
      <c r="AD197" s="798"/>
      <c r="AE197" s="798"/>
      <c r="AF197" s="50" t="str">
        <f>IF(AND(A197="○",J197=""),"←その他の活用方法を回答してください","")</f>
        <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s="54" customFormat="1" ht="4.9000000000000004" customHeight="1" x14ac:dyDescent="0.15">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50"/>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s="54" customFormat="1" ht="4.9000000000000004" customHeight="1" x14ac:dyDescent="0.15">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50"/>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s="54" customFormat="1" ht="4.9000000000000004" customHeight="1" x14ac:dyDescent="0.15">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50"/>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s="54" customFormat="1" ht="15" customHeight="1" x14ac:dyDescent="0.15">
      <c r="A201" s="66" t="s">
        <v>2894</v>
      </c>
      <c r="B201" s="814"/>
      <c r="C201" s="815"/>
      <c r="D201" s="35"/>
      <c r="E201" s="387"/>
      <c r="F201" s="387"/>
      <c r="G201" s="387"/>
      <c r="H201" s="387"/>
      <c r="I201" s="387"/>
      <c r="J201" s="387"/>
      <c r="K201" s="317"/>
      <c r="L201" s="317"/>
      <c r="M201" s="317"/>
      <c r="N201" s="30"/>
      <c r="O201" s="30"/>
      <c r="P201" s="30"/>
      <c r="Q201" s="30"/>
      <c r="R201" s="30"/>
      <c r="S201" s="30"/>
      <c r="T201" s="30"/>
      <c r="U201" s="30"/>
      <c r="V201" s="30"/>
      <c r="W201" s="30"/>
      <c r="X201" s="30"/>
      <c r="Y201" s="30"/>
      <c r="Z201" s="30"/>
      <c r="AA201" s="30"/>
      <c r="AB201" s="30"/>
      <c r="AC201" s="30"/>
      <c r="AD201" s="30"/>
      <c r="AE201" s="30"/>
      <c r="AF201" s="50"/>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s="54" customFormat="1" ht="4.9000000000000004" customHeight="1" x14ac:dyDescent="0.15">
      <c r="A202" s="66"/>
      <c r="B202" s="814"/>
      <c r="C202" s="815"/>
      <c r="D202" s="35"/>
      <c r="E202" s="387"/>
      <c r="F202" s="387"/>
      <c r="G202" s="387"/>
      <c r="H202" s="387"/>
      <c r="I202" s="387"/>
      <c r="J202" s="387"/>
      <c r="K202" s="317"/>
      <c r="L202" s="317"/>
      <c r="M202" s="317"/>
      <c r="N202" s="30"/>
      <c r="O202" s="30"/>
      <c r="P202" s="30"/>
      <c r="Q202" s="30"/>
      <c r="R202" s="30"/>
      <c r="S202" s="30"/>
      <c r="T202" s="30"/>
      <c r="U202" s="30"/>
      <c r="V202" s="30"/>
      <c r="W202" s="30"/>
      <c r="X202" s="30"/>
      <c r="Y202" s="30"/>
      <c r="Z202" s="30"/>
      <c r="AA202" s="30"/>
      <c r="AB202" s="30"/>
      <c r="AC202" s="30"/>
      <c r="AD202" s="30"/>
      <c r="AE202" s="30"/>
      <c r="AF202" s="50"/>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s="54" customFormat="1" ht="4.9000000000000004" customHeight="1" x14ac:dyDescent="0.15">
      <c r="A203" s="66"/>
      <c r="B203" s="814"/>
      <c r="C203" s="815"/>
      <c r="D203" s="35"/>
      <c r="E203" s="387"/>
      <c r="F203" s="387"/>
      <c r="G203" s="387"/>
      <c r="H203" s="387"/>
      <c r="I203" s="387"/>
      <c r="J203" s="387"/>
      <c r="K203" s="317"/>
      <c r="L203" s="317"/>
      <c r="M203" s="317"/>
      <c r="N203" s="30"/>
      <c r="O203" s="30"/>
      <c r="P203" s="30"/>
      <c r="Q203" s="30"/>
      <c r="R203" s="30"/>
      <c r="S203" s="30"/>
      <c r="T203" s="30"/>
      <c r="U203" s="30"/>
      <c r="V203" s="30"/>
      <c r="W203" s="30"/>
      <c r="X203" s="30"/>
      <c r="Y203" s="30"/>
      <c r="Z203" s="30"/>
      <c r="AA203" s="30"/>
      <c r="AB203" s="30"/>
      <c r="AC203" s="30"/>
      <c r="AD203" s="30"/>
      <c r="AE203" s="30"/>
      <c r="AF203" s="50"/>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s="54" customFormat="1" ht="15" customHeight="1" x14ac:dyDescent="0.15">
      <c r="A204" s="810" t="s">
        <v>2917</v>
      </c>
      <c r="B204" s="814"/>
      <c r="C204" s="815"/>
      <c r="D204" s="35"/>
      <c r="E204" s="387"/>
      <c r="F204" s="387"/>
      <c r="G204" s="387"/>
      <c r="H204" s="387"/>
      <c r="I204" s="387"/>
      <c r="J204" s="387"/>
      <c r="K204" s="317"/>
      <c r="L204" s="317"/>
      <c r="M204" s="317"/>
      <c r="N204" s="30"/>
      <c r="O204" s="30"/>
      <c r="P204" s="30"/>
      <c r="Q204" s="30"/>
      <c r="R204" s="30"/>
      <c r="S204" s="30"/>
      <c r="T204" s="30"/>
      <c r="U204" s="30"/>
      <c r="V204" s="30"/>
      <c r="W204" s="30"/>
      <c r="X204" s="30"/>
      <c r="Y204" s="30"/>
      <c r="Z204" s="30"/>
      <c r="AA204" s="30"/>
      <c r="AB204" s="30"/>
      <c r="AC204" s="30"/>
      <c r="AD204" s="30"/>
      <c r="AE204" s="30"/>
      <c r="AF204" s="50"/>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s="54" customFormat="1" ht="4.9000000000000004" customHeight="1" x14ac:dyDescent="0.15">
      <c r="A205" s="810"/>
      <c r="B205" s="814"/>
      <c r="C205" s="815"/>
      <c r="D205" s="35"/>
      <c r="E205" s="387"/>
      <c r="F205" s="387"/>
      <c r="G205" s="387"/>
      <c r="H205" s="387"/>
      <c r="I205" s="387"/>
      <c r="J205" s="387"/>
      <c r="K205" s="317"/>
      <c r="L205" s="317"/>
      <c r="M205" s="317"/>
      <c r="N205" s="30"/>
      <c r="O205" s="30"/>
      <c r="P205" s="30"/>
      <c r="Q205" s="30"/>
      <c r="R205" s="30"/>
      <c r="S205" s="30"/>
      <c r="T205" s="30"/>
      <c r="U205" s="30"/>
      <c r="V205" s="30"/>
      <c r="W205" s="30"/>
      <c r="X205" s="30"/>
      <c r="Y205" s="30"/>
      <c r="Z205" s="30"/>
      <c r="AA205" s="30"/>
      <c r="AB205" s="30"/>
      <c r="AC205" s="30"/>
      <c r="AD205" s="30"/>
      <c r="AE205" s="30"/>
      <c r="AF205" s="50"/>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row>
    <row r="206" spans="1:63" s="54" customFormat="1" ht="12" customHeight="1" x14ac:dyDescent="0.15">
      <c r="A206" s="1016" t="s">
        <v>2918</v>
      </c>
      <c r="B206" s="1017"/>
      <c r="C206" s="1017"/>
      <c r="D206" s="1017"/>
      <c r="E206" s="1017"/>
      <c r="F206" s="319"/>
      <c r="G206" s="319"/>
      <c r="H206" s="319"/>
      <c r="I206" s="319"/>
      <c r="J206" s="320"/>
      <c r="K206" s="317"/>
      <c r="L206" s="317"/>
      <c r="M206" s="317"/>
      <c r="N206" s="30"/>
      <c r="O206" s="30"/>
      <c r="P206" s="30"/>
      <c r="Q206" s="30"/>
      <c r="R206" s="30"/>
      <c r="S206" s="30"/>
      <c r="T206" s="30"/>
      <c r="U206" s="30"/>
      <c r="V206" s="30"/>
      <c r="W206" s="30"/>
      <c r="X206" s="30"/>
      <c r="Y206" s="30"/>
      <c r="Z206" s="30"/>
      <c r="AA206" s="30"/>
      <c r="AB206" s="30"/>
      <c r="AC206" s="30"/>
      <c r="AD206" s="30"/>
      <c r="AE206" s="30"/>
      <c r="AF206" s="50"/>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row>
    <row r="207" spans="1:63" s="54" customFormat="1" ht="19.899999999999999" customHeight="1" thickBot="1" x14ac:dyDescent="0.2">
      <c r="A207" s="1018"/>
      <c r="B207" s="1019"/>
      <c r="C207" s="1019"/>
      <c r="D207" s="1019"/>
      <c r="E207" s="1019"/>
      <c r="F207" s="3019" t="s">
        <v>2913</v>
      </c>
      <c r="G207" s="3020"/>
      <c r="H207" s="3020"/>
      <c r="I207" s="3020"/>
      <c r="J207" s="3021"/>
      <c r="K207" s="384"/>
      <c r="L207" s="317"/>
      <c r="M207" s="317"/>
      <c r="N207" s="30"/>
      <c r="O207" s="30"/>
      <c r="P207" s="30"/>
      <c r="Q207" s="30"/>
      <c r="R207" s="228"/>
      <c r="S207" s="228"/>
      <c r="T207" s="228"/>
      <c r="U207" s="228"/>
      <c r="V207" s="228"/>
      <c r="W207" s="816"/>
      <c r="X207" s="816"/>
      <c r="Y207" s="816"/>
      <c r="Z207" s="816"/>
      <c r="AA207" s="35"/>
      <c r="AB207" s="30"/>
      <c r="AC207" s="30"/>
      <c r="AD207" s="30"/>
      <c r="AE207" s="30"/>
      <c r="AF207" s="54" t="str">
        <f>IF(AND(J53&lt;&gt;0,A208&lt;&gt;J53,A208&lt;&gt;""),"←本票　I.入学状況・生徒数で入力済の入学者数と一致しません","")</f>
        <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row>
    <row r="208" spans="1:63" s="54" customFormat="1" ht="30" customHeight="1" thickBot="1" x14ac:dyDescent="0.2">
      <c r="A208" s="923"/>
      <c r="B208" s="924"/>
      <c r="C208" s="925"/>
      <c r="D208" s="2011" t="s">
        <v>86</v>
      </c>
      <c r="E208" s="2099"/>
      <c r="F208" s="923"/>
      <c r="G208" s="924"/>
      <c r="H208" s="925"/>
      <c r="I208" s="3015" t="s">
        <v>86</v>
      </c>
      <c r="J208" s="3016"/>
      <c r="K208" s="384"/>
      <c r="L208" s="317"/>
      <c r="M208" s="317"/>
      <c r="N208" s="30"/>
      <c r="O208" s="30"/>
      <c r="P208" s="30"/>
      <c r="Q208" s="30"/>
      <c r="R208" s="303"/>
      <c r="S208" s="303"/>
      <c r="T208" s="303"/>
      <c r="U208" s="303"/>
      <c r="V208" s="303"/>
      <c r="W208" s="817"/>
      <c r="X208" s="817"/>
      <c r="Y208" s="817"/>
      <c r="Z208" s="817"/>
      <c r="AA208" s="148"/>
      <c r="AB208" s="148"/>
      <c r="AC208" s="30"/>
      <c r="AD208" s="30"/>
      <c r="AE208" s="30"/>
      <c r="AF208" s="50" t="str">
        <f>IF(A208="","←入学者数が未記入です",
IF(F208="","←内部進学者数が未記入です",
IF(A208&lt;F208,"←回答が矛盾しています",
"")))</f>
        <v>←入学者数が未記入です</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row>
    <row r="209" spans="1:63" s="54" customFormat="1" ht="4.9000000000000004" customHeight="1" x14ac:dyDescent="0.1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50"/>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row>
    <row r="210" spans="1:63" s="54" customFormat="1" ht="4.9000000000000004" customHeight="1" x14ac:dyDescent="0.1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50"/>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row>
    <row r="211" spans="1:63" s="54" customFormat="1" ht="4.9000000000000004" customHeight="1" x14ac:dyDescent="0.15">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50"/>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s="54" customFormat="1" ht="15" customHeight="1" x14ac:dyDescent="0.15">
      <c r="A212" s="66" t="s">
        <v>2895</v>
      </c>
      <c r="B212" s="317"/>
      <c r="C212" s="317"/>
      <c r="D212" s="317"/>
      <c r="E212" s="317"/>
      <c r="F212" s="317"/>
      <c r="G212" s="317"/>
      <c r="H212" s="317"/>
      <c r="I212" s="317"/>
      <c r="J212" s="317"/>
      <c r="K212" s="317"/>
      <c r="L212" s="317"/>
      <c r="M212" s="317"/>
      <c r="N212" s="317"/>
      <c r="O212" s="317"/>
      <c r="P212" s="317"/>
      <c r="Q212" s="30"/>
      <c r="R212" s="30"/>
      <c r="S212" s="30"/>
      <c r="T212" s="30"/>
      <c r="U212" s="30"/>
      <c r="V212" s="30"/>
      <c r="W212" s="30"/>
      <c r="X212" s="30"/>
      <c r="Y212" s="30"/>
      <c r="Z212" s="30"/>
      <c r="AA212" s="30"/>
      <c r="AB212" s="30"/>
      <c r="AC212" s="30"/>
      <c r="AD212" s="30"/>
      <c r="AE212" s="30"/>
      <c r="AF212" s="50"/>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s="54" customFormat="1" ht="4.9000000000000004" customHeight="1" x14ac:dyDescent="0.15">
      <c r="A213" s="66"/>
      <c r="B213" s="317"/>
      <c r="C213" s="317"/>
      <c r="D213" s="317"/>
      <c r="E213" s="317"/>
      <c r="F213" s="317"/>
      <c r="G213" s="317"/>
      <c r="H213" s="317"/>
      <c r="I213" s="317"/>
      <c r="J213" s="317"/>
      <c r="K213" s="317"/>
      <c r="L213" s="317"/>
      <c r="M213" s="317"/>
      <c r="N213" s="317"/>
      <c r="O213" s="317"/>
      <c r="P213" s="317"/>
      <c r="Q213" s="30"/>
      <c r="R213" s="30"/>
      <c r="S213" s="30"/>
      <c r="T213" s="30"/>
      <c r="U213" s="30"/>
      <c r="V213" s="30"/>
      <c r="W213" s="30"/>
      <c r="X213" s="30"/>
      <c r="Y213" s="30"/>
      <c r="Z213" s="30"/>
      <c r="AA213" s="30"/>
      <c r="AB213" s="30"/>
      <c r="AC213" s="30"/>
      <c r="AD213" s="30"/>
      <c r="AE213" s="30"/>
      <c r="AF213" s="50"/>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s="54" customFormat="1" ht="4.9000000000000004" customHeight="1" x14ac:dyDescent="0.15">
      <c r="A214" s="66"/>
      <c r="B214" s="317"/>
      <c r="C214" s="317"/>
      <c r="D214" s="317"/>
      <c r="E214" s="317"/>
      <c r="F214" s="317"/>
      <c r="G214" s="317"/>
      <c r="H214" s="317"/>
      <c r="I214" s="317"/>
      <c r="J214" s="317"/>
      <c r="K214" s="317"/>
      <c r="L214" s="317"/>
      <c r="M214" s="317"/>
      <c r="N214" s="317"/>
      <c r="O214" s="317"/>
      <c r="P214" s="317"/>
      <c r="Q214" s="30"/>
      <c r="R214" s="30"/>
      <c r="S214" s="30"/>
      <c r="T214" s="30"/>
      <c r="U214" s="30"/>
      <c r="V214" s="30"/>
      <c r="W214" s="30"/>
      <c r="X214" s="30"/>
      <c r="Y214" s="30"/>
      <c r="Z214" s="30"/>
      <c r="AA214" s="30"/>
      <c r="AB214" s="30"/>
      <c r="AC214" s="30"/>
      <c r="AD214" s="30"/>
      <c r="AE214" s="30"/>
      <c r="AF214" s="50"/>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row>
    <row r="215" spans="1:63" s="54" customFormat="1" ht="15" customHeight="1" x14ac:dyDescent="0.15">
      <c r="A215" s="66" t="s">
        <v>2905</v>
      </c>
      <c r="B215" s="317"/>
      <c r="C215" s="317"/>
      <c r="D215" s="317"/>
      <c r="E215" s="317"/>
      <c r="F215" s="317"/>
      <c r="G215" s="317"/>
      <c r="H215" s="317"/>
      <c r="I215" s="317"/>
      <c r="J215" s="317"/>
      <c r="K215" s="317"/>
      <c r="L215" s="317"/>
      <c r="M215" s="317"/>
      <c r="N215" s="317"/>
      <c r="O215" s="317"/>
      <c r="P215" s="317"/>
      <c r="Q215" s="30"/>
      <c r="R215" s="30"/>
      <c r="S215" s="30"/>
      <c r="T215" s="30"/>
      <c r="U215" s="30"/>
      <c r="V215" s="30"/>
      <c r="W215" s="30"/>
      <c r="X215" s="30"/>
      <c r="Y215" s="30"/>
      <c r="Z215" s="30"/>
      <c r="AA215" s="30"/>
      <c r="AB215" s="30"/>
      <c r="AC215" s="30"/>
      <c r="AD215" s="30"/>
      <c r="AE215" s="30"/>
      <c r="AF215" s="50"/>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row>
    <row r="216" spans="1:63" s="54" customFormat="1" ht="4.9000000000000004" customHeight="1" x14ac:dyDescent="0.15">
      <c r="A216" s="66"/>
      <c r="B216" s="317"/>
      <c r="C216" s="317"/>
      <c r="D216" s="317"/>
      <c r="E216" s="317"/>
      <c r="F216" s="317"/>
      <c r="G216" s="317"/>
      <c r="H216" s="317"/>
      <c r="I216" s="317"/>
      <c r="J216" s="317"/>
      <c r="K216" s="317"/>
      <c r="L216" s="317"/>
      <c r="M216" s="317"/>
      <c r="N216" s="317"/>
      <c r="O216" s="317"/>
      <c r="P216" s="317"/>
      <c r="Q216" s="30"/>
      <c r="R216" s="30"/>
      <c r="S216" s="30"/>
      <c r="T216" s="30"/>
      <c r="U216" s="30"/>
      <c r="V216" s="30"/>
      <c r="W216" s="30"/>
      <c r="X216" s="30"/>
      <c r="Y216" s="30"/>
      <c r="Z216" s="30"/>
      <c r="AA216" s="30"/>
      <c r="AB216" s="30"/>
      <c r="AC216" s="30"/>
      <c r="AD216" s="30"/>
      <c r="AE216" s="30"/>
      <c r="AF216" s="50"/>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row>
    <row r="217" spans="1:63" s="54" customFormat="1" ht="15" customHeight="1" x14ac:dyDescent="0.15">
      <c r="A217" s="810" t="s">
        <v>4721</v>
      </c>
      <c r="B217" s="317"/>
      <c r="C217" s="317"/>
      <c r="D217" s="317"/>
      <c r="E217" s="317"/>
      <c r="F217" s="317"/>
      <c r="G217" s="317"/>
      <c r="H217" s="317"/>
      <c r="I217" s="317"/>
      <c r="J217" s="317"/>
      <c r="K217" s="317"/>
      <c r="L217" s="317"/>
      <c r="M217" s="317"/>
      <c r="N217" s="317"/>
      <c r="O217" s="317"/>
      <c r="P217" s="317"/>
      <c r="Q217" s="30"/>
      <c r="R217" s="30"/>
      <c r="S217" s="30"/>
      <c r="T217" s="30"/>
      <c r="U217" s="30"/>
      <c r="V217" s="30"/>
      <c r="W217" s="30"/>
      <c r="X217" s="30"/>
      <c r="Y217" s="30"/>
      <c r="Z217" s="30"/>
      <c r="AA217" s="30"/>
      <c r="AB217" s="30"/>
      <c r="AC217" s="30"/>
      <c r="AD217" s="30"/>
      <c r="AE217" s="30"/>
      <c r="AF217" s="50"/>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row>
    <row r="218" spans="1:63" s="54" customFormat="1" ht="4.9000000000000004" customHeight="1" x14ac:dyDescent="0.15">
      <c r="A218" s="810"/>
      <c r="B218" s="317"/>
      <c r="C218" s="317"/>
      <c r="D218" s="317"/>
      <c r="E218" s="317"/>
      <c r="F218" s="317"/>
      <c r="G218" s="317"/>
      <c r="H218" s="317"/>
      <c r="I218" s="317"/>
      <c r="J218" s="317"/>
      <c r="K218" s="317"/>
      <c r="L218" s="317"/>
      <c r="M218" s="317"/>
      <c r="N218" s="317"/>
      <c r="O218" s="317"/>
      <c r="P218" s="317"/>
      <c r="Q218" s="30"/>
      <c r="R218" s="30"/>
      <c r="S218" s="30"/>
      <c r="T218" s="30"/>
      <c r="U218" s="30"/>
      <c r="V218" s="30"/>
      <c r="W218" s="30"/>
      <c r="X218" s="30"/>
      <c r="Y218" s="30"/>
      <c r="Z218" s="30"/>
      <c r="AA218" s="30"/>
      <c r="AB218" s="30"/>
      <c r="AC218" s="30"/>
      <c r="AD218" s="30"/>
      <c r="AE218" s="30"/>
      <c r="AF218" s="50"/>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row>
    <row r="219" spans="1:63" s="54" customFormat="1" ht="12" customHeight="1" x14ac:dyDescent="0.15">
      <c r="A219" s="2100" t="s">
        <v>2919</v>
      </c>
      <c r="B219" s="2101"/>
      <c r="C219" s="2101"/>
      <c r="D219" s="2101"/>
      <c r="E219" s="2102"/>
      <c r="F219" s="325"/>
      <c r="G219" s="325"/>
      <c r="H219" s="325"/>
      <c r="I219" s="325"/>
      <c r="J219" s="325"/>
      <c r="K219" s="325"/>
      <c r="L219" s="325"/>
      <c r="M219" s="325"/>
      <c r="N219" s="325"/>
      <c r="O219" s="326"/>
      <c r="P219" s="35"/>
      <c r="Q219" s="228"/>
      <c r="R219" s="228"/>
      <c r="S219" s="228"/>
      <c r="T219" s="228"/>
      <c r="U219" s="228"/>
      <c r="V219" s="228"/>
      <c r="W219" s="228"/>
      <c r="X219" s="228"/>
      <c r="Y219" s="3011"/>
      <c r="Z219" s="3011"/>
      <c r="AA219" s="3011"/>
      <c r="AB219" s="3011"/>
      <c r="AC219" s="3011"/>
      <c r="AD219" s="30"/>
      <c r="AE219" s="30"/>
      <c r="AF219" s="50"/>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row>
    <row r="220" spans="1:63" s="54" customFormat="1" ht="12" customHeight="1" x14ac:dyDescent="0.15">
      <c r="A220" s="2101"/>
      <c r="B220" s="2101"/>
      <c r="C220" s="2101"/>
      <c r="D220" s="2101"/>
      <c r="E220" s="2102"/>
      <c r="F220" s="2105" t="s">
        <v>2916</v>
      </c>
      <c r="G220" s="2106"/>
      <c r="H220" s="2106"/>
      <c r="I220" s="2106"/>
      <c r="J220" s="2107"/>
      <c r="K220" s="323"/>
      <c r="L220" s="323"/>
      <c r="M220" s="323"/>
      <c r="N220" s="323"/>
      <c r="O220" s="324"/>
      <c r="P220" s="35"/>
      <c r="Q220" s="228"/>
      <c r="R220" s="228"/>
      <c r="S220" s="228"/>
      <c r="T220" s="228"/>
      <c r="U220" s="228"/>
      <c r="V220" s="228"/>
      <c r="W220" s="228"/>
      <c r="X220" s="228"/>
      <c r="Y220" s="812"/>
      <c r="Z220" s="228"/>
      <c r="AA220" s="228"/>
      <c r="AB220" s="228"/>
      <c r="AC220" s="228"/>
      <c r="AD220" s="30"/>
      <c r="AE220" s="30"/>
      <c r="AF220" s="50"/>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row>
    <row r="221" spans="1:63" s="54" customFormat="1" ht="19.899999999999999" customHeight="1" thickBot="1" x14ac:dyDescent="0.2">
      <c r="A221" s="2103"/>
      <c r="B221" s="2103"/>
      <c r="C221" s="2103"/>
      <c r="D221" s="2103"/>
      <c r="E221" s="2104"/>
      <c r="F221" s="2108"/>
      <c r="G221" s="2109"/>
      <c r="H221" s="2109"/>
      <c r="I221" s="2109"/>
      <c r="J221" s="2110"/>
      <c r="K221" s="3012" t="s">
        <v>2915</v>
      </c>
      <c r="L221" s="3013"/>
      <c r="M221" s="3013"/>
      <c r="N221" s="3013"/>
      <c r="O221" s="3014"/>
      <c r="P221" s="35"/>
      <c r="Q221" s="228"/>
      <c r="R221" s="228"/>
      <c r="S221" s="228"/>
      <c r="T221" s="228"/>
      <c r="U221" s="228"/>
      <c r="V221" s="228"/>
      <c r="W221" s="228"/>
      <c r="X221" s="228"/>
      <c r="Y221" s="228"/>
      <c r="Z221" s="228"/>
      <c r="AA221" s="228"/>
      <c r="AB221" s="228"/>
      <c r="AC221" s="228"/>
      <c r="AD221" s="30"/>
      <c r="AE221" s="30"/>
      <c r="AF221" s="54" t="str">
        <f>IF(AND(AA54&lt;&gt;0,A222&lt;&gt;AA54,A222&lt;&gt;""),"←本票　I.入学状況・生徒数で入力済の現員生徒数計と一致しません","")</f>
        <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row>
    <row r="222" spans="1:63" s="54" customFormat="1" ht="30" customHeight="1" thickBot="1" x14ac:dyDescent="0.2">
      <c r="A222" s="923"/>
      <c r="B222" s="924"/>
      <c r="C222" s="925"/>
      <c r="D222" s="1619" t="s">
        <v>86</v>
      </c>
      <c r="E222" s="2010"/>
      <c r="F222" s="923"/>
      <c r="G222" s="924"/>
      <c r="H222" s="925"/>
      <c r="I222" s="2011" t="s">
        <v>86</v>
      </c>
      <c r="J222" s="2012"/>
      <c r="K222" s="923"/>
      <c r="L222" s="924"/>
      <c r="M222" s="925"/>
      <c r="N222" s="3015" t="s">
        <v>86</v>
      </c>
      <c r="O222" s="3016"/>
      <c r="P222" s="35"/>
      <c r="Q222" s="228"/>
      <c r="R222" s="228"/>
      <c r="S222" s="228"/>
      <c r="T222" s="816"/>
      <c r="U222" s="816"/>
      <c r="V222" s="816"/>
      <c r="W222" s="3011"/>
      <c r="X222" s="3011"/>
      <c r="Y222" s="816"/>
      <c r="Z222" s="816"/>
      <c r="AA222" s="816"/>
      <c r="AB222" s="3011"/>
      <c r="AC222" s="3011"/>
      <c r="AD222" s="30"/>
      <c r="AE222" s="30"/>
      <c r="AF222" s="50" t="str">
        <f>IF(A222="","←在籍者数が未記入です",
IF(F222="","←外国籍生徒数が未記入です（不在の場合は「0」を入力してください）",
IF(K222="","←外国人留学生数が未記入です（不在の場合は「0」を入力してください）",
IF(OR(A222&lt;F222,F222&lt;K222),"←回答が矛盾しています",""))))</f>
        <v>←在籍者数が未記入です</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row>
    <row r="223" spans="1:63" s="54" customFormat="1" ht="4.9000000000000004" customHeight="1" x14ac:dyDescent="0.15">
      <c r="A223" s="321"/>
      <c r="B223" s="321"/>
      <c r="C223" s="322"/>
      <c r="D223" s="317"/>
      <c r="E223" s="317"/>
      <c r="F223" s="317"/>
      <c r="G223" s="317"/>
      <c r="H223" s="317"/>
      <c r="I223" s="317"/>
      <c r="J223" s="317"/>
      <c r="K223" s="317"/>
      <c r="L223" s="317"/>
      <c r="M223" s="317"/>
      <c r="N223" s="317"/>
      <c r="O223" s="317"/>
      <c r="P223" s="317"/>
      <c r="Q223" s="30"/>
      <c r="R223" s="30"/>
      <c r="S223" s="30"/>
      <c r="T223" s="30"/>
      <c r="U223" s="30"/>
      <c r="V223" s="30"/>
      <c r="W223" s="30"/>
      <c r="X223" s="30"/>
      <c r="Y223" s="30"/>
      <c r="Z223" s="30"/>
      <c r="AA223" s="30"/>
      <c r="AB223" s="30"/>
      <c r="AC223" s="30"/>
      <c r="AD223" s="30"/>
      <c r="AE223" s="30"/>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row>
    <row r="224" spans="1:63" s="54" customFormat="1" ht="4.9000000000000004" customHeight="1" x14ac:dyDescent="0.15">
      <c r="A224" s="321"/>
      <c r="B224" s="321"/>
      <c r="C224" s="322"/>
      <c r="D224" s="317"/>
      <c r="E224" s="317"/>
      <c r="F224" s="317"/>
      <c r="G224" s="317"/>
      <c r="H224" s="317"/>
      <c r="I224" s="317"/>
      <c r="J224" s="317"/>
      <c r="K224" s="317"/>
      <c r="L224" s="317"/>
      <c r="M224" s="317"/>
      <c r="N224" s="317"/>
      <c r="O224" s="317"/>
      <c r="P224" s="317"/>
      <c r="Q224" s="30"/>
      <c r="R224" s="30"/>
      <c r="S224" s="30"/>
      <c r="T224" s="30"/>
      <c r="U224" s="30"/>
      <c r="V224" s="30"/>
      <c r="W224" s="30"/>
      <c r="X224" s="30"/>
      <c r="Y224" s="30"/>
      <c r="Z224" s="30"/>
      <c r="AA224" s="30"/>
      <c r="AB224" s="30"/>
      <c r="AC224" s="30"/>
      <c r="AD224" s="30"/>
      <c r="AE224" s="30"/>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row>
    <row r="225" spans="1:63" s="54" customFormat="1" ht="4.9000000000000004" customHeight="1" x14ac:dyDescent="0.15">
      <c r="A225" s="321"/>
      <c r="B225" s="321"/>
      <c r="C225" s="322"/>
      <c r="D225" s="317"/>
      <c r="E225" s="317"/>
      <c r="F225" s="317"/>
      <c r="G225" s="317"/>
      <c r="H225" s="317"/>
      <c r="I225" s="317"/>
      <c r="J225" s="317"/>
      <c r="K225" s="317"/>
      <c r="L225" s="317"/>
      <c r="M225" s="317"/>
      <c r="N225" s="317"/>
      <c r="O225" s="317"/>
      <c r="P225" s="317"/>
      <c r="Q225" s="30"/>
      <c r="R225" s="30"/>
      <c r="S225" s="30"/>
      <c r="T225" s="30"/>
      <c r="U225" s="30"/>
      <c r="V225" s="30"/>
      <c r="W225" s="30"/>
      <c r="X225" s="30"/>
      <c r="Y225" s="30"/>
      <c r="Z225" s="30"/>
      <c r="AA225" s="30"/>
      <c r="AB225" s="30"/>
      <c r="AC225" s="30"/>
      <c r="AD225" s="30"/>
      <c r="AE225" s="30"/>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row>
    <row r="226" spans="1:63" s="54" customFormat="1" ht="15" customHeight="1" x14ac:dyDescent="0.15">
      <c r="A226" s="66" t="s">
        <v>2896</v>
      </c>
      <c r="B226" s="814"/>
      <c r="C226" s="815"/>
      <c r="D226" s="35"/>
      <c r="E226" s="387"/>
      <c r="F226" s="387"/>
      <c r="G226" s="387"/>
      <c r="H226" s="387"/>
      <c r="I226" s="387"/>
      <c r="J226" s="387"/>
      <c r="K226" s="387"/>
      <c r="L226" s="387"/>
      <c r="M226" s="387"/>
      <c r="N226" s="387"/>
      <c r="O226" s="387"/>
      <c r="P226" s="35"/>
      <c r="Q226" s="228"/>
      <c r="R226" s="228"/>
      <c r="S226" s="228"/>
      <c r="T226" s="228"/>
      <c r="U226" s="228"/>
      <c r="V226" s="228"/>
      <c r="W226" s="35"/>
      <c r="X226" s="35"/>
      <c r="Y226" s="35"/>
      <c r="Z226" s="35"/>
      <c r="AA226" s="35"/>
      <c r="AB226" s="35"/>
      <c r="AC226" s="35"/>
      <c r="AD226" s="35"/>
      <c r="AE226" s="35"/>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row>
    <row r="227" spans="1:63" s="54" customFormat="1" ht="4.9000000000000004" customHeight="1" x14ac:dyDescent="0.15">
      <c r="A227" s="66"/>
      <c r="B227" s="814"/>
      <c r="C227" s="815"/>
      <c r="D227" s="35"/>
      <c r="E227" s="387"/>
      <c r="F227" s="387"/>
      <c r="G227" s="387"/>
      <c r="H227" s="387"/>
      <c r="I227" s="387"/>
      <c r="J227" s="387"/>
      <c r="K227" s="387"/>
      <c r="L227" s="387"/>
      <c r="M227" s="387"/>
      <c r="N227" s="387"/>
      <c r="O227" s="387"/>
      <c r="P227" s="35"/>
      <c r="Q227" s="228"/>
      <c r="R227" s="228"/>
      <c r="S227" s="228"/>
      <c r="T227" s="228"/>
      <c r="U227" s="228"/>
      <c r="V227" s="228"/>
      <c r="W227" s="35"/>
      <c r="X227" s="35"/>
      <c r="Y227" s="35"/>
      <c r="Z227" s="35"/>
      <c r="AA227" s="35"/>
      <c r="AB227" s="35"/>
      <c r="AC227" s="35"/>
      <c r="AD227" s="35"/>
      <c r="AE227" s="35"/>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row>
    <row r="228" spans="1:63" s="54" customFormat="1" ht="15" customHeight="1" x14ac:dyDescent="0.15">
      <c r="A228" s="810" t="s">
        <v>2920</v>
      </c>
      <c r="B228" s="814"/>
      <c r="C228" s="815"/>
      <c r="D228" s="35"/>
      <c r="E228" s="387"/>
      <c r="F228" s="387"/>
      <c r="G228" s="387"/>
      <c r="H228" s="387"/>
      <c r="I228" s="387"/>
      <c r="J228" s="387"/>
      <c r="K228" s="387"/>
      <c r="L228" s="387"/>
      <c r="M228" s="387"/>
      <c r="N228" s="387"/>
      <c r="O228" s="387"/>
      <c r="P228" s="35"/>
      <c r="Q228" s="228"/>
      <c r="R228" s="228"/>
      <c r="S228" s="228"/>
      <c r="T228" s="228"/>
      <c r="U228" s="228"/>
      <c r="V228" s="228"/>
      <c r="W228" s="35"/>
      <c r="X228" s="35"/>
      <c r="Y228" s="35"/>
      <c r="Z228" s="35"/>
      <c r="AA228" s="35"/>
      <c r="AB228" s="35"/>
      <c r="AC228" s="35"/>
      <c r="AD228" s="35"/>
      <c r="AE228" s="35"/>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row>
    <row r="229" spans="1:63" s="54" customFormat="1" ht="4.9000000000000004" customHeight="1" x14ac:dyDescent="0.15">
      <c r="A229" s="810"/>
      <c r="B229" s="814"/>
      <c r="C229" s="815"/>
      <c r="D229" s="35"/>
      <c r="E229" s="387"/>
      <c r="F229" s="387"/>
      <c r="G229" s="387"/>
      <c r="H229" s="387"/>
      <c r="I229" s="387"/>
      <c r="J229" s="387"/>
      <c r="K229" s="387"/>
      <c r="L229" s="387"/>
      <c r="M229" s="387"/>
      <c r="N229" s="387"/>
      <c r="O229" s="387"/>
      <c r="P229" s="35"/>
      <c r="Q229" s="228"/>
      <c r="R229" s="228"/>
      <c r="S229" s="228"/>
      <c r="T229" s="228"/>
      <c r="U229" s="228"/>
      <c r="V229" s="228"/>
      <c r="W229" s="35"/>
      <c r="X229" s="35"/>
      <c r="Y229" s="35"/>
      <c r="Z229" s="35"/>
      <c r="AA229" s="35"/>
      <c r="AB229" s="35"/>
      <c r="AC229" s="35"/>
      <c r="AD229" s="35"/>
      <c r="AE229" s="35"/>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row>
    <row r="230" spans="1:63" ht="12" customHeight="1" x14ac:dyDescent="0.15">
      <c r="A230" s="1998" t="s">
        <v>2921</v>
      </c>
      <c r="B230" s="1999"/>
      <c r="C230" s="1999"/>
      <c r="D230" s="1999"/>
      <c r="E230" s="1999"/>
      <c r="F230" s="327"/>
      <c r="G230" s="327"/>
      <c r="H230" s="327"/>
      <c r="I230" s="327"/>
      <c r="J230" s="328"/>
      <c r="K230" s="384"/>
      <c r="L230" s="387"/>
      <c r="M230" s="387"/>
      <c r="N230" s="387"/>
      <c r="O230" s="387"/>
      <c r="P230" s="35"/>
      <c r="Q230" s="228"/>
      <c r="R230" s="228"/>
      <c r="S230" s="228"/>
      <c r="T230" s="3011"/>
      <c r="U230" s="3011"/>
      <c r="V230" s="3011"/>
      <c r="W230" s="3011"/>
      <c r="X230" s="3011"/>
      <c r="Y230" s="816"/>
      <c r="Z230" s="816"/>
      <c r="AA230" s="816"/>
      <c r="AB230" s="816"/>
      <c r="AC230" s="35"/>
      <c r="AD230" s="30"/>
      <c r="AE230" s="35"/>
      <c r="AF230" s="54"/>
    </row>
    <row r="231" spans="1:63" ht="19.899999999999999" customHeight="1" thickBot="1" x14ac:dyDescent="0.2">
      <c r="A231" s="2000"/>
      <c r="B231" s="2001"/>
      <c r="C231" s="2001"/>
      <c r="D231" s="2001"/>
      <c r="E231" s="2001"/>
      <c r="F231" s="3012" t="s">
        <v>2914</v>
      </c>
      <c r="G231" s="3013"/>
      <c r="H231" s="3013"/>
      <c r="I231" s="3013"/>
      <c r="J231" s="3014"/>
      <c r="K231" s="384"/>
      <c r="L231" s="387"/>
      <c r="M231" s="387"/>
      <c r="N231" s="387"/>
      <c r="O231" s="387"/>
      <c r="P231" s="35"/>
      <c r="Q231" s="228"/>
      <c r="R231" s="228"/>
      <c r="S231" s="228"/>
      <c r="T231" s="303"/>
      <c r="U231" s="303"/>
      <c r="V231" s="303"/>
      <c r="W231" s="303"/>
      <c r="X231" s="303"/>
      <c r="Y231" s="816"/>
      <c r="Z231" s="816"/>
      <c r="AA231" s="816"/>
      <c r="AB231" s="816"/>
      <c r="AC231" s="35"/>
      <c r="AD231" s="30"/>
      <c r="AE231" s="35"/>
      <c r="AF231" s="54"/>
    </row>
    <row r="232" spans="1:63" ht="30" customHeight="1" thickBot="1" x14ac:dyDescent="0.2">
      <c r="A232" s="1616">
        <f>A222</f>
        <v>0</v>
      </c>
      <c r="B232" s="1617"/>
      <c r="C232" s="1618"/>
      <c r="D232" s="1619" t="s">
        <v>86</v>
      </c>
      <c r="E232" s="1620"/>
      <c r="F232" s="923"/>
      <c r="G232" s="924"/>
      <c r="H232" s="925"/>
      <c r="I232" s="3015" t="s">
        <v>86</v>
      </c>
      <c r="J232" s="3016"/>
      <c r="K232" s="384"/>
      <c r="L232" s="387"/>
      <c r="M232" s="387"/>
      <c r="N232" s="387"/>
      <c r="O232" s="387"/>
      <c r="P232" s="35"/>
      <c r="Q232" s="228"/>
      <c r="R232" s="228"/>
      <c r="S232" s="228"/>
      <c r="T232" s="228"/>
      <c r="U232" s="228"/>
      <c r="V232" s="228"/>
      <c r="W232" s="228"/>
      <c r="X232" s="228"/>
      <c r="Y232" s="816"/>
      <c r="Z232" s="816"/>
      <c r="AA232" s="816"/>
      <c r="AB232" s="816"/>
      <c r="AC232" s="35"/>
      <c r="AD232" s="35"/>
      <c r="AE232" s="35"/>
      <c r="AF232" s="54" t="str">
        <f>IF(F232="","←他県からの生徒数が未記入です（不在の場合は「0」を入力してください）",
IF(A232&lt;F232,"←回答が矛盾しています",""))</f>
        <v>←他県からの生徒数が未記入です（不在の場合は「0」を入力してください）</v>
      </c>
    </row>
    <row r="233" spans="1:63" ht="4.9000000000000004" customHeight="1" x14ac:dyDescent="0.15">
      <c r="A233" s="317"/>
      <c r="B233" s="317"/>
      <c r="C233" s="317"/>
      <c r="D233" s="317"/>
      <c r="E233" s="317"/>
      <c r="F233" s="317"/>
      <c r="G233" s="317"/>
      <c r="H233" s="317"/>
      <c r="I233" s="317"/>
      <c r="J233" s="317"/>
      <c r="K233" s="317"/>
      <c r="L233" s="317"/>
      <c r="M233" s="317"/>
      <c r="N233" s="317"/>
      <c r="O233" s="317"/>
      <c r="P233" s="317"/>
      <c r="Q233" s="317"/>
      <c r="R233" s="317"/>
      <c r="S233" s="317"/>
      <c r="T233" s="317"/>
      <c r="U233" s="317"/>
      <c r="V233" s="317"/>
      <c r="W233" s="317"/>
      <c r="X233" s="317"/>
      <c r="Y233" s="317"/>
      <c r="Z233" s="317"/>
      <c r="AA233" s="794"/>
      <c r="AB233" s="794"/>
      <c r="AC233" s="794"/>
      <c r="AD233" s="794"/>
      <c r="AE233" s="794"/>
    </row>
    <row r="234" spans="1:63" ht="4.9000000000000004" customHeight="1" x14ac:dyDescent="0.15">
      <c r="A234" s="317"/>
      <c r="B234" s="317"/>
      <c r="C234" s="317"/>
      <c r="D234" s="317"/>
      <c r="E234" s="317"/>
      <c r="F234" s="317"/>
      <c r="G234" s="317"/>
      <c r="H234" s="317"/>
      <c r="I234" s="317"/>
      <c r="J234" s="317"/>
      <c r="K234" s="317"/>
      <c r="L234" s="317"/>
      <c r="M234" s="317"/>
      <c r="N234" s="317"/>
      <c r="O234" s="317"/>
      <c r="P234" s="317"/>
      <c r="Q234" s="317"/>
      <c r="R234" s="317"/>
      <c r="S234" s="317"/>
      <c r="T234" s="317"/>
      <c r="U234" s="317"/>
      <c r="V234" s="317"/>
      <c r="W234" s="317"/>
      <c r="X234" s="317"/>
      <c r="Y234" s="317"/>
      <c r="Z234" s="317"/>
      <c r="AA234" s="794"/>
      <c r="AB234" s="794"/>
      <c r="AC234" s="794"/>
      <c r="AD234" s="794"/>
      <c r="AE234" s="794"/>
    </row>
    <row r="235" spans="1:63" ht="4.9000000000000004" customHeight="1" x14ac:dyDescent="0.15">
      <c r="A235" s="317"/>
      <c r="B235" s="317"/>
      <c r="C235" s="317"/>
      <c r="D235" s="317"/>
      <c r="E235" s="317"/>
      <c r="F235" s="317"/>
      <c r="G235" s="317"/>
      <c r="H235" s="317"/>
      <c r="I235" s="317"/>
      <c r="J235" s="317"/>
      <c r="K235" s="317"/>
      <c r="L235" s="317"/>
      <c r="M235" s="317"/>
      <c r="N235" s="317"/>
      <c r="O235" s="317"/>
      <c r="P235" s="317"/>
      <c r="Q235" s="317"/>
      <c r="R235" s="317"/>
      <c r="S235" s="317"/>
      <c r="T235" s="317"/>
      <c r="U235" s="317"/>
      <c r="V235" s="317"/>
      <c r="W235" s="317"/>
      <c r="X235" s="317"/>
      <c r="Y235" s="317"/>
      <c r="Z235" s="317"/>
      <c r="AA235" s="794"/>
      <c r="AB235" s="794"/>
      <c r="AC235" s="794"/>
      <c r="AD235" s="794"/>
      <c r="AE235" s="794"/>
    </row>
    <row r="236" spans="1:63" s="35" customFormat="1" ht="17.25" customHeight="1" x14ac:dyDescent="0.15">
      <c r="A236" s="2353" t="s">
        <v>4722</v>
      </c>
      <c r="B236" s="2353"/>
      <c r="C236" s="2353"/>
      <c r="D236" s="2353"/>
      <c r="E236" s="2353"/>
      <c r="F236" s="2353"/>
      <c r="G236" s="2353"/>
      <c r="H236" s="2353"/>
      <c r="I236" s="2353"/>
      <c r="J236" s="2353"/>
      <c r="K236" s="2353"/>
      <c r="L236" s="2353"/>
      <c r="M236" s="2353"/>
      <c r="N236" s="2353"/>
      <c r="O236" s="2353"/>
      <c r="P236" s="2353"/>
      <c r="Q236" s="2353"/>
      <c r="R236" s="2353"/>
      <c r="S236" s="2353"/>
      <c r="T236" s="2353"/>
      <c r="U236" s="2353"/>
      <c r="V236" s="2353"/>
      <c r="W236" s="2353"/>
      <c r="X236" s="2353"/>
      <c r="Y236" s="2353"/>
      <c r="Z236" s="2353"/>
      <c r="AA236" s="2353"/>
      <c r="AB236" s="2353"/>
      <c r="AC236" s="2353"/>
      <c r="AD236" s="2353"/>
      <c r="AE236" s="2353"/>
      <c r="AF236" s="54"/>
      <c r="AG236" s="82"/>
    </row>
    <row r="237" spans="1:63" s="77" customFormat="1" ht="13.5" customHeight="1" x14ac:dyDescent="0.15">
      <c r="A237" s="3001" t="s">
        <v>4723</v>
      </c>
      <c r="B237" s="3002"/>
      <c r="C237" s="3002"/>
      <c r="D237" s="3002"/>
      <c r="E237" s="230"/>
      <c r="F237" s="231"/>
      <c r="G237" s="231"/>
      <c r="H237" s="231"/>
      <c r="I237" s="231"/>
      <c r="J237" s="231"/>
      <c r="K237" s="231"/>
      <c r="L237" s="231"/>
      <c r="M237" s="231"/>
      <c r="N237" s="231"/>
      <c r="O237" s="231"/>
      <c r="P237" s="231"/>
      <c r="Q237" s="231"/>
      <c r="R237" s="231"/>
      <c r="S237" s="231"/>
      <c r="T237" s="231"/>
      <c r="U237" s="231"/>
      <c r="V237" s="231"/>
      <c r="W237" s="231"/>
      <c r="X237" s="231"/>
      <c r="Y237" s="244"/>
      <c r="Z237" s="3005" t="s">
        <v>4724</v>
      </c>
      <c r="AA237" s="3006"/>
      <c r="AB237" s="3007"/>
      <c r="AC237" s="818"/>
      <c r="AD237" s="818"/>
      <c r="AE237" s="818"/>
      <c r="AF237" s="54"/>
      <c r="AG237" s="82"/>
      <c r="AH237" s="35"/>
      <c r="AI237" s="35"/>
      <c r="AJ237" s="35"/>
      <c r="AK237" s="35"/>
      <c r="AL237" s="35"/>
      <c r="AM237" s="35"/>
      <c r="AN237" s="35"/>
      <c r="AO237" s="35"/>
      <c r="AP237" s="35"/>
      <c r="AQ237" s="35"/>
      <c r="AR237" s="35"/>
      <c r="AS237" s="35"/>
      <c r="AT237" s="35"/>
      <c r="AU237" s="35"/>
      <c r="AV237" s="35"/>
      <c r="AW237" s="35"/>
      <c r="AX237" s="35"/>
      <c r="AY237" s="35"/>
      <c r="AZ237" s="35"/>
      <c r="BA237" s="35"/>
      <c r="BB237" s="35"/>
    </row>
    <row r="238" spans="1:63" s="77" customFormat="1" ht="13.5" customHeight="1" x14ac:dyDescent="0.15">
      <c r="A238" s="3003"/>
      <c r="B238" s="3004"/>
      <c r="C238" s="3004"/>
      <c r="D238" s="3004"/>
      <c r="E238" s="1943" t="s">
        <v>4725</v>
      </c>
      <c r="F238" s="1944"/>
      <c r="G238" s="1944"/>
      <c r="H238" s="1944"/>
      <c r="I238" s="1944"/>
      <c r="J238" s="1944"/>
      <c r="K238" s="1944"/>
      <c r="L238" s="1944"/>
      <c r="M238" s="1944"/>
      <c r="N238" s="1944"/>
      <c r="O238" s="1944"/>
      <c r="P238" s="1944"/>
      <c r="Q238" s="1944"/>
      <c r="R238" s="1944"/>
      <c r="S238" s="1944"/>
      <c r="T238" s="1944"/>
      <c r="U238" s="1944"/>
      <c r="V238" s="1944"/>
      <c r="W238" s="1945"/>
      <c r="X238" s="1945"/>
      <c r="Y238" s="1945"/>
      <c r="Z238" s="3008"/>
      <c r="AA238" s="3009"/>
      <c r="AB238" s="3010"/>
      <c r="AC238" s="819"/>
      <c r="AD238" s="819"/>
      <c r="AE238" s="819"/>
      <c r="AF238" s="54"/>
      <c r="AG238" s="82"/>
      <c r="AH238" s="35"/>
      <c r="AI238" s="35"/>
      <c r="AJ238" s="35"/>
      <c r="AK238" s="35"/>
      <c r="AL238" s="35"/>
      <c r="AM238" s="35"/>
      <c r="AN238" s="35"/>
      <c r="AO238" s="35"/>
      <c r="AP238" s="35"/>
      <c r="AQ238" s="35"/>
      <c r="AR238" s="35"/>
      <c r="AS238" s="35"/>
      <c r="AT238" s="35"/>
      <c r="AU238" s="35"/>
      <c r="AV238" s="35"/>
      <c r="AW238" s="35"/>
      <c r="AX238" s="35"/>
      <c r="AY238" s="35"/>
      <c r="AZ238" s="35"/>
      <c r="BA238" s="35"/>
      <c r="BB238" s="35"/>
    </row>
    <row r="239" spans="1:63" s="77" customFormat="1" ht="39.950000000000003" customHeight="1" thickBot="1" x14ac:dyDescent="0.2">
      <c r="A239" s="3003"/>
      <c r="B239" s="3004"/>
      <c r="C239" s="3004"/>
      <c r="D239" s="3004"/>
      <c r="E239" s="1950" t="s">
        <v>67</v>
      </c>
      <c r="F239" s="1951"/>
      <c r="G239" s="1952"/>
      <c r="H239" s="1950" t="s">
        <v>68</v>
      </c>
      <c r="I239" s="1951"/>
      <c r="J239" s="1952"/>
      <c r="K239" s="1950" t="s">
        <v>210</v>
      </c>
      <c r="L239" s="1951"/>
      <c r="M239" s="1952"/>
      <c r="N239" s="1950" t="s">
        <v>69</v>
      </c>
      <c r="O239" s="1951"/>
      <c r="P239" s="1952"/>
      <c r="Q239" s="1950" t="s">
        <v>70</v>
      </c>
      <c r="R239" s="1951"/>
      <c r="S239" s="1952"/>
      <c r="T239" s="1950" t="s">
        <v>71</v>
      </c>
      <c r="U239" s="1951"/>
      <c r="V239" s="1951"/>
      <c r="W239" s="1932" t="s">
        <v>2967</v>
      </c>
      <c r="X239" s="1933"/>
      <c r="Y239" s="1934"/>
      <c r="Z239" s="3008"/>
      <c r="AA239" s="3009"/>
      <c r="AB239" s="3010"/>
      <c r="AC239" s="819"/>
      <c r="AD239" s="819"/>
      <c r="AE239" s="819"/>
      <c r="AF239" s="54"/>
      <c r="AG239" s="82"/>
      <c r="AH239" s="35"/>
      <c r="AI239" s="35"/>
      <c r="AJ239" s="35"/>
      <c r="AK239" s="35"/>
      <c r="AL239" s="35"/>
      <c r="AM239" s="35"/>
      <c r="AN239" s="35"/>
      <c r="AO239" s="35"/>
      <c r="AP239" s="35"/>
      <c r="AQ239" s="35"/>
      <c r="AR239" s="35"/>
      <c r="AS239" s="35"/>
      <c r="AT239" s="35"/>
      <c r="AU239" s="35"/>
      <c r="AV239" s="35"/>
      <c r="AW239" s="35"/>
      <c r="AX239" s="35"/>
      <c r="AY239" s="35"/>
      <c r="AZ239" s="35"/>
      <c r="BA239" s="35"/>
      <c r="BB239" s="35"/>
    </row>
    <row r="240" spans="1:63" s="77" customFormat="1" ht="24.95" customHeight="1" thickBot="1" x14ac:dyDescent="0.2">
      <c r="A240" s="1069"/>
      <c r="B240" s="2997"/>
      <c r="C240" s="2998"/>
      <c r="D240" s="232" t="s">
        <v>72</v>
      </c>
      <c r="E240" s="1071"/>
      <c r="F240" s="1072"/>
      <c r="G240" s="47" t="s">
        <v>72</v>
      </c>
      <c r="H240" s="1071"/>
      <c r="I240" s="1072"/>
      <c r="J240" s="47" t="s">
        <v>72</v>
      </c>
      <c r="K240" s="1071"/>
      <c r="L240" s="1072"/>
      <c r="M240" s="47" t="s">
        <v>72</v>
      </c>
      <c r="N240" s="1071"/>
      <c r="O240" s="1072"/>
      <c r="P240" s="47" t="s">
        <v>72</v>
      </c>
      <c r="Q240" s="1071"/>
      <c r="R240" s="1072"/>
      <c r="S240" s="47" t="s">
        <v>72</v>
      </c>
      <c r="T240" s="1071"/>
      <c r="U240" s="1072"/>
      <c r="V240" s="177" t="s">
        <v>72</v>
      </c>
      <c r="W240" s="2999">
        <f>E240+H240+K240+N240+Q240+T240</f>
        <v>0</v>
      </c>
      <c r="X240" s="3000"/>
      <c r="Y240" s="248" t="s">
        <v>72</v>
      </c>
      <c r="Z240" s="2987"/>
      <c r="AA240" s="2988"/>
      <c r="AB240" s="820" t="s">
        <v>86</v>
      </c>
      <c r="AC240" s="821"/>
      <c r="AD240" s="822"/>
      <c r="AE240" s="822"/>
      <c r="AF240" s="59" t="str">
        <f>IF(A240="","←「令和６年４月１日現在」の在籍生徒数が未記入です",
IF(OR(E240="",H240="",K240="",N240="",Q240="",T240=""),
"←中途退学者等（A）の内訳が未記入です。該当者がいない場合は「0」と記入してください",
IF(W240&gt;A240,"←（A）が在籍生徒数を上回っています",
IF(Z240="","←通信制高校への転編入者数が未記入です（該当者がいない場合は「0」と記入してください）",
IF(Z240&gt;W240,"←通信制高校への転編入者数が（A）を上回っています",
"")))))</f>
        <v>←「令和６年４月１日現在」の在籍生徒数が未記入です</v>
      </c>
      <c r="AG240" s="89"/>
      <c r="AH240" s="35"/>
      <c r="AI240" s="35"/>
      <c r="AJ240" s="35"/>
      <c r="AK240" s="35"/>
      <c r="AL240" s="35"/>
      <c r="AM240" s="35"/>
      <c r="AN240" s="35"/>
      <c r="AO240" s="35"/>
      <c r="AP240" s="35"/>
      <c r="AQ240" s="35"/>
      <c r="AR240" s="35"/>
      <c r="AS240" s="35"/>
      <c r="AT240" s="35"/>
      <c r="AU240" s="35"/>
      <c r="AV240" s="35"/>
      <c r="AW240" s="35"/>
      <c r="AX240" s="35"/>
      <c r="AY240" s="35"/>
      <c r="AZ240" s="35"/>
      <c r="BA240" s="35"/>
      <c r="BB240" s="35"/>
    </row>
    <row r="241" spans="1:54" s="77" customFormat="1" ht="14.25" customHeight="1" x14ac:dyDescent="0.15">
      <c r="A241" s="2006" t="s">
        <v>4726</v>
      </c>
      <c r="B241" s="2006"/>
      <c r="C241" s="2006"/>
      <c r="D241" s="2006"/>
      <c r="E241" s="2006"/>
      <c r="F241" s="2006"/>
      <c r="G241" s="2006"/>
      <c r="H241" s="2006"/>
      <c r="I241" s="2006"/>
      <c r="J241" s="2006"/>
      <c r="K241" s="2006"/>
      <c r="L241" s="2006"/>
      <c r="M241" s="2006"/>
      <c r="N241" s="2006"/>
      <c r="O241" s="2006"/>
      <c r="P241" s="2006"/>
      <c r="Q241" s="2006"/>
      <c r="R241" s="2006"/>
      <c r="S241" s="2006"/>
      <c r="T241" s="2006"/>
      <c r="U241" s="2006"/>
      <c r="V241" s="2006"/>
      <c r="W241" s="2006"/>
      <c r="X241" s="2006"/>
      <c r="Y241" s="2006"/>
      <c r="Z241" s="2006"/>
      <c r="AA241" s="2006"/>
      <c r="AB241" s="2006"/>
      <c r="AC241" s="2006"/>
      <c r="AD241" s="2006"/>
      <c r="AE241" s="2006"/>
      <c r="AF241" s="54"/>
      <c r="AG241" s="82"/>
      <c r="AH241" s="35"/>
      <c r="AI241" s="35"/>
      <c r="AJ241" s="35"/>
      <c r="AK241" s="35"/>
      <c r="AL241" s="35"/>
      <c r="AM241" s="35"/>
      <c r="AN241" s="35"/>
      <c r="AO241" s="35"/>
      <c r="AP241" s="35"/>
      <c r="AQ241" s="35"/>
      <c r="AR241" s="35"/>
      <c r="AS241" s="35"/>
      <c r="AT241" s="35"/>
      <c r="AU241" s="35"/>
      <c r="AV241" s="35"/>
      <c r="AW241" s="35"/>
      <c r="AX241" s="35"/>
      <c r="AY241" s="35"/>
      <c r="AZ241" s="35"/>
      <c r="BA241" s="35"/>
      <c r="BB241" s="35"/>
    </row>
    <row r="242" spans="1:54" s="77" customFormat="1" ht="3" customHeight="1" x14ac:dyDescent="0.1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G242" s="82"/>
      <c r="AH242" s="35"/>
      <c r="AI242" s="35"/>
      <c r="AJ242" s="35"/>
      <c r="AK242" s="35"/>
      <c r="AL242" s="35"/>
      <c r="AM242" s="35"/>
      <c r="AN242" s="35"/>
      <c r="AO242" s="35"/>
      <c r="AP242" s="35"/>
      <c r="AQ242" s="35"/>
      <c r="AR242" s="35"/>
      <c r="AS242" s="35"/>
      <c r="AT242" s="35"/>
      <c r="AU242" s="35"/>
      <c r="AV242" s="35"/>
      <c r="AW242" s="35"/>
      <c r="AX242" s="35"/>
      <c r="AY242" s="35"/>
      <c r="AZ242" s="35"/>
      <c r="BA242" s="35"/>
      <c r="BB242" s="35"/>
    </row>
    <row r="243" spans="1:54" s="77" customFormat="1" ht="3" customHeight="1" x14ac:dyDescent="0.1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G243" s="82"/>
      <c r="AH243" s="35"/>
      <c r="AI243" s="35"/>
      <c r="AJ243" s="35"/>
      <c r="AK243" s="35"/>
      <c r="AL243" s="35"/>
      <c r="AM243" s="35"/>
      <c r="AN243" s="35"/>
      <c r="AO243" s="35"/>
      <c r="AP243" s="35"/>
      <c r="AQ243" s="35"/>
      <c r="AR243" s="35"/>
      <c r="AS243" s="35"/>
      <c r="AT243" s="35"/>
      <c r="AU243" s="35"/>
      <c r="AV243" s="35"/>
      <c r="AW243" s="35"/>
      <c r="AX243" s="35"/>
      <c r="AY243" s="35"/>
      <c r="AZ243" s="35"/>
      <c r="BA243" s="35"/>
      <c r="BB243" s="35"/>
    </row>
    <row r="244" spans="1:54" s="77" customFormat="1" ht="3" customHeight="1" x14ac:dyDescent="0.1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G244" s="82"/>
      <c r="AH244" s="35"/>
      <c r="AI244" s="35"/>
      <c r="AJ244" s="35"/>
      <c r="AK244" s="35"/>
      <c r="AL244" s="35"/>
      <c r="AM244" s="35"/>
      <c r="AN244" s="35"/>
      <c r="AO244" s="35"/>
      <c r="AP244" s="35"/>
      <c r="AQ244" s="35"/>
      <c r="AR244" s="35"/>
      <c r="AS244" s="35"/>
      <c r="AT244" s="35"/>
      <c r="AU244" s="35"/>
      <c r="AV244" s="35"/>
      <c r="AW244" s="35"/>
      <c r="AX244" s="35"/>
      <c r="AY244" s="35"/>
      <c r="AZ244" s="35"/>
      <c r="BA244" s="35"/>
      <c r="BB244" s="35"/>
    </row>
    <row r="245" spans="1:54" s="77" customFormat="1" ht="18.75" customHeight="1" x14ac:dyDescent="0.15">
      <c r="A245" s="42" t="s">
        <v>2923</v>
      </c>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G245" s="82"/>
      <c r="AH245" s="35"/>
      <c r="AI245" s="35"/>
      <c r="AJ245" s="35"/>
      <c r="AK245" s="35"/>
      <c r="AL245" s="35"/>
      <c r="AM245" s="35"/>
      <c r="AN245" s="35"/>
      <c r="AO245" s="35"/>
      <c r="AP245" s="35"/>
      <c r="AQ245" s="35"/>
      <c r="AR245" s="35"/>
      <c r="AS245" s="35"/>
      <c r="AT245" s="35"/>
      <c r="AU245" s="35"/>
      <c r="AV245" s="35"/>
      <c r="AW245" s="35"/>
      <c r="AX245" s="35"/>
      <c r="AY245" s="35"/>
      <c r="AZ245" s="35"/>
      <c r="BA245" s="35"/>
      <c r="BB245" s="35"/>
    </row>
    <row r="246" spans="1:54" s="77" customFormat="1" ht="4.9000000000000004" customHeight="1" x14ac:dyDescent="0.15">
      <c r="A246" s="42"/>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G246" s="82"/>
      <c r="AH246" s="35"/>
      <c r="AI246" s="35"/>
      <c r="AJ246" s="35"/>
      <c r="AK246" s="35"/>
      <c r="AL246" s="35"/>
      <c r="AM246" s="35"/>
      <c r="AN246" s="35"/>
      <c r="AO246" s="35"/>
      <c r="AP246" s="35"/>
      <c r="AQ246" s="35"/>
      <c r="AR246" s="35"/>
      <c r="AS246" s="35"/>
      <c r="AT246" s="35"/>
      <c r="AU246" s="35"/>
      <c r="AV246" s="35"/>
      <c r="AW246" s="35"/>
      <c r="AX246" s="35"/>
      <c r="AY246" s="35"/>
      <c r="AZ246" s="35"/>
      <c r="BA246" s="35"/>
      <c r="BB246" s="35"/>
    </row>
    <row r="247" spans="1:54" s="77" customFormat="1" ht="13.5" customHeight="1" x14ac:dyDescent="0.15">
      <c r="A247" s="2989" t="s">
        <v>2970</v>
      </c>
      <c r="B247" s="2990"/>
      <c r="C247" s="2990"/>
      <c r="D247" s="2990"/>
      <c r="E247" s="2990"/>
      <c r="F247" s="91"/>
      <c r="G247" s="92"/>
      <c r="H247" s="92"/>
      <c r="I247" s="92"/>
      <c r="J247" s="92"/>
      <c r="K247" s="91"/>
      <c r="L247" s="91"/>
      <c r="M247" s="93"/>
      <c r="N247" s="93"/>
      <c r="O247" s="91"/>
      <c r="P247" s="91"/>
      <c r="Q247" s="94"/>
      <c r="R247" s="1612" t="s">
        <v>199</v>
      </c>
      <c r="S247" s="1613"/>
      <c r="T247" s="1600" t="s">
        <v>213</v>
      </c>
      <c r="U247" s="1600"/>
      <c r="V247" s="1600"/>
      <c r="W247" s="1600"/>
      <c r="X247" s="1600"/>
      <c r="Y247" s="1600"/>
      <c r="Z247" s="1600"/>
      <c r="AA247" s="1600"/>
      <c r="AB247" s="1600"/>
      <c r="AC247" s="1600"/>
      <c r="AD247" s="1600"/>
      <c r="AE247" s="1600"/>
      <c r="AF247" s="54"/>
      <c r="AG247" s="82"/>
      <c r="AH247" s="35"/>
      <c r="AI247" s="35"/>
      <c r="AJ247" s="35"/>
      <c r="AK247" s="35"/>
      <c r="AL247" s="35"/>
      <c r="AM247" s="35"/>
      <c r="AN247" s="35"/>
      <c r="AO247" s="35"/>
      <c r="AP247" s="35"/>
      <c r="AQ247" s="35"/>
      <c r="AR247" s="35"/>
      <c r="AS247" s="35"/>
      <c r="AT247" s="35"/>
      <c r="AU247" s="35"/>
      <c r="AV247" s="35"/>
      <c r="AW247" s="35"/>
      <c r="AX247" s="35"/>
      <c r="AY247" s="35"/>
      <c r="AZ247" s="35"/>
      <c r="BA247" s="35"/>
      <c r="BB247" s="35"/>
    </row>
    <row r="248" spans="1:54" s="77" customFormat="1" ht="6.75" customHeight="1" x14ac:dyDescent="0.15">
      <c r="A248" s="2991"/>
      <c r="B248" s="2992"/>
      <c r="C248" s="2992"/>
      <c r="D248" s="2992"/>
      <c r="E248" s="2992"/>
      <c r="F248" s="2993" t="s">
        <v>214</v>
      </c>
      <c r="G248" s="2994"/>
      <c r="H248" s="2994"/>
      <c r="I248" s="2994"/>
      <c r="J248" s="2994"/>
      <c r="K248" s="2994"/>
      <c r="L248" s="2994"/>
      <c r="M248" s="139"/>
      <c r="N248" s="139"/>
      <c r="O248" s="140"/>
      <c r="P248" s="140"/>
      <c r="Q248" s="141"/>
      <c r="R248" s="40"/>
      <c r="S248" s="40"/>
      <c r="T248" s="1600"/>
      <c r="U248" s="1600"/>
      <c r="V248" s="1600"/>
      <c r="W248" s="1600"/>
      <c r="X248" s="1600"/>
      <c r="Y248" s="1600"/>
      <c r="Z248" s="1600"/>
      <c r="AA248" s="1600"/>
      <c r="AB248" s="1600"/>
      <c r="AC248" s="1600"/>
      <c r="AD248" s="1600"/>
      <c r="AE248" s="1600"/>
      <c r="AF248" s="54"/>
      <c r="AG248" s="82"/>
      <c r="AH248" s="35"/>
      <c r="AI248" s="35"/>
      <c r="AJ248" s="35"/>
      <c r="AK248" s="35"/>
      <c r="AL248" s="35"/>
      <c r="AM248" s="35"/>
      <c r="AN248" s="35"/>
      <c r="AO248" s="35"/>
      <c r="AP248" s="35"/>
      <c r="AQ248" s="35"/>
      <c r="AR248" s="35"/>
      <c r="AS248" s="35"/>
      <c r="AT248" s="35"/>
      <c r="AU248" s="35"/>
      <c r="AV248" s="35"/>
      <c r="AW248" s="35"/>
      <c r="AX248" s="35"/>
      <c r="AY248" s="35"/>
      <c r="AZ248" s="35"/>
      <c r="BA248" s="35"/>
      <c r="BB248" s="35"/>
    </row>
    <row r="249" spans="1:54" s="77" customFormat="1" ht="39" customHeight="1" thickBot="1" x14ac:dyDescent="0.2">
      <c r="A249" s="2991"/>
      <c r="B249" s="2992"/>
      <c r="C249" s="2992"/>
      <c r="D249" s="2992"/>
      <c r="E249" s="2992"/>
      <c r="F249" s="2995"/>
      <c r="G249" s="2996"/>
      <c r="H249" s="2996"/>
      <c r="I249" s="2996"/>
      <c r="J249" s="2996"/>
      <c r="K249" s="2996"/>
      <c r="L249" s="2996"/>
      <c r="M249" s="1605" t="s">
        <v>4727</v>
      </c>
      <c r="N249" s="1606"/>
      <c r="O249" s="1606"/>
      <c r="P249" s="1606"/>
      <c r="Q249" s="1607"/>
      <c r="R249" s="40"/>
      <c r="S249" s="40"/>
      <c r="T249" s="1600"/>
      <c r="U249" s="1600"/>
      <c r="V249" s="1600"/>
      <c r="W249" s="1600"/>
      <c r="X249" s="1600"/>
      <c r="Y249" s="1600"/>
      <c r="Z249" s="1600"/>
      <c r="AA249" s="1600"/>
      <c r="AB249" s="1600"/>
      <c r="AC249" s="1600"/>
      <c r="AD249" s="1600"/>
      <c r="AE249" s="1600"/>
      <c r="AF249" s="1233" t="str">
        <f>IF(A250="","←「卒業者数」が未記入です。（卒業者がいない場合は「０」と記入してください。）",
IF(AND(A250&gt;0,H250=""),"←「大学への進学者数」が未記入です。（進学者がいない場合は「０」と記入してください。）",
IF(SUM(H250:K251)&gt;A250,"←「大学・短大への進学者数」合計が「卒業者数」を上回っています。",
IF(AND(H250&gt;0,M250=""),"←「併設・系列の大学への進学者数」が未記入です。（進学者がいない場合は「０」と記入してください。）",
IF(M250&gt;H250,"←「併設・系列の大学への進学者数」が「大学への進学者数」を上回っています。","")))))</f>
        <v>←「卒業者数」が未記入です。（卒業者がいない場合は「０」と記入してください。）</v>
      </c>
      <c r="AG249" s="82"/>
      <c r="AH249" s="35"/>
      <c r="AI249" s="35"/>
      <c r="AJ249" s="35"/>
      <c r="AK249" s="35"/>
      <c r="AL249" s="35"/>
      <c r="AM249" s="35"/>
      <c r="AN249" s="35"/>
      <c r="AO249" s="35"/>
      <c r="AP249" s="35"/>
      <c r="AQ249" s="35"/>
      <c r="AR249" s="35"/>
      <c r="AS249" s="35"/>
      <c r="AT249" s="35"/>
      <c r="AU249" s="35"/>
      <c r="AV249" s="35"/>
      <c r="AW249" s="35"/>
      <c r="AX249" s="35"/>
      <c r="AY249" s="35"/>
      <c r="AZ249" s="35"/>
      <c r="BA249" s="35"/>
      <c r="BB249" s="35"/>
    </row>
    <row r="250" spans="1:54" s="77" customFormat="1" ht="15" customHeight="1" x14ac:dyDescent="0.15">
      <c r="A250" s="1585"/>
      <c r="B250" s="1586"/>
      <c r="C250" s="1586"/>
      <c r="D250" s="1587"/>
      <c r="E250" s="185"/>
      <c r="F250" s="2979" t="s">
        <v>215</v>
      </c>
      <c r="G250" s="2979"/>
      <c r="H250" s="2980"/>
      <c r="I250" s="2981"/>
      <c r="J250" s="2981"/>
      <c r="K250" s="2982"/>
      <c r="L250" s="823" t="s">
        <v>86</v>
      </c>
      <c r="M250" s="2980"/>
      <c r="N250" s="2981"/>
      <c r="O250" s="2981"/>
      <c r="P250" s="2982"/>
      <c r="Q250" s="824" t="s">
        <v>86</v>
      </c>
      <c r="R250" s="40"/>
      <c r="S250" s="40"/>
      <c r="T250" s="1600"/>
      <c r="U250" s="1600"/>
      <c r="V250" s="1600"/>
      <c r="W250" s="1600"/>
      <c r="X250" s="1600"/>
      <c r="Y250" s="1600"/>
      <c r="Z250" s="1600"/>
      <c r="AA250" s="1600"/>
      <c r="AB250" s="1600"/>
      <c r="AC250" s="1600"/>
      <c r="AD250" s="1600"/>
      <c r="AE250" s="1600"/>
      <c r="AF250" s="1233"/>
      <c r="AG250" s="89"/>
      <c r="AH250" s="35"/>
      <c r="AI250" s="35"/>
      <c r="AJ250" s="35"/>
      <c r="AK250" s="35"/>
      <c r="AL250" s="35"/>
      <c r="AM250" s="35"/>
      <c r="AN250" s="35"/>
      <c r="AO250" s="35"/>
      <c r="AP250" s="35"/>
      <c r="AQ250" s="35"/>
      <c r="AR250" s="35"/>
      <c r="AS250" s="35"/>
      <c r="AT250" s="35"/>
      <c r="AU250" s="35"/>
      <c r="AV250" s="35"/>
      <c r="AW250" s="35"/>
      <c r="AX250" s="35"/>
      <c r="AY250" s="35"/>
      <c r="AZ250" s="35"/>
      <c r="BA250" s="35"/>
      <c r="BB250" s="35"/>
    </row>
    <row r="251" spans="1:54" s="35" customFormat="1" ht="15" customHeight="1" thickBot="1" x14ac:dyDescent="0.2">
      <c r="A251" s="1588"/>
      <c r="B251" s="1589"/>
      <c r="C251" s="1589"/>
      <c r="D251" s="1590"/>
      <c r="E251" s="186" t="s">
        <v>34</v>
      </c>
      <c r="F251" s="2983" t="s">
        <v>216</v>
      </c>
      <c r="G251" s="2983"/>
      <c r="H251" s="2984"/>
      <c r="I251" s="2985"/>
      <c r="J251" s="2985"/>
      <c r="K251" s="2986"/>
      <c r="L251" s="825" t="s">
        <v>86</v>
      </c>
      <c r="M251" s="2984"/>
      <c r="N251" s="2985"/>
      <c r="O251" s="2985"/>
      <c r="P251" s="2986"/>
      <c r="Q251" s="826" t="s">
        <v>86</v>
      </c>
      <c r="R251" s="60"/>
      <c r="S251" s="60"/>
      <c r="T251" s="1600"/>
      <c r="U251" s="1600"/>
      <c r="V251" s="1600"/>
      <c r="W251" s="1600"/>
      <c r="X251" s="1600"/>
      <c r="Y251" s="1600"/>
      <c r="Z251" s="1600"/>
      <c r="AA251" s="1600"/>
      <c r="AB251" s="1600"/>
      <c r="AC251" s="1600"/>
      <c r="AD251" s="1600"/>
      <c r="AE251" s="1600"/>
      <c r="AF251" s="1599" t="str">
        <f>IF(A250="","",IF(AND(A250&gt;0,H251=""),"←「短大への進学者数」が未記入です。（進学者がいない場合は「０」と記入してください。）",IF(AND(H251&gt;0,M251=""),"←「併設・系列の短大への進学者数」が未記入です。（進学者がいない場合は「０」と記入してください。）",IF(M251&gt;H251,"←「併設・系列の短大への進学者数」が「短大への進学者数」を上回っています。",""))))</f>
        <v/>
      </c>
      <c r="AG251" s="89"/>
    </row>
    <row r="252" spans="1:54" ht="3" customHeight="1" x14ac:dyDescent="0.1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1599"/>
    </row>
    <row r="253" spans="1:54" ht="3" customHeight="1" x14ac:dyDescent="0.1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1599"/>
    </row>
    <row r="254" spans="1:54" ht="3" customHeight="1" x14ac:dyDescent="0.1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1599"/>
    </row>
    <row r="255" spans="1:54" s="77" customFormat="1" ht="15" customHeight="1" x14ac:dyDescent="0.15">
      <c r="A255" s="2351" t="s">
        <v>2971</v>
      </c>
      <c r="B255" s="2352"/>
      <c r="C255" s="2352"/>
      <c r="D255" s="2352"/>
      <c r="E255" s="2352"/>
      <c r="F255" s="2352"/>
      <c r="G255" s="2352"/>
      <c r="H255" s="2352"/>
      <c r="I255" s="2352"/>
      <c r="J255" s="2352"/>
      <c r="K255" s="2352"/>
      <c r="L255" s="2352"/>
      <c r="M255" s="2352"/>
      <c r="N255" s="2352"/>
      <c r="O255" s="2352"/>
      <c r="P255" s="2352"/>
      <c r="Q255" s="2352"/>
      <c r="R255" s="2352"/>
      <c r="S255" s="2352"/>
      <c r="T255" s="2352"/>
      <c r="U255" s="2352"/>
      <c r="V255" s="2352"/>
      <c r="W255" s="2352"/>
      <c r="X255" s="2352"/>
      <c r="Y255" s="2352"/>
      <c r="Z255" s="2352"/>
      <c r="AA255" s="2352"/>
      <c r="AB255" s="2352"/>
      <c r="AC255" s="2352"/>
      <c r="AD255" s="2352"/>
      <c r="AE255" s="2352"/>
      <c r="AF255" s="1599"/>
      <c r="AG255" s="82"/>
      <c r="AH255" s="35"/>
      <c r="AI255" s="35"/>
      <c r="AJ255" s="35"/>
      <c r="AK255" s="35"/>
      <c r="AL255" s="35"/>
      <c r="AM255" s="35"/>
      <c r="AN255" s="35"/>
      <c r="AO255" s="35"/>
      <c r="AP255" s="35"/>
      <c r="AQ255" s="35"/>
      <c r="AR255" s="35"/>
      <c r="AS255" s="35"/>
      <c r="AT255" s="35"/>
      <c r="AU255" s="35"/>
      <c r="AV255" s="35"/>
      <c r="AW255" s="35"/>
      <c r="AX255" s="35"/>
      <c r="AY255" s="35"/>
      <c r="AZ255" s="35"/>
      <c r="BA255" s="35"/>
      <c r="BB255" s="35"/>
    </row>
    <row r="256" spans="1:54" s="77" customFormat="1" ht="4.9000000000000004" customHeight="1" x14ac:dyDescent="0.15">
      <c r="A256" s="41"/>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54"/>
      <c r="AG256" s="82"/>
      <c r="AH256" s="35"/>
      <c r="AI256" s="35"/>
      <c r="AJ256" s="35"/>
      <c r="AK256" s="35"/>
      <c r="AL256" s="35"/>
      <c r="AM256" s="35"/>
      <c r="AN256" s="35"/>
      <c r="AO256" s="35"/>
      <c r="AP256" s="35"/>
      <c r="AQ256" s="35"/>
      <c r="AR256" s="35"/>
      <c r="AS256" s="35"/>
      <c r="AT256" s="35"/>
      <c r="AU256" s="35"/>
      <c r="AV256" s="35"/>
      <c r="AW256" s="35"/>
      <c r="AX256" s="35"/>
      <c r="AY256" s="35"/>
      <c r="AZ256" s="35"/>
      <c r="BA256" s="35"/>
      <c r="BB256" s="35"/>
    </row>
    <row r="257" spans="1:59" s="77" customFormat="1" ht="15" customHeight="1" x14ac:dyDescent="0.15">
      <c r="A257" s="41" t="s">
        <v>73</v>
      </c>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54"/>
      <c r="AG257" s="82"/>
      <c r="AH257" s="35"/>
      <c r="AI257" s="35"/>
      <c r="AJ257" s="35"/>
      <c r="AK257" s="35"/>
      <c r="AL257" s="35"/>
      <c r="AM257" s="35"/>
      <c r="AN257" s="35"/>
      <c r="AO257" s="35"/>
      <c r="AP257" s="35"/>
      <c r="AQ257" s="35"/>
      <c r="AR257" s="35"/>
      <c r="AS257" s="35"/>
      <c r="AT257" s="35"/>
      <c r="AU257" s="35"/>
      <c r="AV257" s="35"/>
      <c r="AW257" s="35"/>
      <c r="AX257" s="35"/>
      <c r="AY257" s="35"/>
      <c r="AZ257" s="35"/>
      <c r="BA257" s="35"/>
      <c r="BB257" s="35"/>
    </row>
    <row r="258" spans="1:59" s="77" customFormat="1" ht="4.9000000000000004" customHeight="1" x14ac:dyDescent="0.15">
      <c r="A258" s="1079"/>
      <c r="B258" s="1079"/>
      <c r="C258" s="1079"/>
      <c r="D258" s="1079"/>
      <c r="E258" s="1079"/>
      <c r="F258" s="1079"/>
      <c r="G258" s="1079"/>
      <c r="H258" s="1079"/>
      <c r="I258" s="1079"/>
      <c r="J258" s="1079"/>
      <c r="K258" s="1079"/>
      <c r="L258" s="1079"/>
      <c r="M258" s="1079"/>
      <c r="N258" s="1079"/>
      <c r="O258" s="1079"/>
      <c r="P258" s="1079"/>
      <c r="Q258" s="1079"/>
      <c r="R258" s="1079"/>
      <c r="S258" s="1079"/>
      <c r="T258" s="1079"/>
      <c r="U258" s="1079"/>
      <c r="V258" s="1079"/>
      <c r="W258" s="1079"/>
      <c r="X258" s="1079"/>
      <c r="Y258" s="1079"/>
      <c r="Z258" s="1079"/>
      <c r="AA258" s="1079"/>
      <c r="AB258" s="1079"/>
      <c r="AC258" s="1079"/>
      <c r="AD258" s="1079"/>
      <c r="AE258" s="1079"/>
      <c r="AF258" s="1631"/>
      <c r="AG258" s="82"/>
      <c r="AH258" s="35"/>
      <c r="AI258" s="35"/>
      <c r="AJ258" s="35"/>
      <c r="AK258" s="35"/>
      <c r="AL258" s="35"/>
      <c r="AM258" s="35"/>
      <c r="AN258" s="35"/>
      <c r="AO258" s="35"/>
      <c r="AP258" s="35"/>
      <c r="AQ258" s="35"/>
      <c r="AR258" s="35"/>
      <c r="AS258" s="35"/>
      <c r="AT258" s="35"/>
      <c r="AU258" s="35"/>
      <c r="AV258" s="35"/>
      <c r="AW258" s="35"/>
      <c r="AX258" s="35"/>
      <c r="AY258" s="35"/>
      <c r="AZ258" s="35"/>
      <c r="BA258" s="35"/>
      <c r="BB258" s="35"/>
    </row>
    <row r="259" spans="1:59" s="77" customFormat="1" ht="30" customHeight="1" x14ac:dyDescent="0.15">
      <c r="A259" s="1080" t="s">
        <v>2899</v>
      </c>
      <c r="B259" s="1080"/>
      <c r="C259" s="1080"/>
      <c r="D259" s="1080"/>
      <c r="E259" s="1080"/>
      <c r="F259" s="1080"/>
      <c r="G259" s="1080"/>
      <c r="H259" s="1080"/>
      <c r="I259" s="1080"/>
      <c r="J259" s="1080"/>
      <c r="K259" s="1080"/>
      <c r="L259" s="1080"/>
      <c r="M259" s="1080"/>
      <c r="N259" s="1080"/>
      <c r="O259" s="1080"/>
      <c r="P259" s="1080"/>
      <c r="Q259" s="1080"/>
      <c r="R259" s="1080"/>
      <c r="S259" s="1080"/>
      <c r="T259" s="1080"/>
      <c r="U259" s="1080"/>
      <c r="V259" s="1080"/>
      <c r="W259" s="1080"/>
      <c r="X259" s="1080"/>
      <c r="Y259" s="1080"/>
      <c r="Z259" s="1080"/>
      <c r="AA259" s="1080"/>
      <c r="AB259" s="1080"/>
      <c r="AC259" s="1080"/>
      <c r="AD259" s="1080"/>
      <c r="AE259" s="1080"/>
      <c r="AF259" s="1631"/>
      <c r="AG259" s="108"/>
      <c r="AH259" s="54"/>
      <c r="AI259" s="54"/>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row>
    <row r="260" spans="1:59" s="77" customFormat="1" ht="19.899999999999999" customHeight="1" x14ac:dyDescent="0.15">
      <c r="A260" s="132"/>
      <c r="B260" s="133"/>
      <c r="C260" s="1643" t="s">
        <v>74</v>
      </c>
      <c r="D260" s="1644"/>
      <c r="E260" s="1644"/>
      <c r="F260" s="1644"/>
      <c r="G260" s="1644"/>
      <c r="H260" s="1644"/>
      <c r="I260" s="1644"/>
      <c r="J260" s="1644"/>
      <c r="K260" s="1644"/>
      <c r="L260" s="1644"/>
      <c r="M260" s="1645"/>
      <c r="N260" s="2805" t="s">
        <v>4796</v>
      </c>
      <c r="O260" s="2805"/>
      <c r="P260" s="1972" t="s">
        <v>4795</v>
      </c>
      <c r="Q260" s="1972"/>
      <c r="R260" s="1972"/>
      <c r="S260" s="1972"/>
      <c r="T260" s="1972"/>
      <c r="U260" s="1972"/>
      <c r="V260" s="1972"/>
      <c r="W260" s="1972"/>
      <c r="X260" s="1972"/>
      <c r="Y260" s="1972"/>
      <c r="Z260" s="1972"/>
      <c r="AA260" s="1972"/>
      <c r="AB260" s="1972"/>
      <c r="AC260" s="1972"/>
      <c r="AD260" s="1972"/>
      <c r="AE260" s="1972"/>
      <c r="AF260" s="58"/>
      <c r="AG260" s="108"/>
      <c r="AH260" s="54"/>
      <c r="AI260" s="54"/>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row>
    <row r="261" spans="1:59" s="77" customFormat="1" ht="15" customHeight="1" x14ac:dyDescent="0.15">
      <c r="A261" s="134"/>
      <c r="B261" s="135"/>
      <c r="C261" s="1643" t="s">
        <v>75</v>
      </c>
      <c r="D261" s="1644"/>
      <c r="E261" s="1644"/>
      <c r="F261" s="1644"/>
      <c r="G261" s="1644"/>
      <c r="H261" s="1645"/>
      <c r="I261" s="1650" t="s">
        <v>2892</v>
      </c>
      <c r="J261" s="1651"/>
      <c r="K261" s="1652"/>
      <c r="L261" s="1656" t="s">
        <v>76</v>
      </c>
      <c r="M261" s="1657"/>
      <c r="N261" s="2805"/>
      <c r="O261" s="2805"/>
      <c r="P261" s="1972"/>
      <c r="Q261" s="1972"/>
      <c r="R261" s="1972"/>
      <c r="S261" s="1972"/>
      <c r="T261" s="1972"/>
      <c r="U261" s="1972"/>
      <c r="V261" s="1972"/>
      <c r="W261" s="1972"/>
      <c r="X261" s="1972"/>
      <c r="Y261" s="1972"/>
      <c r="Z261" s="1972"/>
      <c r="AA261" s="1972"/>
      <c r="AB261" s="1972"/>
      <c r="AC261" s="1972"/>
      <c r="AD261" s="1972"/>
      <c r="AE261" s="1972"/>
      <c r="AF261" s="1631" t="str">
        <f>IF(C263="","←本務者数が未記入です（不明・該当者がいない場合は「0」と記入してください）",
IF(F263="","←JETプログラムのALTの数が未記入です（該当者がいない場合は「0」と記入してください）",
IF(C263&lt;F263,"←JETプログラムのALTの数が本務者数を上回っています",
IF(I263="","←兼務者数が未記入です（該当者がいない場合は「0」と記入してください）",
""))))</f>
        <v>←本務者数が未記入です（不明・該当者がいない場合は「0」と記入してください）</v>
      </c>
      <c r="AG261" s="108"/>
      <c r="AH261" s="54"/>
      <c r="AI261" s="54"/>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row>
    <row r="262" spans="1:59" s="77" customFormat="1" ht="34.9" customHeight="1" thickBot="1" x14ac:dyDescent="0.2">
      <c r="A262" s="136"/>
      <c r="B262" s="137"/>
      <c r="C262" s="1648"/>
      <c r="D262" s="1649"/>
      <c r="E262" s="1649"/>
      <c r="F262" s="2346" t="s">
        <v>2893</v>
      </c>
      <c r="G262" s="2347"/>
      <c r="H262" s="2348"/>
      <c r="I262" s="1653"/>
      <c r="J262" s="1654"/>
      <c r="K262" s="1655"/>
      <c r="L262" s="1658"/>
      <c r="M262" s="1659"/>
      <c r="N262" s="2805"/>
      <c r="O262" s="2805"/>
      <c r="P262" s="1972"/>
      <c r="Q262" s="1972"/>
      <c r="R262" s="1972"/>
      <c r="S262" s="1972"/>
      <c r="T262" s="1972"/>
      <c r="U262" s="1972"/>
      <c r="V262" s="1972"/>
      <c r="W262" s="1972"/>
      <c r="X262" s="1972"/>
      <c r="Y262" s="1972"/>
      <c r="Z262" s="1972"/>
      <c r="AA262" s="1972"/>
      <c r="AB262" s="1972"/>
      <c r="AC262" s="1972"/>
      <c r="AD262" s="1972"/>
      <c r="AE262" s="1972"/>
      <c r="AF262" s="1631"/>
      <c r="AG262" s="108"/>
      <c r="AH262" s="54"/>
      <c r="AI262" s="54"/>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row>
    <row r="263" spans="1:59" s="77" customFormat="1" ht="38.25" customHeight="1" thickBot="1" x14ac:dyDescent="0.2">
      <c r="A263" s="2007" t="s">
        <v>77</v>
      </c>
      <c r="B263" s="1995"/>
      <c r="C263" s="2333"/>
      <c r="D263" s="2334"/>
      <c r="E263" s="198" t="s">
        <v>34</v>
      </c>
      <c r="F263" s="2333"/>
      <c r="G263" s="2334"/>
      <c r="H263" s="199" t="s">
        <v>34</v>
      </c>
      <c r="I263" s="2977"/>
      <c r="J263" s="2978"/>
      <c r="K263" s="293" t="s">
        <v>86</v>
      </c>
      <c r="L263" s="2337">
        <f>C263+I263</f>
        <v>0</v>
      </c>
      <c r="M263" s="2338"/>
      <c r="N263" s="2805"/>
      <c r="O263" s="2805"/>
      <c r="P263" s="1972"/>
      <c r="Q263" s="1972"/>
      <c r="R263" s="1972"/>
      <c r="S263" s="1972"/>
      <c r="T263" s="1972"/>
      <c r="U263" s="1972"/>
      <c r="V263" s="1972"/>
      <c r="W263" s="1972"/>
      <c r="X263" s="1972"/>
      <c r="Y263" s="1972"/>
      <c r="Z263" s="1972"/>
      <c r="AA263" s="1972"/>
      <c r="AB263" s="1972"/>
      <c r="AC263" s="1972"/>
      <c r="AD263" s="1972"/>
      <c r="AE263" s="1972"/>
      <c r="AF263" s="58"/>
      <c r="AG263" s="108"/>
      <c r="AH263" s="54"/>
      <c r="AI263" s="54"/>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row>
    <row r="264" spans="1:59" s="77" customFormat="1" ht="4.9000000000000004" customHeight="1" x14ac:dyDescent="0.15">
      <c r="A264" s="290"/>
      <c r="B264" s="828"/>
      <c r="F264" s="829"/>
      <c r="G264" s="829"/>
      <c r="H264" s="830"/>
      <c r="I264" s="831"/>
      <c r="J264" s="831"/>
      <c r="K264" s="829"/>
      <c r="L264" s="829"/>
      <c r="M264" s="832"/>
      <c r="N264" s="833"/>
      <c r="O264" s="833"/>
      <c r="P264" s="834"/>
      <c r="Q264" s="834"/>
      <c r="R264" s="834"/>
      <c r="S264" s="834"/>
      <c r="T264" s="834"/>
      <c r="U264" s="834"/>
      <c r="V264" s="834"/>
      <c r="W264" s="834"/>
      <c r="X264" s="834"/>
      <c r="Y264" s="834"/>
      <c r="Z264" s="834"/>
      <c r="AA264" s="834"/>
      <c r="AB264" s="834"/>
      <c r="AC264" s="834"/>
      <c r="AD264" s="834"/>
      <c r="AE264" s="834"/>
      <c r="AF264" s="58"/>
      <c r="AG264" s="107"/>
      <c r="AH264" s="54"/>
      <c r="AI264" s="54"/>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row>
    <row r="265" spans="1:59" s="77" customFormat="1" ht="4.9000000000000004" customHeight="1" x14ac:dyDescent="0.15">
      <c r="A265" s="290"/>
      <c r="B265" s="828"/>
      <c r="F265" s="829"/>
      <c r="G265" s="829"/>
      <c r="H265" s="832"/>
      <c r="I265" s="831"/>
      <c r="J265" s="831"/>
      <c r="K265" s="829"/>
      <c r="L265" s="829"/>
      <c r="M265" s="832"/>
      <c r="N265" s="833"/>
      <c r="O265" s="833"/>
      <c r="P265" s="834"/>
      <c r="Q265" s="834"/>
      <c r="R265" s="834"/>
      <c r="S265" s="834"/>
      <c r="T265" s="834"/>
      <c r="U265" s="834"/>
      <c r="V265" s="834"/>
      <c r="W265" s="834"/>
      <c r="X265" s="834"/>
      <c r="Y265" s="834"/>
      <c r="Z265" s="834"/>
      <c r="AA265" s="834"/>
      <c r="AB265" s="834"/>
      <c r="AC265" s="834"/>
      <c r="AD265" s="834"/>
      <c r="AE265" s="834"/>
      <c r="AF265" s="50"/>
      <c r="AG265" s="50"/>
      <c r="AH265" s="54"/>
      <c r="AI265" s="54"/>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row>
    <row r="266" spans="1:59" s="77" customFormat="1" ht="31.5" customHeight="1" x14ac:dyDescent="0.15">
      <c r="A266" s="2960" t="s">
        <v>3084</v>
      </c>
      <c r="B266" s="2961"/>
      <c r="C266" s="2961"/>
      <c r="D266" s="2961"/>
      <c r="E266" s="2961"/>
      <c r="F266" s="2961"/>
      <c r="G266" s="2961"/>
      <c r="H266" s="2961"/>
      <c r="I266" s="2961"/>
      <c r="J266" s="2961"/>
      <c r="K266" s="2961"/>
      <c r="L266" s="2961"/>
      <c r="M266" s="2961"/>
      <c r="N266" s="2961"/>
      <c r="O266" s="2961"/>
      <c r="P266" s="2961"/>
      <c r="Q266" s="2961"/>
      <c r="R266" s="2961"/>
      <c r="S266" s="2961"/>
      <c r="T266" s="2961"/>
      <c r="U266" s="2961"/>
      <c r="V266" s="2961"/>
      <c r="W266" s="2961"/>
      <c r="X266" s="2961"/>
      <c r="Y266" s="2961"/>
      <c r="Z266" s="2961"/>
      <c r="AA266" s="2961"/>
      <c r="AB266" s="2961"/>
      <c r="AC266" s="2961"/>
      <c r="AD266" s="2961"/>
      <c r="AE266" s="2961"/>
      <c r="AF266" s="50"/>
      <c r="AG266" s="50"/>
      <c r="AH266" s="54"/>
      <c r="AI266" s="54"/>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row>
    <row r="267" spans="1:59" s="77" customFormat="1" ht="4.9000000000000004" customHeight="1" x14ac:dyDescent="0.15">
      <c r="A267" s="458"/>
      <c r="B267" s="459"/>
      <c r="C267" s="459"/>
      <c r="D267" s="459"/>
      <c r="E267" s="459"/>
      <c r="F267" s="459"/>
      <c r="G267" s="459"/>
      <c r="H267" s="459"/>
      <c r="I267" s="459"/>
      <c r="J267" s="459"/>
      <c r="K267" s="459"/>
      <c r="L267" s="459"/>
      <c r="M267" s="459"/>
      <c r="N267" s="459"/>
      <c r="O267" s="459"/>
      <c r="P267" s="459"/>
      <c r="Q267" s="459"/>
      <c r="R267" s="459"/>
      <c r="S267" s="459"/>
      <c r="T267" s="459"/>
      <c r="U267" s="459"/>
      <c r="V267" s="459"/>
      <c r="W267" s="459"/>
      <c r="X267" s="459"/>
      <c r="Y267" s="459"/>
      <c r="Z267" s="459"/>
      <c r="AA267" s="459"/>
      <c r="AB267" s="459"/>
      <c r="AC267" s="459"/>
      <c r="AD267" s="459"/>
      <c r="AE267" s="459"/>
      <c r="AF267" s="50"/>
      <c r="AG267" s="50"/>
      <c r="AH267" s="54"/>
      <c r="AI267" s="54"/>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row>
    <row r="268" spans="1:59" s="77" customFormat="1" ht="40.15" customHeight="1" thickBot="1" x14ac:dyDescent="0.2">
      <c r="A268" s="2962"/>
      <c r="B268" s="2963"/>
      <c r="C268" s="2963"/>
      <c r="D268" s="2963"/>
      <c r="E268" s="2963"/>
      <c r="F268" s="2963"/>
      <c r="G268" s="2963"/>
      <c r="H268" s="2963"/>
      <c r="I268" s="2963"/>
      <c r="J268" s="2964"/>
      <c r="K268" s="2965" t="s">
        <v>2861</v>
      </c>
      <c r="L268" s="2966"/>
      <c r="M268" s="2967"/>
      <c r="N268" s="2968" t="s">
        <v>2857</v>
      </c>
      <c r="O268" s="2969"/>
      <c r="P268" s="2970"/>
      <c r="Q268" s="2971" t="s">
        <v>2858</v>
      </c>
      <c r="R268" s="2971"/>
      <c r="S268" s="2971"/>
      <c r="T268" s="2972" t="s">
        <v>2859</v>
      </c>
      <c r="U268" s="2972"/>
      <c r="V268" s="2972"/>
      <c r="W268" s="2973" t="s">
        <v>2862</v>
      </c>
      <c r="X268" s="2973"/>
      <c r="Y268" s="2973"/>
      <c r="Z268" s="2974" t="s">
        <v>2898</v>
      </c>
      <c r="AA268" s="2974"/>
      <c r="AB268" s="2974"/>
      <c r="AC268" s="2975" t="s">
        <v>79</v>
      </c>
      <c r="AD268" s="2976"/>
      <c r="AE268" s="2976"/>
      <c r="AF268" s="50"/>
      <c r="AG268" s="50"/>
      <c r="AH268" s="54"/>
      <c r="AI268" s="54"/>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row>
    <row r="269" spans="1:59" s="77" customFormat="1" ht="18" customHeight="1" x14ac:dyDescent="0.15">
      <c r="A269" s="1057" t="s">
        <v>2897</v>
      </c>
      <c r="B269" s="1057"/>
      <c r="C269" s="1057"/>
      <c r="D269" s="1057"/>
      <c r="E269" s="1057"/>
      <c r="F269" s="1057"/>
      <c r="G269" s="1057"/>
      <c r="H269" s="1057"/>
      <c r="I269" s="1057"/>
      <c r="J269" s="1058"/>
      <c r="K269" s="1666" t="str">
        <f>IF(F263&lt;L263,"○",IF(F263=L263,"×"))</f>
        <v>×</v>
      </c>
      <c r="L269" s="1061"/>
      <c r="M269" s="1061"/>
      <c r="N269" s="1061" t="str">
        <f>IF(F263&gt;0,"○",IF(F263=0,"×",))</f>
        <v>×</v>
      </c>
      <c r="O269" s="1061"/>
      <c r="P269" s="1061"/>
      <c r="Q269" s="2958"/>
      <c r="R269" s="2958"/>
      <c r="S269" s="2958"/>
      <c r="T269" s="2958"/>
      <c r="U269" s="2958"/>
      <c r="V269" s="2958"/>
      <c r="W269" s="2958"/>
      <c r="X269" s="2958"/>
      <c r="Y269" s="2958"/>
      <c r="Z269" s="2958"/>
      <c r="AA269" s="2958"/>
      <c r="AB269" s="2958"/>
      <c r="AC269" s="2958"/>
      <c r="AD269" s="2958"/>
      <c r="AE269" s="2959"/>
      <c r="AF269" s="390" t="str">
        <f>IF(OR(Q269="",T269="",W269="",Z269="",AC269=""),"←未回答の項目があります。該当者がいない場合は「×」を選択してください","")</f>
        <v>←未回答の項目があります。該当者がいない場合は「×」を選択してください</v>
      </c>
      <c r="AG269" s="50"/>
      <c r="AH269" s="54"/>
      <c r="AI269" s="54"/>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row>
    <row r="270" spans="1:59" s="77" customFormat="1" ht="18" customHeight="1" thickBot="1" x14ac:dyDescent="0.2">
      <c r="A270" s="1057" t="s">
        <v>3140</v>
      </c>
      <c r="B270" s="1057"/>
      <c r="C270" s="1057"/>
      <c r="D270" s="1057"/>
      <c r="E270" s="1057"/>
      <c r="F270" s="1057"/>
      <c r="G270" s="1057"/>
      <c r="H270" s="1057"/>
      <c r="I270" s="1057"/>
      <c r="J270" s="1058"/>
      <c r="K270" s="2325"/>
      <c r="L270" s="2323"/>
      <c r="M270" s="2323"/>
      <c r="N270" s="2323"/>
      <c r="O270" s="2323"/>
      <c r="P270" s="2323"/>
      <c r="Q270" s="2323"/>
      <c r="R270" s="2323"/>
      <c r="S270" s="2323"/>
      <c r="T270" s="2323"/>
      <c r="U270" s="2323"/>
      <c r="V270" s="2323"/>
      <c r="W270" s="2323"/>
      <c r="X270" s="2323"/>
      <c r="Y270" s="2323"/>
      <c r="Z270" s="2323"/>
      <c r="AA270" s="2323"/>
      <c r="AB270" s="2323"/>
      <c r="AC270" s="2323"/>
      <c r="AD270" s="2323"/>
      <c r="AE270" s="2324"/>
      <c r="AF270" s="54" t="str">
        <f>IF(OR(AND(K269="○",K270=""),AND(N269="○",N270=""),AND(Q269="○",Q270=""),AND(T269="○",T270=""),AND(W269="○",W270=""),AND(Z269="○",Z270=""),AND(AC269="○",AC270="")),"←未回答の項目があります。",
"")</f>
        <v/>
      </c>
      <c r="AG270" s="50"/>
      <c r="AH270" s="54"/>
      <c r="AI270" s="54"/>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row>
    <row r="271" spans="1:59" s="77" customFormat="1" ht="24.95" customHeight="1" x14ac:dyDescent="0.15">
      <c r="A271" s="1636" t="s">
        <v>217</v>
      </c>
      <c r="B271" s="1636"/>
      <c r="C271" s="1637" t="s">
        <v>3088</v>
      </c>
      <c r="D271" s="1638"/>
      <c r="E271" s="1638"/>
      <c r="F271" s="1638"/>
      <c r="G271" s="1638"/>
      <c r="H271" s="1638"/>
      <c r="I271" s="1638"/>
      <c r="J271" s="1638"/>
      <c r="K271" s="1638"/>
      <c r="L271" s="1638"/>
      <c r="M271" s="1638"/>
      <c r="N271" s="1638"/>
      <c r="O271" s="1638"/>
      <c r="P271" s="1638"/>
      <c r="Q271" s="1638"/>
      <c r="R271" s="1638"/>
      <c r="S271" s="1638"/>
      <c r="T271" s="1638"/>
      <c r="U271" s="1638"/>
      <c r="V271" s="1638"/>
      <c r="W271" s="1638"/>
      <c r="X271" s="1638"/>
      <c r="Y271" s="1638"/>
      <c r="Z271" s="1638"/>
      <c r="AA271" s="1638"/>
      <c r="AB271" s="1638"/>
      <c r="AC271" s="1638"/>
      <c r="AD271" s="1638"/>
      <c r="AE271" s="1638"/>
      <c r="AF271" s="50"/>
      <c r="AG271" s="50"/>
      <c r="AH271" s="54"/>
      <c r="AI271" s="54"/>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row>
    <row r="272" spans="1:59" s="77" customFormat="1" ht="12" customHeight="1" x14ac:dyDescent="0.15">
      <c r="A272" s="1562" t="s">
        <v>218</v>
      </c>
      <c r="B272" s="1562"/>
      <c r="C272" s="1639" t="s">
        <v>2891</v>
      </c>
      <c r="D272" s="1639"/>
      <c r="E272" s="1639"/>
      <c r="F272" s="1639"/>
      <c r="G272" s="1639"/>
      <c r="H272" s="1639"/>
      <c r="I272" s="1639"/>
      <c r="J272" s="1639"/>
      <c r="K272" s="1639"/>
      <c r="L272" s="1639"/>
      <c r="M272" s="1639"/>
      <c r="N272" s="1639"/>
      <c r="O272" s="1639"/>
      <c r="P272" s="1639"/>
      <c r="Q272" s="1639"/>
      <c r="R272" s="1639"/>
      <c r="S272" s="1639"/>
      <c r="T272" s="1639"/>
      <c r="U272" s="1639"/>
      <c r="V272" s="1639"/>
      <c r="W272" s="1639"/>
      <c r="X272" s="1639"/>
      <c r="Y272" s="1639"/>
      <c r="Z272" s="1639"/>
      <c r="AA272" s="1639"/>
      <c r="AB272" s="1639"/>
      <c r="AC272" s="1639"/>
      <c r="AD272" s="1639"/>
      <c r="AE272" s="1639"/>
      <c r="AF272" s="50"/>
      <c r="AG272" s="50"/>
      <c r="AH272" s="54"/>
      <c r="AI272" s="54"/>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row>
    <row r="273" spans="1:59" s="77" customFormat="1" ht="24.95" customHeight="1" x14ac:dyDescent="0.15">
      <c r="A273" s="1640" t="s">
        <v>219</v>
      </c>
      <c r="B273" s="1640"/>
      <c r="C273" s="1637" t="s">
        <v>3086</v>
      </c>
      <c r="D273" s="1638"/>
      <c r="E273" s="1638"/>
      <c r="F273" s="1638"/>
      <c r="G273" s="1638"/>
      <c r="H273" s="1638"/>
      <c r="I273" s="1638"/>
      <c r="J273" s="1638"/>
      <c r="K273" s="1638"/>
      <c r="L273" s="1638"/>
      <c r="M273" s="1638"/>
      <c r="N273" s="1638"/>
      <c r="O273" s="1638"/>
      <c r="P273" s="1638"/>
      <c r="Q273" s="1638"/>
      <c r="R273" s="1638"/>
      <c r="S273" s="1638"/>
      <c r="T273" s="1638"/>
      <c r="U273" s="1638"/>
      <c r="V273" s="1638"/>
      <c r="W273" s="1638"/>
      <c r="X273" s="1638"/>
      <c r="Y273" s="1638"/>
      <c r="Z273" s="1638"/>
      <c r="AA273" s="1638"/>
      <c r="AB273" s="1638"/>
      <c r="AC273" s="1638"/>
      <c r="AD273" s="1638"/>
      <c r="AE273" s="1638"/>
      <c r="AF273" s="50"/>
      <c r="AG273" s="50"/>
      <c r="AH273" s="54"/>
      <c r="AI273" s="54"/>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row>
    <row r="274" spans="1:59" s="77" customFormat="1" ht="12" customHeight="1" x14ac:dyDescent="0.15">
      <c r="A274" s="1640" t="s">
        <v>3085</v>
      </c>
      <c r="B274" s="1640"/>
      <c r="C274" s="1561" t="s">
        <v>3087</v>
      </c>
      <c r="D274" s="1561"/>
      <c r="E274" s="1561"/>
      <c r="F274" s="1561"/>
      <c r="G274" s="1561"/>
      <c r="H274" s="1561"/>
      <c r="I274" s="1561"/>
      <c r="J274" s="1561"/>
      <c r="K274" s="1561"/>
      <c r="L274" s="1561"/>
      <c r="M274" s="1561"/>
      <c r="N274" s="1561"/>
      <c r="O274" s="1561"/>
      <c r="P274" s="1561"/>
      <c r="Q274" s="1561"/>
      <c r="R274" s="1561"/>
      <c r="S274" s="1561"/>
      <c r="T274" s="1561"/>
      <c r="U274" s="1561"/>
      <c r="V274" s="1561"/>
      <c r="W274" s="1561"/>
      <c r="X274" s="1561"/>
      <c r="Y274" s="1561"/>
      <c r="Z274" s="1561"/>
      <c r="AA274" s="1561"/>
      <c r="AB274" s="1561"/>
      <c r="AC274" s="1561"/>
      <c r="AD274" s="1561"/>
      <c r="AE274" s="1561"/>
      <c r="AF274" s="50"/>
      <c r="AG274" s="50"/>
      <c r="AH274" s="54"/>
      <c r="AI274" s="54"/>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row>
    <row r="275" spans="1:59" s="77" customFormat="1" ht="12" hidden="1" customHeight="1" x14ac:dyDescent="0.15">
      <c r="A275" s="1562"/>
      <c r="B275" s="1562"/>
      <c r="C275" s="1635"/>
      <c r="D275" s="1561"/>
      <c r="E275" s="1561"/>
      <c r="F275" s="1561"/>
      <c r="G275" s="1561"/>
      <c r="H275" s="1561"/>
      <c r="I275" s="1561"/>
      <c r="J275" s="1561"/>
      <c r="K275" s="1561"/>
      <c r="L275" s="1561"/>
      <c r="M275" s="1561"/>
      <c r="N275" s="1561"/>
      <c r="O275" s="1561"/>
      <c r="P275" s="1561"/>
      <c r="Q275" s="1561"/>
      <c r="R275" s="1561"/>
      <c r="S275" s="1561"/>
      <c r="T275" s="1561"/>
      <c r="U275" s="1561"/>
      <c r="V275" s="1561"/>
      <c r="W275" s="1561"/>
      <c r="X275" s="1561"/>
      <c r="Y275" s="1561"/>
      <c r="Z275" s="1561"/>
      <c r="AA275" s="1561"/>
      <c r="AB275" s="1561"/>
      <c r="AC275" s="1561"/>
      <c r="AD275" s="1561"/>
      <c r="AE275" s="1561"/>
      <c r="AF275" s="50"/>
      <c r="AG275" s="50"/>
      <c r="AH275" s="54"/>
      <c r="AI275" s="54"/>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row>
    <row r="276" spans="1:59" s="77" customFormat="1" ht="12" hidden="1" customHeight="1" x14ac:dyDescent="0.15">
      <c r="A276" s="1562"/>
      <c r="B276" s="1562"/>
      <c r="C276" s="1561"/>
      <c r="D276" s="1561"/>
      <c r="E276" s="1561"/>
      <c r="F276" s="1561"/>
      <c r="G276" s="1561"/>
      <c r="H276" s="1561"/>
      <c r="I276" s="1561"/>
      <c r="J276" s="1561"/>
      <c r="K276" s="1561"/>
      <c r="L276" s="1561"/>
      <c r="M276" s="1561"/>
      <c r="N276" s="1561"/>
      <c r="O276" s="1561"/>
      <c r="P276" s="1561"/>
      <c r="Q276" s="1561"/>
      <c r="R276" s="1561"/>
      <c r="S276" s="1561"/>
      <c r="T276" s="1561"/>
      <c r="U276" s="1561"/>
      <c r="V276" s="1561"/>
      <c r="W276" s="1561"/>
      <c r="X276" s="1561"/>
      <c r="Y276" s="1561"/>
      <c r="Z276" s="1561"/>
      <c r="AA276" s="1561"/>
      <c r="AB276" s="1561"/>
      <c r="AC276" s="1561"/>
      <c r="AD276" s="1561"/>
      <c r="AE276" s="1561"/>
      <c r="AF276" s="50"/>
      <c r="AG276" s="50"/>
      <c r="AH276" s="54"/>
      <c r="AI276" s="54"/>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row>
    <row r="277" spans="1:59" s="77" customFormat="1" ht="12" hidden="1" customHeight="1" x14ac:dyDescent="0.15">
      <c r="A277" s="1562"/>
      <c r="B277" s="1562"/>
      <c r="C277" s="1561"/>
      <c r="D277" s="1561"/>
      <c r="E277" s="1561"/>
      <c r="F277" s="1561"/>
      <c r="G277" s="1561"/>
      <c r="H277" s="1561"/>
      <c r="I277" s="1561"/>
      <c r="J277" s="1561"/>
      <c r="K277" s="1561"/>
      <c r="L277" s="1561"/>
      <c r="M277" s="1561"/>
      <c r="N277" s="1561"/>
      <c r="O277" s="1561"/>
      <c r="P277" s="1561"/>
      <c r="Q277" s="1561"/>
      <c r="R277" s="1561"/>
      <c r="S277" s="1561"/>
      <c r="T277" s="1561"/>
      <c r="U277" s="1561"/>
      <c r="V277" s="1561"/>
      <c r="W277" s="1561"/>
      <c r="X277" s="1561"/>
      <c r="Y277" s="1561"/>
      <c r="Z277" s="1561"/>
      <c r="AA277" s="1561"/>
      <c r="AB277" s="1561"/>
      <c r="AC277" s="1561"/>
      <c r="AD277" s="1561"/>
      <c r="AE277" s="1561"/>
      <c r="AF277" s="50"/>
      <c r="AG277" s="50"/>
      <c r="AH277" s="54"/>
      <c r="AI277" s="54"/>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row>
    <row r="278" spans="1:59" s="77" customFormat="1" ht="3" customHeight="1" x14ac:dyDescent="0.15">
      <c r="A278" s="1563"/>
      <c r="B278" s="1563"/>
      <c r="C278" s="1564"/>
      <c r="D278" s="1564"/>
      <c r="E278" s="1564"/>
      <c r="F278" s="1564"/>
      <c r="G278" s="1564"/>
      <c r="H278" s="1564"/>
      <c r="I278" s="1564"/>
      <c r="J278" s="1564"/>
      <c r="K278" s="1564"/>
      <c r="L278" s="1564"/>
      <c r="M278" s="1564"/>
      <c r="N278" s="1564"/>
      <c r="O278" s="1564"/>
      <c r="P278" s="1564"/>
      <c r="Q278" s="1564"/>
      <c r="R278" s="1564"/>
      <c r="S278" s="1564"/>
      <c r="T278" s="1564"/>
      <c r="U278" s="1564"/>
      <c r="V278" s="1564"/>
      <c r="W278" s="1564"/>
      <c r="X278" s="1564"/>
      <c r="Y278" s="1564"/>
      <c r="Z278" s="1564"/>
      <c r="AA278" s="1564"/>
      <c r="AB278" s="1564"/>
      <c r="AC278" s="1564"/>
      <c r="AD278" s="1564"/>
      <c r="AE278" s="1564"/>
      <c r="AF278" s="58"/>
      <c r="AH278" s="35"/>
      <c r="AI278" s="35"/>
      <c r="AJ278" s="35"/>
      <c r="AK278" s="35"/>
      <c r="AL278" s="35"/>
      <c r="AM278" s="35"/>
      <c r="AN278" s="35"/>
      <c r="AO278" s="35"/>
      <c r="AP278" s="35"/>
      <c r="AQ278" s="35"/>
      <c r="AR278" s="35"/>
      <c r="AS278" s="35"/>
    </row>
    <row r="279" spans="1:59" s="77" customFormat="1" ht="3" customHeight="1" x14ac:dyDescent="0.15">
      <c r="A279" s="1563"/>
      <c r="B279" s="1563"/>
      <c r="C279" s="1565"/>
      <c r="D279" s="1565"/>
      <c r="E279" s="1565"/>
      <c r="F279" s="1565"/>
      <c r="G279" s="1565"/>
      <c r="H279" s="1565"/>
      <c r="I279" s="1565"/>
      <c r="J279" s="1565"/>
      <c r="K279" s="1565"/>
      <c r="L279" s="1565"/>
      <c r="M279" s="1565"/>
      <c r="N279" s="1565"/>
      <c r="O279" s="1565"/>
      <c r="P279" s="1565"/>
      <c r="Q279" s="1565"/>
      <c r="R279" s="1565"/>
      <c r="S279" s="1565"/>
      <c r="T279" s="1565"/>
      <c r="U279" s="1565"/>
      <c r="V279" s="1565"/>
      <c r="W279" s="1565"/>
      <c r="X279" s="1565"/>
      <c r="Y279" s="1565"/>
      <c r="Z279" s="1565"/>
      <c r="AA279" s="1565"/>
      <c r="AB279" s="1565"/>
      <c r="AC279" s="1565"/>
      <c r="AD279" s="1565"/>
      <c r="AE279" s="1565"/>
      <c r="AF279" s="58"/>
      <c r="AH279" s="35"/>
      <c r="AI279" s="35"/>
      <c r="AJ279" s="35"/>
      <c r="AK279" s="35"/>
      <c r="AL279" s="35"/>
      <c r="AM279" s="35"/>
      <c r="AN279" s="35"/>
      <c r="AO279" s="35"/>
      <c r="AP279" s="35"/>
      <c r="AQ279" s="35"/>
      <c r="AR279" s="35"/>
      <c r="AS279" s="35"/>
    </row>
    <row r="280" spans="1:59" s="77" customFormat="1" ht="3" customHeight="1" x14ac:dyDescent="0.15">
      <c r="A280" s="1563"/>
      <c r="B280" s="1563"/>
      <c r="C280" s="1564"/>
      <c r="D280" s="1564"/>
      <c r="E280" s="1564"/>
      <c r="F280" s="1564"/>
      <c r="G280" s="1564"/>
      <c r="H280" s="1564"/>
      <c r="I280" s="1564"/>
      <c r="J280" s="1564"/>
      <c r="K280" s="1564"/>
      <c r="L280" s="1564"/>
      <c r="M280" s="1564"/>
      <c r="N280" s="1564"/>
      <c r="O280" s="1564"/>
      <c r="P280" s="1564"/>
      <c r="Q280" s="1564"/>
      <c r="R280" s="1564"/>
      <c r="S280" s="1564"/>
      <c r="T280" s="1564"/>
      <c r="U280" s="1564"/>
      <c r="V280" s="1564"/>
      <c r="W280" s="1564"/>
      <c r="X280" s="1564"/>
      <c r="Y280" s="1564"/>
      <c r="Z280" s="1564"/>
      <c r="AA280" s="1564"/>
      <c r="AB280" s="1564"/>
      <c r="AC280" s="1564"/>
      <c r="AD280" s="1564"/>
      <c r="AE280" s="1564"/>
      <c r="AF280" s="58"/>
      <c r="AH280" s="35"/>
      <c r="AI280" s="35"/>
      <c r="AJ280" s="35"/>
      <c r="AK280" s="35"/>
      <c r="AL280" s="35"/>
      <c r="AM280" s="35"/>
      <c r="AN280" s="35"/>
      <c r="AO280" s="35"/>
      <c r="AP280" s="35"/>
      <c r="AQ280" s="35"/>
      <c r="AR280" s="35"/>
      <c r="AS280" s="35"/>
    </row>
    <row r="281" spans="1:59" s="77" customFormat="1" ht="12.75" customHeight="1" x14ac:dyDescent="0.15">
      <c r="A281" s="384" t="s">
        <v>2973</v>
      </c>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54"/>
      <c r="AG281" s="82"/>
      <c r="AH281" s="35"/>
      <c r="AI281" s="35"/>
      <c r="AJ281" s="35"/>
      <c r="AK281" s="35"/>
      <c r="AL281" s="35"/>
      <c r="AM281" s="35"/>
      <c r="AN281" s="35"/>
      <c r="AO281" s="35"/>
      <c r="AP281" s="35"/>
      <c r="AQ281" s="35"/>
      <c r="AR281" s="35"/>
      <c r="AS281" s="35"/>
      <c r="AT281" s="35"/>
      <c r="AU281" s="35"/>
      <c r="AV281" s="35"/>
      <c r="AW281" s="35"/>
      <c r="AX281" s="35"/>
      <c r="AY281" s="35"/>
      <c r="AZ281" s="35"/>
      <c r="BA281" s="35"/>
      <c r="BB281" s="35"/>
    </row>
    <row r="282" spans="1:59" s="77" customFormat="1" ht="4.9000000000000004" customHeight="1" x14ac:dyDescent="0.15">
      <c r="A282" s="41"/>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58"/>
      <c r="AH282" s="35"/>
      <c r="AI282" s="35"/>
      <c r="AJ282" s="35"/>
      <c r="AK282" s="35"/>
      <c r="AL282" s="35"/>
      <c r="AM282" s="35"/>
      <c r="AN282" s="35"/>
      <c r="AO282" s="35"/>
      <c r="AP282" s="35"/>
      <c r="AQ282" s="35"/>
      <c r="AR282" s="35"/>
      <c r="AS282" s="35"/>
    </row>
    <row r="283" spans="1:59" s="77" customFormat="1" ht="30.75" customHeight="1" x14ac:dyDescent="0.15">
      <c r="A283" s="1080" t="s">
        <v>78</v>
      </c>
      <c r="B283" s="1080"/>
      <c r="C283" s="1080"/>
      <c r="D283" s="1080"/>
      <c r="E283" s="1080"/>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1080"/>
      <c r="AF283" s="58"/>
      <c r="AH283" s="35"/>
      <c r="AI283" s="35"/>
      <c r="AJ283" s="35"/>
      <c r="AK283" s="35"/>
      <c r="AL283" s="35"/>
      <c r="AM283" s="35"/>
      <c r="AN283" s="35"/>
      <c r="AO283" s="35"/>
      <c r="AP283" s="35"/>
      <c r="AQ283" s="35"/>
      <c r="AR283" s="35"/>
      <c r="AS283" s="35"/>
    </row>
    <row r="284" spans="1:59" s="77" customFormat="1" ht="40.15" customHeight="1" thickBot="1" x14ac:dyDescent="0.2">
      <c r="A284" s="218"/>
      <c r="B284" s="219"/>
      <c r="C284" s="219"/>
      <c r="D284" s="219"/>
      <c r="E284" s="219"/>
      <c r="F284" s="219"/>
      <c r="G284" s="219"/>
      <c r="H284" s="219"/>
      <c r="I284" s="219"/>
      <c r="J284" s="219"/>
      <c r="K284" s="1566" t="s">
        <v>2861</v>
      </c>
      <c r="L284" s="1567"/>
      <c r="M284" s="1568"/>
      <c r="N284" s="1569" t="s">
        <v>2857</v>
      </c>
      <c r="O284" s="1570"/>
      <c r="P284" s="1571"/>
      <c r="Q284" s="1572" t="s">
        <v>2858</v>
      </c>
      <c r="R284" s="1572"/>
      <c r="S284" s="1572"/>
      <c r="T284" s="1661" t="s">
        <v>2859</v>
      </c>
      <c r="U284" s="1661"/>
      <c r="V284" s="1661"/>
      <c r="W284" s="1662" t="s">
        <v>2862</v>
      </c>
      <c r="X284" s="1662"/>
      <c r="Y284" s="1662"/>
      <c r="Z284" s="1663" t="s">
        <v>2898</v>
      </c>
      <c r="AA284" s="1663"/>
      <c r="AB284" s="1663"/>
      <c r="AC284" s="1664" t="s">
        <v>79</v>
      </c>
      <c r="AD284" s="1665"/>
      <c r="AE284" s="1665"/>
      <c r="AF284" s="58"/>
      <c r="AH284" s="35"/>
      <c r="AI284" s="35"/>
      <c r="AJ284" s="35"/>
      <c r="AK284" s="35"/>
      <c r="AL284" s="35"/>
      <c r="AM284" s="35"/>
      <c r="AN284" s="35"/>
      <c r="AO284" s="35"/>
      <c r="AP284" s="35"/>
      <c r="AQ284" s="35"/>
      <c r="AR284" s="35"/>
      <c r="AS284" s="35"/>
    </row>
    <row r="285" spans="1:59" s="77" customFormat="1" ht="15" customHeight="1" x14ac:dyDescent="0.15">
      <c r="A285" s="1684" t="s">
        <v>80</v>
      </c>
      <c r="B285" s="1684"/>
      <c r="C285" s="1685" t="s">
        <v>81</v>
      </c>
      <c r="D285" s="1686"/>
      <c r="E285" s="1686"/>
      <c r="F285" s="1686"/>
      <c r="G285" s="1686"/>
      <c r="H285" s="1686"/>
      <c r="I285" s="1686"/>
      <c r="J285" s="1686"/>
      <c r="K285" s="1687"/>
      <c r="L285" s="1678"/>
      <c r="M285" s="1679"/>
      <c r="N285" s="1677"/>
      <c r="O285" s="1678"/>
      <c r="P285" s="1679"/>
      <c r="Q285" s="1677"/>
      <c r="R285" s="1678"/>
      <c r="S285" s="1679"/>
      <c r="T285" s="1677"/>
      <c r="U285" s="1678"/>
      <c r="V285" s="1679"/>
      <c r="W285" s="1677"/>
      <c r="X285" s="1678"/>
      <c r="Y285" s="1679"/>
      <c r="Z285" s="1677"/>
      <c r="AA285" s="1678"/>
      <c r="AB285" s="1679"/>
      <c r="AC285" s="1677"/>
      <c r="AD285" s="1678"/>
      <c r="AE285" s="1680"/>
      <c r="AF285" s="2135" t="str">
        <f>IF(AND(K269="×",COUNTA(K285:K290)=0),"←「英語の外国人教員等」が未配置である理由を回答してください",
IF(AND(N269="×",COUNTA(N285:N290)=0),"←「JETプログラムのALT」が未配置である理由についてお答えください",
IF(AND(Q269="×",COUNTA(Q285:Q290)=0),"←「教員業務支援員」が未配置である理由についてお答えください",
IF(AND(T269="×",COUNTA(T285:T290)=0),"←「学習指導員」が未配置である理由についてお答えください",
IF(AND(W269="×",COUNTA(W285:W290)=0),"←「部活動支援員」が未配置である理由についてお答えください",
IF(AND(Z269="×",COUNTA(Z285:Z290)=0),"←「情報通信技術(ICT)支援員」が未配置である理由についてお答えください",
IF(AND(AC269="×",COUNTA(AC285:AC290)=0),"←「スクールカウンセラー」が未配置である理由についてお答えください",
"")))))))</f>
        <v>←「英語の外国人教員等」が未配置である理由を回答してください</v>
      </c>
      <c r="AH285" s="35"/>
      <c r="AI285" s="35"/>
      <c r="AJ285" s="35"/>
      <c r="AK285" s="35"/>
      <c r="AL285" s="35"/>
      <c r="AM285" s="35"/>
      <c r="AN285" s="35"/>
      <c r="AO285" s="35"/>
      <c r="AP285" s="35"/>
      <c r="AQ285" s="35"/>
      <c r="AR285" s="35"/>
      <c r="AS285" s="35"/>
    </row>
    <row r="286" spans="1:59" s="77" customFormat="1" ht="15" customHeight="1" x14ac:dyDescent="0.15">
      <c r="A286" s="1684"/>
      <c r="B286" s="1684"/>
      <c r="C286" s="1685" t="s">
        <v>82</v>
      </c>
      <c r="D286" s="1686"/>
      <c r="E286" s="1686"/>
      <c r="F286" s="1686"/>
      <c r="G286" s="1686"/>
      <c r="H286" s="1686"/>
      <c r="I286" s="1686"/>
      <c r="J286" s="1686"/>
      <c r="K286" s="1690"/>
      <c r="L286" s="1668"/>
      <c r="M286" s="1669"/>
      <c r="N286" s="1667"/>
      <c r="O286" s="1668"/>
      <c r="P286" s="1669"/>
      <c r="Q286" s="1667"/>
      <c r="R286" s="1668"/>
      <c r="S286" s="1669"/>
      <c r="T286" s="1667"/>
      <c r="U286" s="1668"/>
      <c r="V286" s="1669"/>
      <c r="W286" s="1667"/>
      <c r="X286" s="1668"/>
      <c r="Y286" s="1669"/>
      <c r="Z286" s="1667"/>
      <c r="AA286" s="1668"/>
      <c r="AB286" s="1669"/>
      <c r="AC286" s="1667"/>
      <c r="AD286" s="1668"/>
      <c r="AE286" s="1670"/>
      <c r="AF286" s="2135"/>
      <c r="AH286" s="35"/>
      <c r="AI286" s="35"/>
      <c r="AJ286" s="35"/>
      <c r="AK286" s="35"/>
      <c r="AL286" s="35"/>
      <c r="AM286" s="35"/>
      <c r="AN286" s="35"/>
      <c r="AO286" s="35"/>
      <c r="AP286" s="35"/>
      <c r="AQ286" s="35"/>
      <c r="AR286" s="35"/>
      <c r="AS286" s="35"/>
    </row>
    <row r="287" spans="1:59" s="77" customFormat="1" ht="15" customHeight="1" x14ac:dyDescent="0.15">
      <c r="A287" s="1684"/>
      <c r="B287" s="1684"/>
      <c r="C287" s="1671" t="s">
        <v>2830</v>
      </c>
      <c r="D287" s="1672"/>
      <c r="E287" s="1672"/>
      <c r="F287" s="1672"/>
      <c r="G287" s="1672"/>
      <c r="H287" s="1672"/>
      <c r="I287" s="1672"/>
      <c r="J287" s="1672"/>
      <c r="K287" s="1673"/>
      <c r="L287" s="1674"/>
      <c r="M287" s="1675"/>
      <c r="N287" s="1676"/>
      <c r="O287" s="1674"/>
      <c r="P287" s="1675"/>
      <c r="Q287" s="1676"/>
      <c r="R287" s="1674"/>
      <c r="S287" s="1675"/>
      <c r="T287" s="1676"/>
      <c r="U287" s="1674"/>
      <c r="V287" s="1675"/>
      <c r="W287" s="1676"/>
      <c r="X287" s="1674"/>
      <c r="Y287" s="1675"/>
      <c r="Z287" s="1667"/>
      <c r="AA287" s="1668"/>
      <c r="AB287" s="1669"/>
      <c r="AC287" s="1667"/>
      <c r="AD287" s="1668"/>
      <c r="AE287" s="1670"/>
      <c r="AF287" s="2135"/>
      <c r="AH287" s="35"/>
      <c r="AI287" s="35"/>
      <c r="AJ287" s="35"/>
      <c r="AK287" s="35"/>
      <c r="AL287" s="35"/>
      <c r="AM287" s="35"/>
      <c r="AN287" s="35"/>
      <c r="AO287" s="35"/>
      <c r="AP287" s="35"/>
      <c r="AQ287" s="35"/>
      <c r="AR287" s="35"/>
      <c r="AS287" s="35"/>
    </row>
    <row r="288" spans="1:59" s="77" customFormat="1" ht="15" customHeight="1" x14ac:dyDescent="0.15">
      <c r="A288" s="1684"/>
      <c r="B288" s="1684"/>
      <c r="C288" s="1671" t="s">
        <v>2831</v>
      </c>
      <c r="D288" s="1672"/>
      <c r="E288" s="1672"/>
      <c r="F288" s="1672"/>
      <c r="G288" s="1672"/>
      <c r="H288" s="1672"/>
      <c r="I288" s="1672"/>
      <c r="J288" s="1672"/>
      <c r="K288" s="1673"/>
      <c r="L288" s="1674"/>
      <c r="M288" s="1675"/>
      <c r="N288" s="1676"/>
      <c r="O288" s="1674"/>
      <c r="P288" s="1675"/>
      <c r="Q288" s="2955"/>
      <c r="R288" s="2956"/>
      <c r="S288" s="2957"/>
      <c r="T288" s="2955"/>
      <c r="U288" s="2956"/>
      <c r="V288" s="2957"/>
      <c r="W288" s="2955"/>
      <c r="X288" s="2956"/>
      <c r="Y288" s="2957"/>
      <c r="Z288" s="1667"/>
      <c r="AA288" s="1668"/>
      <c r="AB288" s="1669"/>
      <c r="AC288" s="1667"/>
      <c r="AD288" s="1668"/>
      <c r="AE288" s="1670"/>
      <c r="AF288" s="2135"/>
      <c r="AH288" s="35"/>
      <c r="AI288" s="35"/>
      <c r="AJ288" s="35"/>
      <c r="AK288" s="35"/>
      <c r="AL288" s="35"/>
      <c r="AM288" s="35"/>
      <c r="AN288" s="35"/>
      <c r="AO288" s="35"/>
      <c r="AP288" s="35"/>
      <c r="AQ288" s="35"/>
      <c r="AR288" s="35"/>
      <c r="AS288" s="35"/>
    </row>
    <row r="289" spans="1:56" s="77" customFormat="1" ht="15" customHeight="1" x14ac:dyDescent="0.15">
      <c r="A289" s="1684"/>
      <c r="B289" s="1684"/>
      <c r="C289" s="1688" t="s">
        <v>83</v>
      </c>
      <c r="D289" s="1689"/>
      <c r="E289" s="1689"/>
      <c r="F289" s="1689"/>
      <c r="G289" s="1689"/>
      <c r="H289" s="1689"/>
      <c r="I289" s="1689"/>
      <c r="J289" s="1689"/>
      <c r="K289" s="1690"/>
      <c r="L289" s="1668"/>
      <c r="M289" s="1669"/>
      <c r="N289" s="1667"/>
      <c r="O289" s="1668"/>
      <c r="P289" s="1669"/>
      <c r="Q289" s="1667"/>
      <c r="R289" s="1668"/>
      <c r="S289" s="1669"/>
      <c r="T289" s="1667"/>
      <c r="U289" s="1668"/>
      <c r="V289" s="1669"/>
      <c r="W289" s="1667"/>
      <c r="X289" s="1668"/>
      <c r="Y289" s="1669"/>
      <c r="Z289" s="1667"/>
      <c r="AA289" s="1668"/>
      <c r="AB289" s="1669"/>
      <c r="AC289" s="1667"/>
      <c r="AD289" s="1668"/>
      <c r="AE289" s="1670"/>
      <c r="AF289" s="2135" t="str">
        <f>IF(AND(K289="○",COUNTA(K285:K290)&gt;1),"←「英語の外国人教員」の未配置の理由について、回答が矛盾しています",
IF(AND(N289="○",COUNTA(N285:N290)&gt;1),"←「JETプログラムのALT」の未配置の理由について、回答が矛盾しています",
IF(AND(Q289="○",COUNTA(Q285:Q290)&gt;1),"←「教員業務支援員」の未配置の理由について、回答が矛盾しています",
IF(AND(T289="○",COUNTA(T285:T290)&gt;1),"←「学習指導員」の未配置の理由について、回答が矛盾しています",
IF(AND(W289="○",COUNTA(W285:W290)&gt;1),"←「部活動支援員」の未配置の理由について、回答が矛盾しています",
IF(AND(Z289="○",COUNTA(Z285:Z290)&gt;1),"←「ICT支援員」の未配置の理由について、回答が矛盾しています",
IF(AND(AC289="○",COUNTA(AC285:AC290)&gt;1),"←「スクールカウンセラー」の未配置の理由について、回答が矛盾しています","")))))))</f>
        <v/>
      </c>
      <c r="AH289" s="35"/>
      <c r="AI289" s="35"/>
      <c r="AJ289" s="35"/>
      <c r="AK289" s="35"/>
      <c r="AL289" s="35"/>
      <c r="AM289" s="35"/>
      <c r="AN289" s="35"/>
      <c r="AO289" s="35"/>
      <c r="AP289" s="35"/>
      <c r="AQ289" s="35"/>
      <c r="AR289" s="35"/>
      <c r="AS289" s="35"/>
    </row>
    <row r="290" spans="1:56" s="77" customFormat="1" ht="30" customHeight="1" x14ac:dyDescent="0.15">
      <c r="A290" s="1684"/>
      <c r="B290" s="1684"/>
      <c r="C290" s="1671" t="s">
        <v>2863</v>
      </c>
      <c r="D290" s="1689"/>
      <c r="E290" s="1689"/>
      <c r="F290" s="1689"/>
      <c r="G290" s="1689"/>
      <c r="H290" s="1689"/>
      <c r="I290" s="1689"/>
      <c r="J290" s="1689"/>
      <c r="K290" s="1690"/>
      <c r="L290" s="1668"/>
      <c r="M290" s="1669"/>
      <c r="N290" s="1667"/>
      <c r="O290" s="1668"/>
      <c r="P290" s="1669"/>
      <c r="Q290" s="1667"/>
      <c r="R290" s="1668"/>
      <c r="S290" s="1669"/>
      <c r="T290" s="1667"/>
      <c r="U290" s="1668"/>
      <c r="V290" s="1669"/>
      <c r="W290" s="1667"/>
      <c r="X290" s="1668"/>
      <c r="Y290" s="1669"/>
      <c r="Z290" s="1667"/>
      <c r="AA290" s="1668"/>
      <c r="AB290" s="1669"/>
      <c r="AC290" s="1667"/>
      <c r="AD290" s="1668"/>
      <c r="AE290" s="1670"/>
      <c r="AF290" s="2135"/>
      <c r="AH290" s="35"/>
      <c r="AI290" s="35"/>
      <c r="AJ290" s="35"/>
      <c r="AK290" s="35"/>
      <c r="AL290" s="35"/>
      <c r="AM290" s="35"/>
      <c r="AN290" s="35"/>
      <c r="AO290" s="35"/>
      <c r="AP290" s="35"/>
      <c r="AQ290" s="35"/>
      <c r="AR290" s="35"/>
      <c r="AS290" s="35"/>
    </row>
    <row r="291" spans="1:56" s="77" customFormat="1" ht="15" customHeight="1" x14ac:dyDescent="0.15">
      <c r="A291" s="1684" t="s">
        <v>84</v>
      </c>
      <c r="B291" s="1684"/>
      <c r="C291" s="1688" t="s">
        <v>2832</v>
      </c>
      <c r="D291" s="1689"/>
      <c r="E291" s="1689"/>
      <c r="F291" s="1689"/>
      <c r="G291" s="1689"/>
      <c r="H291" s="1689"/>
      <c r="I291" s="1689"/>
      <c r="J291" s="1689"/>
      <c r="K291" s="1690"/>
      <c r="L291" s="1668"/>
      <c r="M291" s="1669"/>
      <c r="N291" s="1667"/>
      <c r="O291" s="1668"/>
      <c r="P291" s="1669"/>
      <c r="Q291" s="1667"/>
      <c r="R291" s="1668"/>
      <c r="S291" s="1669"/>
      <c r="T291" s="1667"/>
      <c r="U291" s="1668"/>
      <c r="V291" s="1669"/>
      <c r="W291" s="1667"/>
      <c r="X291" s="1668"/>
      <c r="Y291" s="1669"/>
      <c r="Z291" s="1667"/>
      <c r="AA291" s="1668"/>
      <c r="AB291" s="1669"/>
      <c r="AC291" s="1667"/>
      <c r="AD291" s="1668"/>
      <c r="AE291" s="1670"/>
      <c r="AF291" s="2125" t="str">
        <f>IF(AND(K269="○",COUNTA(K291:K295)=0),"←「英語の外国人教員等」の配置後の課題を回答してください",
IF(AND(N269="○",COUNTA(N291:N295)=0),"←「JETプログラムのALT」の配置後の課題を回答してください",
IF(AND(Q269="○",COUNTA(Q291:Q295)=0),"←「教員業務支援員」の配置後の課題を回答してください",
IF(AND(T269="○",COUNTA(T291:T295)=0),"←「学習指導員」の配置後の課題を回答してください",
IF(AND(W269="○",COUNTA(W291:W295)=0),"←「部活動支援員」の配置後の課題を回答してください",
IF(AND(Z269="○",COUNTA(Z291:Z295)=0),"←「情報通信技術(ICT)支援員」の配置後の課題を回答してください",
IF(AND(AC269="○",COUNTA(AC291:AC295)=0),"←「スクールカウンセラー」の配置後の課題を回答してください",
"")))))))</f>
        <v/>
      </c>
      <c r="AH291" s="35"/>
      <c r="AI291" s="35"/>
      <c r="AJ291" s="35"/>
      <c r="AK291" s="35"/>
      <c r="AL291" s="35"/>
      <c r="AM291" s="35"/>
      <c r="AN291" s="35"/>
      <c r="AO291" s="35"/>
      <c r="AP291" s="35"/>
      <c r="AQ291" s="35"/>
      <c r="AR291" s="35"/>
      <c r="AS291" s="35"/>
    </row>
    <row r="292" spans="1:56" s="77" customFormat="1" ht="30" customHeight="1" x14ac:dyDescent="0.15">
      <c r="A292" s="1684"/>
      <c r="B292" s="1684"/>
      <c r="C292" s="1699" t="s">
        <v>2860</v>
      </c>
      <c r="D292" s="1698"/>
      <c r="E292" s="1698"/>
      <c r="F292" s="1698"/>
      <c r="G292" s="1698"/>
      <c r="H292" s="1698"/>
      <c r="I292" s="1698"/>
      <c r="J292" s="1698"/>
      <c r="K292" s="1690"/>
      <c r="L292" s="1668"/>
      <c r="M292" s="1669"/>
      <c r="N292" s="1667"/>
      <c r="O292" s="1668"/>
      <c r="P292" s="1669"/>
      <c r="Q292" s="1667"/>
      <c r="R292" s="1668"/>
      <c r="S292" s="1669"/>
      <c r="T292" s="1667"/>
      <c r="U292" s="1668"/>
      <c r="V292" s="1669"/>
      <c r="W292" s="1667"/>
      <c r="X292" s="1668"/>
      <c r="Y292" s="1669"/>
      <c r="Z292" s="1667"/>
      <c r="AA292" s="1668"/>
      <c r="AB292" s="1669"/>
      <c r="AC292" s="1667"/>
      <c r="AD292" s="1668"/>
      <c r="AE292" s="1670"/>
      <c r="AF292" s="2125"/>
      <c r="AG292" s="82"/>
      <c r="AH292" s="35"/>
      <c r="AI292" s="35"/>
      <c r="AJ292" s="35"/>
      <c r="AK292" s="35"/>
      <c r="AL292" s="35"/>
      <c r="AM292" s="35"/>
      <c r="AN292" s="35"/>
      <c r="AO292" s="35"/>
      <c r="AP292" s="35"/>
      <c r="AQ292" s="35"/>
      <c r="AR292" s="35"/>
      <c r="AS292" s="35"/>
      <c r="AT292" s="35"/>
      <c r="AU292" s="35"/>
      <c r="AV292" s="35"/>
      <c r="AW292" s="35"/>
      <c r="AX292" s="35"/>
      <c r="AY292" s="35"/>
      <c r="AZ292" s="35"/>
      <c r="BA292" s="35"/>
      <c r="BB292" s="35"/>
    </row>
    <row r="293" spans="1:56" s="77" customFormat="1" ht="15" customHeight="1" x14ac:dyDescent="0.15">
      <c r="A293" s="1684"/>
      <c r="B293" s="1684"/>
      <c r="C293" s="1697" t="s">
        <v>2834</v>
      </c>
      <c r="D293" s="1698"/>
      <c r="E293" s="1698"/>
      <c r="F293" s="1698"/>
      <c r="G293" s="1698"/>
      <c r="H293" s="1698"/>
      <c r="I293" s="1698"/>
      <c r="J293" s="1698"/>
      <c r="K293" s="1690"/>
      <c r="L293" s="1668"/>
      <c r="M293" s="1669"/>
      <c r="N293" s="1667"/>
      <c r="O293" s="1668"/>
      <c r="P293" s="1669"/>
      <c r="Q293" s="1667"/>
      <c r="R293" s="1668"/>
      <c r="S293" s="1669"/>
      <c r="T293" s="1667"/>
      <c r="U293" s="1668"/>
      <c r="V293" s="1669"/>
      <c r="W293" s="1667"/>
      <c r="X293" s="1668"/>
      <c r="Y293" s="1669"/>
      <c r="Z293" s="1667"/>
      <c r="AA293" s="1668"/>
      <c r="AB293" s="1669"/>
      <c r="AC293" s="1667"/>
      <c r="AD293" s="1668"/>
      <c r="AE293" s="1670"/>
      <c r="AF293" s="2125"/>
      <c r="AG293" s="82"/>
      <c r="AH293" s="35"/>
      <c r="AI293" s="35"/>
      <c r="AJ293" s="35"/>
      <c r="AK293" s="35"/>
      <c r="AL293" s="35"/>
      <c r="AM293" s="35"/>
      <c r="AN293" s="35"/>
      <c r="AO293" s="35"/>
      <c r="AP293" s="35"/>
      <c r="AQ293" s="35"/>
      <c r="AR293" s="35"/>
      <c r="AS293" s="35"/>
      <c r="AT293" s="35"/>
      <c r="AU293" s="35"/>
      <c r="AV293" s="35"/>
      <c r="AW293" s="35"/>
      <c r="AX293" s="35"/>
      <c r="AY293" s="35"/>
      <c r="AZ293" s="35"/>
      <c r="BA293" s="35"/>
      <c r="BB293" s="35"/>
    </row>
    <row r="294" spans="1:56" s="77" customFormat="1" ht="15" customHeight="1" x14ac:dyDescent="0.15">
      <c r="A294" s="1684"/>
      <c r="B294" s="1684"/>
      <c r="C294" s="1685" t="s">
        <v>85</v>
      </c>
      <c r="D294" s="1686"/>
      <c r="E294" s="1686"/>
      <c r="F294" s="1686"/>
      <c r="G294" s="1686"/>
      <c r="H294" s="1686"/>
      <c r="I294" s="1686"/>
      <c r="J294" s="1686"/>
      <c r="K294" s="1690"/>
      <c r="L294" s="1668"/>
      <c r="M294" s="1669"/>
      <c r="N294" s="1667"/>
      <c r="O294" s="1668"/>
      <c r="P294" s="1669"/>
      <c r="Q294" s="1667"/>
      <c r="R294" s="1668"/>
      <c r="S294" s="1669"/>
      <c r="T294" s="1667"/>
      <c r="U294" s="1668"/>
      <c r="V294" s="1669"/>
      <c r="W294" s="1667"/>
      <c r="X294" s="1668"/>
      <c r="Y294" s="1669"/>
      <c r="Z294" s="1667"/>
      <c r="AA294" s="1668"/>
      <c r="AB294" s="1669"/>
      <c r="AC294" s="1667"/>
      <c r="AD294" s="1668"/>
      <c r="AE294" s="1670"/>
      <c r="AF294" s="2125" t="str">
        <f>IF(AND(K294="○",COUNTA(K291:K295)&gt;1),"←「英語の外国人教員」の配置後課題について、回答が矛盾しています",
IF(AND(N294="○",COUNTA(N291:N295)&gt;1),"←「JETプログラムのALT」の配置後課題について、回答が矛盾しています",
IF(AND(Q294="○",COUNTA(Q291:Q295)&gt;1),"←「教員業務支援員」の配置後課題について、回答が矛盾しています",
IF(AND(T294="○",COUNTA(T291:T295)&gt;1),"←「学習指導員」の配置後課題について、回答が矛盾しています",
IF(AND(W294="○",COUNTA(W291:W295)&gt;1),"←「部活動支援員」の配置後課題について、回答が矛盾しています",
IF(AND(Z294="○",COUNTA(Z291:Z295)&gt;1),"←「ICT支援員」の配置後課題について、回答が矛盾しています",
IF(AND(AC294="○",COUNTA(AC291:AC295)&gt;1),"←「スクールカウンセラー」の配置後課題について、回答が矛盾しています","")))))))</f>
        <v/>
      </c>
      <c r="AG294" s="82"/>
      <c r="AH294" s="35"/>
      <c r="AI294" s="35"/>
      <c r="AJ294" s="35"/>
      <c r="AK294" s="35"/>
      <c r="AL294" s="35"/>
      <c r="AM294" s="35"/>
      <c r="AN294" s="35"/>
      <c r="AO294" s="35"/>
      <c r="AP294" s="35"/>
      <c r="AQ294" s="35"/>
      <c r="AR294" s="35"/>
      <c r="AS294" s="35"/>
      <c r="AT294" s="35"/>
      <c r="AU294" s="35"/>
      <c r="AV294" s="35"/>
      <c r="AW294" s="35"/>
      <c r="AX294" s="35"/>
      <c r="AY294" s="35"/>
      <c r="AZ294" s="35"/>
      <c r="BA294" s="35"/>
      <c r="BB294" s="35"/>
    </row>
    <row r="295" spans="1:56" s="77" customFormat="1" ht="30" customHeight="1" thickBot="1" x14ac:dyDescent="0.2">
      <c r="A295" s="1684"/>
      <c r="B295" s="1684"/>
      <c r="C295" s="1695" t="s">
        <v>2863</v>
      </c>
      <c r="D295" s="1686"/>
      <c r="E295" s="1686"/>
      <c r="F295" s="1686"/>
      <c r="G295" s="1686"/>
      <c r="H295" s="1686"/>
      <c r="I295" s="1686"/>
      <c r="J295" s="1686"/>
      <c r="K295" s="1696"/>
      <c r="L295" s="1692"/>
      <c r="M295" s="1693"/>
      <c r="N295" s="1691"/>
      <c r="O295" s="1692"/>
      <c r="P295" s="1693"/>
      <c r="Q295" s="1691"/>
      <c r="R295" s="1692"/>
      <c r="S295" s="1693"/>
      <c r="T295" s="1691"/>
      <c r="U295" s="1692"/>
      <c r="V295" s="1693"/>
      <c r="W295" s="1691"/>
      <c r="X295" s="1692"/>
      <c r="Y295" s="1693"/>
      <c r="Z295" s="1691"/>
      <c r="AA295" s="1692"/>
      <c r="AB295" s="1693"/>
      <c r="AC295" s="1691"/>
      <c r="AD295" s="1692"/>
      <c r="AE295" s="1694"/>
      <c r="AF295" s="2125"/>
      <c r="AG295" s="54"/>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row>
    <row r="296" spans="1:56" s="77" customFormat="1" ht="1.5" customHeight="1" x14ac:dyDescent="0.15">
      <c r="A296" s="835"/>
      <c r="B296" s="835"/>
      <c r="C296" s="835"/>
      <c r="D296" s="835"/>
      <c r="E296" s="835"/>
      <c r="F296" s="835"/>
      <c r="G296" s="835"/>
      <c r="H296" s="835"/>
      <c r="I296" s="835"/>
      <c r="J296" s="835"/>
      <c r="K296" s="835"/>
      <c r="L296" s="835"/>
      <c r="M296" s="835"/>
      <c r="N296" s="835"/>
      <c r="O296" s="835"/>
      <c r="P296" s="835"/>
      <c r="Q296" s="835"/>
      <c r="R296" s="835"/>
      <c r="S296" s="835"/>
      <c r="T296" s="835"/>
      <c r="U296" s="835"/>
      <c r="V296" s="835"/>
      <c r="W296" s="835"/>
      <c r="X296" s="835"/>
      <c r="Y296" s="835"/>
      <c r="Z296" s="835"/>
      <c r="AA296" s="835"/>
      <c r="AB296" s="835"/>
      <c r="AC296" s="835"/>
      <c r="AD296" s="835"/>
      <c r="AE296" s="835"/>
      <c r="AF296" s="58"/>
      <c r="AG296" s="54"/>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row>
    <row r="297" spans="1:56" s="77" customFormat="1" ht="1.5" customHeight="1" x14ac:dyDescent="0.15">
      <c r="A297" s="835"/>
      <c r="B297" s="835"/>
      <c r="C297" s="835"/>
      <c r="D297" s="835"/>
      <c r="E297" s="835"/>
      <c r="F297" s="835"/>
      <c r="G297" s="835"/>
      <c r="H297" s="835"/>
      <c r="I297" s="835"/>
      <c r="J297" s="835"/>
      <c r="K297" s="835"/>
      <c r="L297" s="835"/>
      <c r="M297" s="835"/>
      <c r="N297" s="835"/>
      <c r="O297" s="835"/>
      <c r="P297" s="835"/>
      <c r="Q297" s="835"/>
      <c r="R297" s="835"/>
      <c r="S297" s="835"/>
      <c r="T297" s="835"/>
      <c r="U297" s="835"/>
      <c r="V297" s="835"/>
      <c r="W297" s="835"/>
      <c r="X297" s="835"/>
      <c r="Y297" s="835"/>
      <c r="Z297" s="835"/>
      <c r="AA297" s="835"/>
      <c r="AB297" s="835"/>
      <c r="AC297" s="835"/>
      <c r="AD297" s="835"/>
      <c r="AE297" s="835"/>
      <c r="AF297" s="836"/>
      <c r="AG297" s="54"/>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row>
    <row r="298" spans="1:56" s="35" customFormat="1" ht="1.5" customHeight="1" x14ac:dyDescent="0.15">
      <c r="A298" s="835"/>
      <c r="B298" s="835"/>
      <c r="C298" s="835"/>
      <c r="D298" s="835"/>
      <c r="E298" s="835"/>
      <c r="F298" s="835"/>
      <c r="G298" s="835"/>
      <c r="H298" s="835"/>
      <c r="I298" s="835"/>
      <c r="J298" s="835"/>
      <c r="K298" s="835"/>
      <c r="L298" s="835"/>
      <c r="M298" s="835"/>
      <c r="N298" s="835"/>
      <c r="O298" s="835"/>
      <c r="P298" s="835"/>
      <c r="Q298" s="835"/>
      <c r="R298" s="835"/>
      <c r="S298" s="835"/>
      <c r="T298" s="835"/>
      <c r="U298" s="835"/>
      <c r="V298" s="835"/>
      <c r="W298" s="835"/>
      <c r="X298" s="835"/>
      <c r="Y298" s="835"/>
      <c r="Z298" s="835"/>
      <c r="AA298" s="835"/>
      <c r="AB298" s="835"/>
      <c r="AC298" s="835"/>
      <c r="AD298" s="835"/>
      <c r="AE298" s="835"/>
      <c r="AF298" s="49"/>
      <c r="AG298" s="84"/>
    </row>
    <row r="299" spans="1:56" s="35" customFormat="1" ht="15" customHeight="1" x14ac:dyDescent="0.15">
      <c r="A299" s="1714" t="s">
        <v>2924</v>
      </c>
      <c r="B299" s="1715"/>
      <c r="C299" s="1715"/>
      <c r="D299" s="1715"/>
      <c r="E299" s="1715"/>
      <c r="F299" s="1715"/>
      <c r="G299" s="1715"/>
      <c r="H299" s="1715"/>
      <c r="I299" s="1715"/>
      <c r="J299" s="1715"/>
      <c r="K299" s="1715"/>
      <c r="L299" s="1715"/>
      <c r="M299" s="1715"/>
      <c r="N299" s="1715"/>
      <c r="O299" s="1715"/>
      <c r="P299" s="1715"/>
      <c r="Q299" s="1715"/>
      <c r="R299" s="1715"/>
      <c r="S299" s="1715"/>
      <c r="T299" s="1715"/>
      <c r="U299" s="1715"/>
      <c r="V299" s="1715"/>
      <c r="W299" s="1715"/>
      <c r="X299" s="1715"/>
      <c r="Y299" s="1715"/>
      <c r="Z299" s="1715"/>
      <c r="AA299" s="1715"/>
      <c r="AB299" s="1715"/>
      <c r="AC299" s="1715"/>
      <c r="AD299" s="1715"/>
      <c r="AE299" s="1715"/>
      <c r="AF299" s="51"/>
      <c r="AG299" s="31"/>
    </row>
    <row r="300" spans="1:56" s="35" customFormat="1" ht="15" customHeight="1" x14ac:dyDescent="0.15">
      <c r="A300" s="1716" t="s">
        <v>87</v>
      </c>
      <c r="B300" s="1716"/>
      <c r="C300" s="1716"/>
      <c r="D300" s="1716"/>
      <c r="E300" s="1716"/>
      <c r="F300" s="1716"/>
      <c r="G300" s="1716"/>
      <c r="H300" s="1716"/>
      <c r="I300" s="1716"/>
      <c r="J300" s="1716"/>
      <c r="K300" s="1716"/>
      <c r="L300" s="1716"/>
      <c r="M300" s="1716"/>
      <c r="N300" s="1716"/>
      <c r="O300" s="1716"/>
      <c r="P300" s="120"/>
      <c r="Q300" s="120"/>
      <c r="R300" s="120"/>
      <c r="S300" s="120"/>
      <c r="T300" s="120"/>
      <c r="U300" s="120"/>
      <c r="V300" s="120"/>
      <c r="W300" s="120"/>
      <c r="X300" s="120"/>
      <c r="Y300" s="120"/>
      <c r="Z300" s="120"/>
      <c r="AA300" s="120"/>
      <c r="AB300" s="120"/>
      <c r="AC300" s="120"/>
      <c r="AD300" s="120"/>
      <c r="AE300" s="120"/>
      <c r="AF300" s="51"/>
      <c r="AG300" s="31"/>
    </row>
    <row r="301" spans="1:56" s="35" customFormat="1" ht="4.9000000000000004" customHeight="1" x14ac:dyDescent="0.15">
      <c r="A301" s="350"/>
      <c r="B301" s="350"/>
      <c r="C301" s="350"/>
      <c r="D301" s="350"/>
      <c r="E301" s="350"/>
      <c r="F301" s="350"/>
      <c r="G301" s="350"/>
      <c r="H301" s="350"/>
      <c r="I301" s="350"/>
      <c r="J301" s="350"/>
      <c r="K301" s="350"/>
      <c r="L301" s="350"/>
      <c r="M301" s="350"/>
      <c r="N301" s="350"/>
      <c r="O301" s="350"/>
      <c r="P301" s="120"/>
      <c r="Q301" s="120"/>
      <c r="R301" s="120"/>
      <c r="S301" s="120"/>
      <c r="T301" s="120"/>
      <c r="U301" s="120"/>
      <c r="V301" s="120"/>
      <c r="W301" s="120"/>
      <c r="X301" s="120"/>
      <c r="Y301" s="120"/>
      <c r="Z301" s="120"/>
      <c r="AA301" s="120"/>
      <c r="AB301" s="120"/>
      <c r="AC301" s="120"/>
      <c r="AD301" s="120"/>
      <c r="AE301" s="120"/>
      <c r="AF301" s="51"/>
      <c r="AG301" s="31"/>
    </row>
    <row r="302" spans="1:56" s="35" customFormat="1" ht="15" customHeight="1" x14ac:dyDescent="0.15">
      <c r="A302" s="41" t="s">
        <v>88</v>
      </c>
      <c r="B302" s="837"/>
      <c r="C302" s="837"/>
      <c r="D302" s="837"/>
      <c r="E302" s="837"/>
      <c r="F302" s="837"/>
      <c r="G302" s="837"/>
      <c r="AF302" s="54"/>
      <c r="AG302" s="82"/>
    </row>
    <row r="303" spans="1:56" s="35" customFormat="1" ht="33.75" customHeight="1" thickBot="1" x14ac:dyDescent="0.2">
      <c r="A303" s="2946" t="s">
        <v>89</v>
      </c>
      <c r="B303" s="2947"/>
      <c r="C303" s="2947"/>
      <c r="D303" s="2947"/>
      <c r="E303" s="2947"/>
      <c r="F303" s="2947"/>
      <c r="G303" s="2948"/>
      <c r="H303" s="2949" t="s">
        <v>90</v>
      </c>
      <c r="I303" s="2950"/>
      <c r="J303" s="2950"/>
      <c r="K303" s="2951"/>
      <c r="L303" s="2952" t="s">
        <v>91</v>
      </c>
      <c r="M303" s="2953"/>
      <c r="N303" s="2953"/>
      <c r="O303" s="2954"/>
      <c r="P303" s="2952" t="s">
        <v>92</v>
      </c>
      <c r="Q303" s="2950"/>
      <c r="R303" s="2950"/>
      <c r="S303" s="2951"/>
      <c r="T303" s="2952" t="s">
        <v>93</v>
      </c>
      <c r="U303" s="2950"/>
      <c r="V303" s="2950"/>
      <c r="W303" s="2951"/>
      <c r="X303" s="2949" t="s">
        <v>94</v>
      </c>
      <c r="Y303" s="2950"/>
      <c r="Z303" s="2950"/>
      <c r="AA303" s="2950"/>
      <c r="AB303" s="1726" t="s">
        <v>76</v>
      </c>
      <c r="AC303" s="1727"/>
      <c r="AD303" s="1728"/>
      <c r="AL303" s="54"/>
      <c r="AM303" s="54"/>
      <c r="AN303" s="82"/>
      <c r="AO303" s="82"/>
      <c r="AP303" s="82"/>
      <c r="AQ303" s="54"/>
      <c r="AR303" s="54"/>
      <c r="AS303" s="54"/>
      <c r="AT303" s="54"/>
      <c r="AU303" s="54"/>
      <c r="AV303" s="54"/>
      <c r="AW303" s="77"/>
      <c r="AX303" s="77"/>
    </row>
    <row r="304" spans="1:56" s="35" customFormat="1" ht="24.95" customHeight="1" thickBot="1" x14ac:dyDescent="0.2">
      <c r="A304" s="2939" t="s">
        <v>95</v>
      </c>
      <c r="B304" s="2940"/>
      <c r="C304" s="2940"/>
      <c r="D304" s="2940"/>
      <c r="E304" s="2940"/>
      <c r="F304" s="2940"/>
      <c r="G304" s="2940"/>
      <c r="H304" s="2941"/>
      <c r="I304" s="2942"/>
      <c r="J304" s="2942"/>
      <c r="K304" s="2943"/>
      <c r="L304" s="2944"/>
      <c r="M304" s="2942"/>
      <c r="N304" s="2942"/>
      <c r="O304" s="2943"/>
      <c r="P304" s="2944"/>
      <c r="Q304" s="2942"/>
      <c r="R304" s="2942"/>
      <c r="S304" s="2943"/>
      <c r="T304" s="2944"/>
      <c r="U304" s="2942"/>
      <c r="V304" s="2942"/>
      <c r="W304" s="2943"/>
      <c r="X304" s="2944"/>
      <c r="Y304" s="2942"/>
      <c r="Z304" s="2942"/>
      <c r="AA304" s="2945"/>
      <c r="AB304" s="2281">
        <f>SUM(H304:AA304)</f>
        <v>0</v>
      </c>
      <c r="AC304" s="2281"/>
      <c r="AD304" s="2282"/>
      <c r="AF304" s="1702" t="str">
        <f>IF(AND(H304="",L304="",P304="",T304="",X304=""),"←整備方法別台数が未記入です","")</f>
        <v>←整備方法別台数が未記入です</v>
      </c>
      <c r="AL304" s="54"/>
      <c r="AM304" s="54"/>
      <c r="AN304" s="82"/>
      <c r="AO304" s="82"/>
      <c r="AP304" s="82"/>
      <c r="AQ304" s="54"/>
      <c r="AR304" s="54"/>
      <c r="AS304" s="54"/>
      <c r="AT304" s="54"/>
      <c r="AU304" s="54"/>
      <c r="AV304" s="54"/>
      <c r="AW304" s="77"/>
      <c r="AX304" s="77"/>
    </row>
    <row r="305" spans="1:51" s="35" customFormat="1" ht="4.5" customHeight="1" x14ac:dyDescent="0.15">
      <c r="A305" s="838"/>
      <c r="B305" s="838"/>
      <c r="C305" s="838"/>
      <c r="D305" s="838"/>
      <c r="E305" s="838"/>
      <c r="F305" s="838"/>
      <c r="G305" s="838"/>
      <c r="H305" s="839"/>
      <c r="I305" s="839"/>
      <c r="J305" s="839"/>
      <c r="K305" s="839"/>
      <c r="L305" s="2937"/>
      <c r="M305" s="2937"/>
      <c r="N305" s="2937"/>
      <c r="O305" s="2937"/>
      <c r="P305" s="1704"/>
      <c r="Q305" s="1704"/>
      <c r="R305" s="1704"/>
      <c r="S305" s="1704"/>
      <c r="T305" s="1704"/>
      <c r="U305" s="1704"/>
      <c r="V305" s="1704"/>
      <c r="W305" s="1704"/>
      <c r="X305" s="1704"/>
      <c r="Y305" s="1704"/>
      <c r="Z305" s="1704"/>
      <c r="AA305" s="1704"/>
      <c r="AB305" s="1705"/>
      <c r="AC305" s="1705"/>
      <c r="AD305" s="1705"/>
      <c r="AE305" s="1"/>
      <c r="AF305" s="1702"/>
      <c r="AM305" s="54"/>
      <c r="AN305" s="54"/>
      <c r="AO305" s="82"/>
      <c r="AP305" s="82"/>
      <c r="AQ305" s="82"/>
      <c r="AR305" s="54"/>
      <c r="AS305" s="54"/>
      <c r="AT305" s="54"/>
      <c r="AU305" s="54"/>
      <c r="AV305" s="54"/>
      <c r="AW305" s="54"/>
      <c r="AX305" s="77"/>
      <c r="AY305" s="77"/>
    </row>
    <row r="306" spans="1:51" ht="4.9000000000000004" customHeight="1" x14ac:dyDescent="0.15">
      <c r="A306" s="839"/>
      <c r="B306" s="839"/>
      <c r="C306" s="839"/>
      <c r="D306" s="839"/>
      <c r="E306" s="839"/>
      <c r="F306" s="839"/>
      <c r="G306" s="839"/>
      <c r="H306" s="839"/>
      <c r="I306" s="839"/>
      <c r="J306" s="839"/>
      <c r="K306" s="839"/>
      <c r="L306" s="840"/>
      <c r="M306" s="840"/>
      <c r="N306" s="840"/>
      <c r="O306" s="840"/>
      <c r="P306" s="841"/>
      <c r="Q306" s="841"/>
      <c r="R306" s="841"/>
      <c r="S306" s="841"/>
      <c r="T306" s="839"/>
      <c r="U306" s="839"/>
      <c r="V306" s="839"/>
      <c r="W306" s="839"/>
      <c r="X306" s="840"/>
      <c r="Y306" s="842"/>
      <c r="Z306" s="842"/>
      <c r="AA306" s="842"/>
      <c r="AB306" s="35"/>
      <c r="AC306" s="35"/>
      <c r="AD306" s="35"/>
      <c r="AE306" s="35"/>
      <c r="AF306" s="1"/>
      <c r="AG306" s="1"/>
      <c r="AM306" s="54"/>
      <c r="AN306" s="54"/>
      <c r="AO306" s="82"/>
      <c r="AP306" s="82"/>
      <c r="AQ306" s="82"/>
      <c r="AR306" s="54"/>
      <c r="AS306" s="54"/>
      <c r="AT306" s="54"/>
      <c r="AU306" s="54"/>
      <c r="AV306" s="54"/>
      <c r="AW306" s="54"/>
      <c r="AX306" s="95"/>
      <c r="AY306" s="95"/>
    </row>
    <row r="307" spans="1:51" ht="4.9000000000000004" customHeight="1" x14ac:dyDescent="0.15">
      <c r="A307" s="839"/>
      <c r="B307" s="839"/>
      <c r="C307" s="839"/>
      <c r="D307" s="839"/>
      <c r="E307" s="839"/>
      <c r="F307" s="839"/>
      <c r="G307" s="839"/>
      <c r="H307" s="839"/>
      <c r="I307" s="839"/>
      <c r="J307" s="839"/>
      <c r="K307" s="839"/>
      <c r="L307" s="840"/>
      <c r="M307" s="840"/>
      <c r="N307" s="840"/>
      <c r="O307" s="840"/>
      <c r="P307" s="841"/>
      <c r="Q307" s="841"/>
      <c r="R307" s="841"/>
      <c r="S307" s="841"/>
      <c r="T307" s="839"/>
      <c r="U307" s="839"/>
      <c r="V307" s="839"/>
      <c r="W307" s="839"/>
      <c r="X307" s="840"/>
      <c r="Y307" s="842"/>
      <c r="Z307" s="842"/>
      <c r="AA307" s="842"/>
      <c r="AB307" s="35"/>
      <c r="AC307" s="35"/>
      <c r="AD307" s="35"/>
      <c r="AE307" s="35"/>
      <c r="AF307" s="1"/>
      <c r="AG307" s="1"/>
      <c r="AM307" s="54"/>
      <c r="AN307" s="54"/>
      <c r="AO307" s="82"/>
      <c r="AP307" s="82"/>
      <c r="AQ307" s="82"/>
      <c r="AR307" s="54"/>
      <c r="AS307" s="54"/>
      <c r="AT307" s="54"/>
      <c r="AU307" s="54"/>
      <c r="AV307" s="54"/>
      <c r="AW307" s="54"/>
      <c r="AX307" s="95"/>
      <c r="AY307" s="95"/>
    </row>
    <row r="308" spans="1:51" ht="15" customHeight="1" x14ac:dyDescent="0.15">
      <c r="A308" s="41" t="s">
        <v>96</v>
      </c>
      <c r="B308" s="839"/>
      <c r="C308" s="839"/>
      <c r="D308" s="839"/>
      <c r="E308" s="839"/>
      <c r="F308" s="839"/>
      <c r="G308" s="839"/>
      <c r="H308" s="839"/>
      <c r="I308" s="839"/>
      <c r="J308" s="839"/>
      <c r="K308" s="839"/>
      <c r="L308" s="839"/>
      <c r="M308" s="839"/>
      <c r="N308" s="839"/>
      <c r="O308" s="839"/>
      <c r="P308" s="840"/>
      <c r="Q308" s="842"/>
      <c r="R308" s="842"/>
      <c r="S308" s="842"/>
      <c r="T308" s="839"/>
      <c r="U308" s="35"/>
      <c r="V308" s="35"/>
      <c r="W308" s="35"/>
      <c r="X308" s="35"/>
      <c r="Y308" s="35"/>
      <c r="Z308" s="35"/>
      <c r="AA308" s="35"/>
      <c r="AB308" s="35"/>
      <c r="AC308" s="35"/>
      <c r="AD308" s="35"/>
      <c r="AE308" s="35"/>
      <c r="AF308" s="1"/>
      <c r="AG308" s="1"/>
      <c r="AH308" s="54"/>
      <c r="AI308" s="54"/>
      <c r="AJ308" s="54"/>
      <c r="AK308" s="95"/>
      <c r="AL308" s="95"/>
    </row>
    <row r="309" spans="1:51" ht="4.9000000000000004" customHeight="1" x14ac:dyDescent="0.15">
      <c r="A309" s="41"/>
      <c r="B309" s="839"/>
      <c r="C309" s="839"/>
      <c r="D309" s="839"/>
      <c r="E309" s="839"/>
      <c r="F309" s="839"/>
      <c r="G309" s="839"/>
      <c r="H309" s="839"/>
      <c r="I309" s="839"/>
      <c r="J309" s="839"/>
      <c r="K309" s="839"/>
      <c r="L309" s="839"/>
      <c r="M309" s="839"/>
      <c r="N309" s="839"/>
      <c r="O309" s="839"/>
      <c r="P309" s="840"/>
      <c r="Q309" s="842"/>
      <c r="R309" s="842"/>
      <c r="S309" s="842"/>
      <c r="T309" s="839"/>
      <c r="U309" s="35"/>
      <c r="V309" s="35"/>
      <c r="W309" s="35"/>
      <c r="X309" s="35"/>
      <c r="Y309" s="35"/>
      <c r="Z309" s="35"/>
      <c r="AA309" s="35"/>
      <c r="AB309" s="35"/>
      <c r="AC309" s="35"/>
      <c r="AD309" s="35"/>
      <c r="AE309" s="35"/>
      <c r="AF309" s="1"/>
      <c r="AG309" s="1"/>
      <c r="AH309" s="54"/>
      <c r="AI309" s="54"/>
      <c r="AJ309" s="54"/>
      <c r="AK309" s="95"/>
      <c r="AL309" s="95"/>
    </row>
    <row r="310" spans="1:51" ht="40.15" customHeight="1" x14ac:dyDescent="0.15">
      <c r="A310" s="2938" t="s">
        <v>3145</v>
      </c>
      <c r="B310" s="2938"/>
      <c r="C310" s="2938"/>
      <c r="D310" s="2938"/>
      <c r="E310" s="2938"/>
      <c r="F310" s="2938"/>
      <c r="G310" s="2938"/>
      <c r="H310" s="2938"/>
      <c r="I310" s="2938"/>
      <c r="J310" s="2938"/>
      <c r="K310" s="2938"/>
      <c r="L310" s="2938"/>
      <c r="M310" s="2938"/>
      <c r="N310" s="2938"/>
      <c r="O310" s="2938"/>
      <c r="P310" s="2938"/>
      <c r="Q310" s="2938"/>
      <c r="R310" s="2938"/>
      <c r="S310" s="2938"/>
      <c r="T310" s="2938"/>
      <c r="U310" s="2938"/>
      <c r="V310" s="2938"/>
      <c r="W310" s="2938"/>
      <c r="X310" s="2938"/>
      <c r="Y310" s="2938"/>
      <c r="Z310" s="2938"/>
      <c r="AA310" s="2938"/>
      <c r="AB310" s="2938"/>
      <c r="AC310" s="2938"/>
      <c r="AD310" s="2938"/>
      <c r="AE310" s="2938"/>
      <c r="AF310" s="1"/>
      <c r="AG310" s="1"/>
      <c r="AH310" s="54"/>
      <c r="AI310" s="54"/>
      <c r="AJ310" s="54"/>
      <c r="AK310" s="95"/>
      <c r="AL310" s="95"/>
    </row>
    <row r="311" spans="1:51" ht="30" customHeight="1" thickBot="1" x14ac:dyDescent="0.2">
      <c r="A311" s="2931" t="s">
        <v>220</v>
      </c>
      <c r="B311" s="2932"/>
      <c r="C311" s="2932"/>
      <c r="D311" s="2932"/>
      <c r="E311" s="2932"/>
      <c r="F311" s="2935" t="s">
        <v>97</v>
      </c>
      <c r="G311" s="2935"/>
      <c r="H311" s="2935"/>
      <c r="I311" s="2935" t="s">
        <v>98</v>
      </c>
      <c r="J311" s="2935"/>
      <c r="K311" s="2935"/>
      <c r="L311" s="2924" t="s">
        <v>99</v>
      </c>
      <c r="M311" s="2924"/>
      <c r="N311" s="2924"/>
      <c r="O311" s="2924" t="s">
        <v>100</v>
      </c>
      <c r="P311" s="2924"/>
      <c r="Q311" s="2924"/>
      <c r="R311" s="2936" t="s">
        <v>4728</v>
      </c>
      <c r="S311" s="2936"/>
      <c r="T311" s="2936"/>
      <c r="U311" s="2924" t="s">
        <v>222</v>
      </c>
      <c r="V311" s="2924"/>
      <c r="W311" s="2924"/>
      <c r="X311" s="2925" t="s">
        <v>223</v>
      </c>
      <c r="Y311" s="2926"/>
      <c r="Z311" s="2926"/>
      <c r="AA311" s="2926"/>
      <c r="AB311" s="2927"/>
      <c r="AC311" s="2925" t="s">
        <v>224</v>
      </c>
      <c r="AD311" s="2926"/>
      <c r="AE311" s="2927"/>
      <c r="AF311" s="1631" t="str">
        <f>IF(AND(F312="",I312="",L312="",O312="",R312="",U312="",X312="",AC312=""),"←デジタル教科書の導入状況を回答してください。導入科目がない場合は「なし」に○をつけてください",
IF(AND(COUNTA(F312:AB312)&gt;0,AC312="○"),"←回答が矛盾しています",""))</f>
        <v>←デジタル教科書の導入状況を回答してください。導入科目がない場合は「なし」に○をつけてください</v>
      </c>
      <c r="AG311" s="1"/>
      <c r="AH311" s="54"/>
      <c r="AI311" s="54"/>
      <c r="AJ311" s="54"/>
      <c r="AK311" s="95"/>
      <c r="AL311" s="95"/>
    </row>
    <row r="312" spans="1:51" s="35" customFormat="1" ht="24.95" customHeight="1" thickBot="1" x14ac:dyDescent="0.2">
      <c r="A312" s="2933"/>
      <c r="B312" s="2934"/>
      <c r="C312" s="2934"/>
      <c r="D312" s="2934"/>
      <c r="E312" s="2934"/>
      <c r="F312" s="2928"/>
      <c r="G312" s="2929"/>
      <c r="H312" s="2929"/>
      <c r="I312" s="2920"/>
      <c r="J312" s="2929"/>
      <c r="K312" s="2929"/>
      <c r="L312" s="2930"/>
      <c r="M312" s="2930"/>
      <c r="N312" s="2930"/>
      <c r="O312" s="2930"/>
      <c r="P312" s="2930"/>
      <c r="Q312" s="2930"/>
      <c r="R312" s="2930"/>
      <c r="S312" s="2930"/>
      <c r="T312" s="2930"/>
      <c r="U312" s="2929"/>
      <c r="V312" s="2929"/>
      <c r="W312" s="2929"/>
      <c r="X312" s="2918"/>
      <c r="Y312" s="2919"/>
      <c r="Z312" s="2919"/>
      <c r="AA312" s="2919"/>
      <c r="AB312" s="2920"/>
      <c r="AC312" s="2919"/>
      <c r="AD312" s="2919"/>
      <c r="AE312" s="2921"/>
      <c r="AF312" s="1631"/>
      <c r="AG312" s="82"/>
    </row>
    <row r="313" spans="1:51" s="35" customFormat="1" ht="40.15" customHeight="1" x14ac:dyDescent="0.15">
      <c r="A313" s="843" t="s">
        <v>101</v>
      </c>
      <c r="B313" s="2785" t="s">
        <v>102</v>
      </c>
      <c r="C313" s="2785"/>
      <c r="D313" s="2785"/>
      <c r="E313" s="2785"/>
      <c r="F313" s="2785"/>
      <c r="G313" s="2785"/>
      <c r="H313" s="2785"/>
      <c r="I313" s="2785"/>
      <c r="J313" s="2785"/>
      <c r="K313" s="2785"/>
      <c r="L313" s="2785"/>
      <c r="M313" s="2785"/>
      <c r="N313" s="2785"/>
      <c r="O313" s="2785"/>
      <c r="P313" s="2785"/>
      <c r="Q313" s="2785"/>
      <c r="R313" s="2785"/>
      <c r="S313" s="2785"/>
      <c r="T313" s="2785"/>
      <c r="U313" s="2785"/>
      <c r="V313" s="2785"/>
      <c r="W313" s="2785"/>
      <c r="X313" s="2785"/>
      <c r="Y313" s="2785"/>
      <c r="Z313" s="2785"/>
      <c r="AA313" s="2785"/>
      <c r="AB313" s="2785"/>
      <c r="AC313" s="2785"/>
      <c r="AD313" s="2785"/>
      <c r="AF313" s="174"/>
      <c r="AG313" s="82"/>
    </row>
    <row r="314" spans="1:51" s="35" customFormat="1" ht="4.9000000000000004" customHeight="1" x14ac:dyDescent="0.15">
      <c r="A314" s="844"/>
      <c r="B314" s="845"/>
      <c r="C314" s="845"/>
      <c r="D314" s="845"/>
      <c r="E314" s="845"/>
      <c r="F314" s="845"/>
      <c r="G314" s="845"/>
      <c r="H314" s="845"/>
      <c r="I314" s="845"/>
      <c r="J314" s="845"/>
      <c r="K314" s="845"/>
      <c r="L314" s="845"/>
      <c r="M314" s="845"/>
      <c r="N314" s="845"/>
      <c r="O314" s="845"/>
      <c r="P314" s="845"/>
      <c r="Q314" s="845"/>
      <c r="R314" s="845"/>
      <c r="S314" s="845"/>
      <c r="T314" s="845"/>
      <c r="U314" s="845"/>
      <c r="V314" s="845"/>
      <c r="W314" s="845"/>
      <c r="X314" s="845"/>
      <c r="Y314" s="845"/>
      <c r="Z314" s="845"/>
      <c r="AA314" s="845"/>
      <c r="AB314" s="845"/>
      <c r="AC314" s="845"/>
      <c r="AD314" s="845"/>
      <c r="AF314" s="54"/>
      <c r="AG314" s="82"/>
    </row>
    <row r="315" spans="1:51" s="35" customFormat="1" ht="4.9000000000000004" customHeight="1" x14ac:dyDescent="0.15">
      <c r="A315" s="844"/>
      <c r="B315" s="845"/>
      <c r="C315" s="845"/>
      <c r="D315" s="845"/>
      <c r="E315" s="845"/>
      <c r="F315" s="845"/>
      <c r="G315" s="845"/>
      <c r="H315" s="845"/>
      <c r="I315" s="845"/>
      <c r="J315" s="845"/>
      <c r="K315" s="845"/>
      <c r="L315" s="845"/>
      <c r="M315" s="845"/>
      <c r="N315" s="845"/>
      <c r="O315" s="845"/>
      <c r="P315" s="845"/>
      <c r="Q315" s="845"/>
      <c r="R315" s="845"/>
      <c r="S315" s="845"/>
      <c r="T315" s="845"/>
      <c r="U315" s="845"/>
      <c r="V315" s="845"/>
      <c r="W315" s="845"/>
      <c r="X315" s="845"/>
      <c r="Y315" s="845"/>
      <c r="Z315" s="845"/>
      <c r="AA315" s="845"/>
      <c r="AB315" s="845"/>
      <c r="AC315" s="845"/>
      <c r="AD315" s="845"/>
      <c r="AF315" s="54"/>
      <c r="AG315" s="82"/>
    </row>
    <row r="316" spans="1:51" s="35" customFormat="1" ht="15" customHeight="1" x14ac:dyDescent="0.15">
      <c r="A316" s="384" t="s">
        <v>3023</v>
      </c>
      <c r="B316" s="845"/>
      <c r="C316" s="845"/>
      <c r="D316" s="845"/>
      <c r="E316" s="845"/>
      <c r="F316" s="845"/>
      <c r="G316" s="845"/>
      <c r="H316" s="845"/>
      <c r="I316" s="845"/>
      <c r="J316" s="845"/>
      <c r="K316" s="845"/>
      <c r="L316" s="845"/>
      <c r="M316" s="845"/>
      <c r="N316" s="845"/>
      <c r="O316" s="845"/>
      <c r="P316" s="845"/>
      <c r="Q316" s="845"/>
      <c r="R316" s="845"/>
      <c r="S316" s="845"/>
      <c r="T316" s="845"/>
      <c r="U316" s="845"/>
      <c r="V316" s="845"/>
      <c r="W316" s="845"/>
      <c r="X316" s="845"/>
      <c r="Y316" s="845"/>
      <c r="Z316" s="845"/>
      <c r="AA316" s="845"/>
      <c r="AB316" s="845"/>
      <c r="AC316" s="845"/>
      <c r="AD316" s="845"/>
      <c r="AF316" s="54"/>
      <c r="AG316" s="82"/>
    </row>
    <row r="317" spans="1:51" s="35" customFormat="1" ht="15" customHeight="1" x14ac:dyDescent="0.15">
      <c r="A317" s="2922" t="s">
        <v>4729</v>
      </c>
      <c r="B317" s="2922"/>
      <c r="C317" s="2922"/>
      <c r="D317" s="2922"/>
      <c r="E317" s="2922"/>
      <c r="F317" s="2922"/>
      <c r="G317" s="2922"/>
      <c r="H317" s="2922"/>
      <c r="I317" s="2922"/>
      <c r="J317" s="2922"/>
      <c r="K317" s="2922"/>
      <c r="L317" s="2922"/>
      <c r="M317" s="2922"/>
      <c r="N317" s="2922"/>
      <c r="O317" s="2922"/>
      <c r="P317" s="2922"/>
      <c r="Q317" s="2922"/>
      <c r="R317" s="2922"/>
      <c r="S317" s="2922"/>
      <c r="T317" s="2922"/>
      <c r="U317" s="2922"/>
      <c r="V317" s="2922"/>
      <c r="W317" s="2922"/>
      <c r="X317" s="2922"/>
      <c r="Y317" s="2922"/>
      <c r="Z317" s="2922"/>
      <c r="AA317" s="2922"/>
      <c r="AB317" s="2922"/>
      <c r="AC317" s="2922"/>
      <c r="AD317" s="2922"/>
      <c r="AE317" s="2922"/>
      <c r="AF317" s="54"/>
      <c r="AG317" s="82"/>
    </row>
    <row r="318" spans="1:51" s="35" customFormat="1" ht="4.9000000000000004" customHeight="1" x14ac:dyDescent="0.15">
      <c r="A318" s="259"/>
      <c r="B318" s="259"/>
      <c r="C318" s="259"/>
      <c r="D318" s="259"/>
      <c r="E318" s="259"/>
      <c r="F318" s="259"/>
      <c r="G318" s="259"/>
      <c r="H318" s="259"/>
      <c r="I318" s="259"/>
      <c r="J318" s="259"/>
      <c r="K318" s="259"/>
      <c r="L318" s="259"/>
      <c r="M318" s="259"/>
      <c r="N318" s="259"/>
      <c r="O318" s="259"/>
      <c r="P318" s="259"/>
      <c r="Q318" s="259"/>
      <c r="R318" s="259"/>
      <c r="S318" s="259"/>
      <c r="T318" s="259"/>
      <c r="U318" s="259"/>
      <c r="V318" s="259"/>
      <c r="W318" s="259"/>
      <c r="X318" s="259"/>
      <c r="Y318" s="259"/>
      <c r="Z318" s="259"/>
      <c r="AA318" s="259"/>
      <c r="AB318" s="259"/>
      <c r="AC318" s="259"/>
      <c r="AD318" s="259"/>
      <c r="AE318" s="259"/>
      <c r="AF318" s="54"/>
      <c r="AG318" s="82"/>
    </row>
    <row r="319" spans="1:51" s="35" customFormat="1" ht="30" customHeight="1" thickBot="1" x14ac:dyDescent="0.2">
      <c r="A319" s="170"/>
      <c r="B319" s="171"/>
      <c r="C319" s="172"/>
      <c r="D319" s="171"/>
      <c r="E319" s="171"/>
      <c r="F319" s="171"/>
      <c r="G319" s="171"/>
      <c r="H319" s="171"/>
      <c r="I319" s="171"/>
      <c r="J319" s="171"/>
      <c r="K319" s="171"/>
      <c r="L319" s="171"/>
      <c r="M319" s="171"/>
      <c r="N319" s="171"/>
      <c r="O319" s="846"/>
      <c r="P319" s="846"/>
      <c r="Q319" s="846"/>
      <c r="R319" s="846"/>
      <c r="S319" s="846"/>
      <c r="T319" s="846"/>
      <c r="U319" s="2923" t="s">
        <v>103</v>
      </c>
      <c r="V319" s="2923"/>
      <c r="W319" s="2923"/>
      <c r="X319" s="2923"/>
      <c r="Y319" s="2923"/>
      <c r="Z319" s="2923" t="s">
        <v>104</v>
      </c>
      <c r="AA319" s="2923"/>
      <c r="AB319" s="2923"/>
      <c r="AC319" s="2923"/>
      <c r="AD319" s="2923"/>
      <c r="AF319" s="58"/>
      <c r="AG319" s="82"/>
    </row>
    <row r="320" spans="1:51" s="35" customFormat="1" ht="15" customHeight="1" x14ac:dyDescent="0.15">
      <c r="A320" s="2916" t="s">
        <v>2976</v>
      </c>
      <c r="B320" s="2916"/>
      <c r="C320" s="2916"/>
      <c r="D320" s="2916"/>
      <c r="E320" s="2916"/>
      <c r="F320" s="2916"/>
      <c r="G320" s="2916"/>
      <c r="H320" s="2916"/>
      <c r="I320" s="2916"/>
      <c r="J320" s="2916"/>
      <c r="K320" s="2916"/>
      <c r="L320" s="2916"/>
      <c r="M320" s="2916"/>
      <c r="N320" s="2916"/>
      <c r="O320" s="2916"/>
      <c r="P320" s="2916"/>
      <c r="Q320" s="2916"/>
      <c r="R320" s="2916"/>
      <c r="S320" s="2916"/>
      <c r="T320" s="2917"/>
      <c r="U320" s="1765"/>
      <c r="V320" s="1766"/>
      <c r="W320" s="1766"/>
      <c r="X320" s="1766"/>
      <c r="Y320" s="1767"/>
      <c r="Z320" s="1765"/>
      <c r="AA320" s="1766"/>
      <c r="AB320" s="1766"/>
      <c r="AC320" s="1766"/>
      <c r="AD320" s="1767"/>
      <c r="AE320" s="847"/>
      <c r="AF320" s="50" t="str">
        <f>IF(AND(U325="○",COUNTA(U320:U326)&gt;1),"←未導入の理由が矛盾しています",
IF(COUNTA(U320:U326)=0,"←未導入の理由を回答してください",""))</f>
        <v>←未導入の理由を回答してください</v>
      </c>
      <c r="AG320" s="82"/>
    </row>
    <row r="321" spans="1:33" s="35" customFormat="1" ht="15" customHeight="1" x14ac:dyDescent="0.15">
      <c r="A321" s="2891" t="s">
        <v>2812</v>
      </c>
      <c r="B321" s="2892"/>
      <c r="C321" s="2892"/>
      <c r="D321" s="2892"/>
      <c r="E321" s="2892"/>
      <c r="F321" s="2892"/>
      <c r="G321" s="2892"/>
      <c r="H321" s="2892"/>
      <c r="I321" s="2892"/>
      <c r="J321" s="2892"/>
      <c r="K321" s="2892"/>
      <c r="L321" s="2892"/>
      <c r="M321" s="2892"/>
      <c r="N321" s="2892"/>
      <c r="O321" s="2892"/>
      <c r="P321" s="2892"/>
      <c r="Q321" s="2892"/>
      <c r="R321" s="2892"/>
      <c r="S321" s="2892"/>
      <c r="T321" s="2893"/>
      <c r="U321" s="1761"/>
      <c r="V321" s="1762"/>
      <c r="W321" s="1762"/>
      <c r="X321" s="1762"/>
      <c r="Y321" s="1763"/>
      <c r="Z321" s="848"/>
      <c r="AA321" s="849"/>
      <c r="AB321" s="849"/>
      <c r="AC321" s="849"/>
      <c r="AD321" s="850"/>
      <c r="AE321" s="847"/>
      <c r="AF321" s="50" t="str">
        <f>IF(AND(AC312="",COUNTA(Z320:Z326)=0),"←導入後の課題を回答してください",
IF(AND(Z325="○",COUNTA(Z320:Z326)&gt;1),"←導入後の課題が矛盾しています",""))</f>
        <v>←導入後の課題を回答してください</v>
      </c>
      <c r="AG321" s="82"/>
    </row>
    <row r="322" spans="1:33" s="35" customFormat="1" ht="15" customHeight="1" x14ac:dyDescent="0.15">
      <c r="A322" s="2916" t="s">
        <v>2811</v>
      </c>
      <c r="B322" s="2916"/>
      <c r="C322" s="2916"/>
      <c r="D322" s="2916"/>
      <c r="E322" s="2916"/>
      <c r="F322" s="2916"/>
      <c r="G322" s="2916"/>
      <c r="H322" s="2916"/>
      <c r="I322" s="2916"/>
      <c r="J322" s="2916"/>
      <c r="K322" s="2916"/>
      <c r="L322" s="2916"/>
      <c r="M322" s="2916"/>
      <c r="N322" s="2916"/>
      <c r="O322" s="2916"/>
      <c r="P322" s="2916"/>
      <c r="Q322" s="2916"/>
      <c r="R322" s="2916"/>
      <c r="S322" s="2916"/>
      <c r="T322" s="2917"/>
      <c r="U322" s="1761"/>
      <c r="V322" s="1762"/>
      <c r="W322" s="1762"/>
      <c r="X322" s="1762"/>
      <c r="Y322" s="1763"/>
      <c r="Z322" s="1761"/>
      <c r="AA322" s="1762"/>
      <c r="AB322" s="1762"/>
      <c r="AC322" s="1762"/>
      <c r="AD322" s="1763"/>
      <c r="AE322" s="847"/>
      <c r="AF322" s="58"/>
      <c r="AG322" s="82"/>
    </row>
    <row r="323" spans="1:33" s="35" customFormat="1" ht="15" customHeight="1" x14ac:dyDescent="0.15">
      <c r="A323" s="2916" t="s">
        <v>225</v>
      </c>
      <c r="B323" s="2916"/>
      <c r="C323" s="2916"/>
      <c r="D323" s="2916"/>
      <c r="E323" s="2916"/>
      <c r="F323" s="2916"/>
      <c r="G323" s="2916"/>
      <c r="H323" s="2916"/>
      <c r="I323" s="2916"/>
      <c r="J323" s="2916"/>
      <c r="K323" s="2916"/>
      <c r="L323" s="2916"/>
      <c r="M323" s="2916"/>
      <c r="N323" s="2916"/>
      <c r="O323" s="2916"/>
      <c r="P323" s="2916"/>
      <c r="Q323" s="2916"/>
      <c r="R323" s="2916"/>
      <c r="S323" s="2916"/>
      <c r="T323" s="2917"/>
      <c r="U323" s="1761"/>
      <c r="V323" s="1762"/>
      <c r="W323" s="1762"/>
      <c r="X323" s="1762"/>
      <c r="Y323" s="1763"/>
      <c r="Z323" s="1761"/>
      <c r="AA323" s="1762"/>
      <c r="AB323" s="1762"/>
      <c r="AC323" s="1762"/>
      <c r="AD323" s="1763"/>
      <c r="AE323" s="847"/>
      <c r="AF323" s="58"/>
      <c r="AG323" s="82"/>
    </row>
    <row r="324" spans="1:33" s="35" customFormat="1" ht="15" customHeight="1" x14ac:dyDescent="0.15">
      <c r="A324" s="2916" t="s">
        <v>226</v>
      </c>
      <c r="B324" s="2916"/>
      <c r="C324" s="2916"/>
      <c r="D324" s="2916"/>
      <c r="E324" s="2916"/>
      <c r="F324" s="2916"/>
      <c r="G324" s="2916"/>
      <c r="H324" s="2916"/>
      <c r="I324" s="2916"/>
      <c r="J324" s="2916"/>
      <c r="K324" s="2916"/>
      <c r="L324" s="2916"/>
      <c r="M324" s="2916"/>
      <c r="N324" s="2916"/>
      <c r="O324" s="2916"/>
      <c r="P324" s="2916"/>
      <c r="Q324" s="2916"/>
      <c r="R324" s="2916"/>
      <c r="S324" s="2916"/>
      <c r="T324" s="2917"/>
      <c r="U324" s="1761"/>
      <c r="V324" s="1762"/>
      <c r="W324" s="1762"/>
      <c r="X324" s="1762"/>
      <c r="Y324" s="1763"/>
      <c r="Z324" s="1761"/>
      <c r="AA324" s="1762"/>
      <c r="AB324" s="1762"/>
      <c r="AC324" s="1762"/>
      <c r="AD324" s="1763"/>
      <c r="AE324" s="847"/>
      <c r="AF324" s="58"/>
      <c r="AG324" s="82"/>
    </row>
    <row r="325" spans="1:33" s="35" customFormat="1" ht="15" customHeight="1" x14ac:dyDescent="0.15">
      <c r="A325" s="2891" t="s">
        <v>85</v>
      </c>
      <c r="B325" s="2892"/>
      <c r="C325" s="2892"/>
      <c r="D325" s="2892"/>
      <c r="E325" s="2892"/>
      <c r="F325" s="2892"/>
      <c r="G325" s="2892"/>
      <c r="H325" s="2892"/>
      <c r="I325" s="2892"/>
      <c r="J325" s="2892"/>
      <c r="K325" s="2892"/>
      <c r="L325" s="2892"/>
      <c r="M325" s="2892"/>
      <c r="N325" s="2892"/>
      <c r="O325" s="2892"/>
      <c r="P325" s="2892"/>
      <c r="Q325" s="2892"/>
      <c r="R325" s="2892"/>
      <c r="S325" s="2892"/>
      <c r="T325" s="2893"/>
      <c r="U325" s="1761"/>
      <c r="V325" s="1762"/>
      <c r="W325" s="1762"/>
      <c r="X325" s="1762"/>
      <c r="Y325" s="1763"/>
      <c r="Z325" s="1761"/>
      <c r="AA325" s="1762"/>
      <c r="AB325" s="1762"/>
      <c r="AC325" s="1762"/>
      <c r="AD325" s="1763"/>
      <c r="AE325" s="847"/>
      <c r="AF325" s="58"/>
      <c r="AG325" s="82"/>
    </row>
    <row r="326" spans="1:33" s="35" customFormat="1" ht="18" customHeight="1" thickBot="1" x14ac:dyDescent="0.2">
      <c r="A326" s="1751" t="s">
        <v>105</v>
      </c>
      <c r="B326" s="1751"/>
      <c r="C326" s="1751"/>
      <c r="D326" s="1751"/>
      <c r="E326" s="1751"/>
      <c r="F326" s="1751"/>
      <c r="G326" s="1751"/>
      <c r="H326" s="1751"/>
      <c r="I326" s="1751"/>
      <c r="J326" s="1751"/>
      <c r="K326" s="1751"/>
      <c r="L326" s="1751"/>
      <c r="M326" s="1751"/>
      <c r="N326" s="1751"/>
      <c r="O326" s="1751"/>
      <c r="P326" s="1751"/>
      <c r="Q326" s="1751"/>
      <c r="R326" s="1751"/>
      <c r="S326" s="1751"/>
      <c r="T326" s="1752"/>
      <c r="U326" s="1753"/>
      <c r="V326" s="1754"/>
      <c r="W326" s="1754"/>
      <c r="X326" s="1754"/>
      <c r="Y326" s="1755"/>
      <c r="Z326" s="1753"/>
      <c r="AA326" s="1754"/>
      <c r="AB326" s="1754"/>
      <c r="AC326" s="1754"/>
      <c r="AD326" s="1755"/>
      <c r="AE326" s="847"/>
      <c r="AF326" s="58"/>
      <c r="AG326" s="82"/>
    </row>
    <row r="327" spans="1:33" s="35" customFormat="1" ht="4.9000000000000004" customHeight="1" x14ac:dyDescent="0.15">
      <c r="A327" s="851"/>
      <c r="B327" s="852"/>
      <c r="C327" s="852"/>
      <c r="D327" s="852"/>
      <c r="E327" s="852"/>
      <c r="F327" s="852"/>
      <c r="G327" s="852"/>
      <c r="H327" s="852"/>
      <c r="I327" s="852"/>
      <c r="J327" s="852"/>
      <c r="K327" s="852"/>
      <c r="L327" s="852"/>
      <c r="M327" s="852"/>
      <c r="N327" s="852"/>
      <c r="O327" s="852"/>
      <c r="P327" s="852"/>
      <c r="Q327" s="852"/>
      <c r="R327" s="852"/>
      <c r="S327" s="852"/>
      <c r="T327" s="852"/>
      <c r="U327" s="852"/>
      <c r="V327" s="852"/>
      <c r="W327" s="852"/>
      <c r="X327" s="852"/>
      <c r="Y327" s="852"/>
      <c r="Z327" s="852"/>
      <c r="AA327" s="852"/>
      <c r="AB327" s="852"/>
      <c r="AC327" s="852"/>
      <c r="AD327" s="852"/>
      <c r="AE327" s="847"/>
      <c r="AF327" s="82"/>
      <c r="AG327" s="82"/>
    </row>
    <row r="328" spans="1:33" s="35" customFormat="1" ht="4.9000000000000004" customHeight="1" x14ac:dyDescent="0.15">
      <c r="A328" s="604"/>
      <c r="B328" s="604"/>
      <c r="C328" s="604"/>
      <c r="D328" s="604"/>
      <c r="E328" s="604"/>
      <c r="F328" s="604"/>
      <c r="G328" s="604"/>
      <c r="H328" s="604"/>
      <c r="I328" s="604"/>
      <c r="J328" s="604"/>
      <c r="K328" s="604"/>
      <c r="L328" s="604"/>
      <c r="M328" s="604"/>
      <c r="N328" s="604"/>
      <c r="O328" s="604"/>
      <c r="P328" s="604"/>
      <c r="Q328" s="604"/>
      <c r="R328" s="604"/>
      <c r="S328" s="604"/>
      <c r="T328" s="604"/>
      <c r="U328" s="604"/>
      <c r="V328" s="604"/>
      <c r="W328" s="604"/>
      <c r="X328" s="604"/>
      <c r="Y328" s="604"/>
      <c r="Z328" s="604"/>
      <c r="AA328" s="604"/>
      <c r="AB328" s="604"/>
      <c r="AC328" s="604"/>
      <c r="AD328" s="604"/>
      <c r="AE328" s="604"/>
      <c r="AF328" s="51"/>
      <c r="AG328" s="31"/>
    </row>
    <row r="329" spans="1:33" s="35" customFormat="1" ht="15" customHeight="1" x14ac:dyDescent="0.15">
      <c r="A329" s="384" t="s">
        <v>3083</v>
      </c>
      <c r="B329" s="839"/>
      <c r="C329" s="839"/>
      <c r="D329" s="839"/>
      <c r="E329" s="839"/>
      <c r="F329" s="839"/>
      <c r="G329" s="839"/>
      <c r="H329" s="839"/>
      <c r="I329" s="839"/>
      <c r="J329" s="839"/>
      <c r="K329" s="839"/>
      <c r="L329" s="839"/>
      <c r="M329" s="839"/>
      <c r="N329" s="839"/>
      <c r="O329" s="839"/>
      <c r="P329" s="840"/>
      <c r="Q329" s="842"/>
      <c r="R329" s="842"/>
      <c r="S329" s="842"/>
      <c r="T329" s="839"/>
      <c r="AF329" s="51"/>
      <c r="AG329" s="31"/>
    </row>
    <row r="330" spans="1:33" s="35" customFormat="1" ht="4.9000000000000004" customHeight="1" x14ac:dyDescent="0.15">
      <c r="A330" s="226"/>
      <c r="B330" s="839"/>
      <c r="C330" s="839"/>
      <c r="D330" s="839"/>
      <c r="E330" s="839"/>
      <c r="F330" s="839"/>
      <c r="G330" s="839"/>
      <c r="H330" s="839"/>
      <c r="I330" s="839"/>
      <c r="J330" s="839"/>
      <c r="K330" s="839"/>
      <c r="L330" s="839"/>
      <c r="M330" s="839"/>
      <c r="N330" s="839"/>
      <c r="O330" s="839"/>
      <c r="P330" s="840"/>
      <c r="Q330" s="842"/>
      <c r="R330" s="842"/>
      <c r="S330" s="842"/>
      <c r="T330" s="839"/>
      <c r="AF330" s="51"/>
      <c r="AG330" s="31"/>
    </row>
    <row r="331" spans="1:33" s="35" customFormat="1" ht="40.15" customHeight="1" x14ac:dyDescent="0.15">
      <c r="A331" s="2907" t="s">
        <v>2958</v>
      </c>
      <c r="B331" s="2907"/>
      <c r="C331" s="2907"/>
      <c r="D331" s="2907"/>
      <c r="E331" s="2907"/>
      <c r="F331" s="2907"/>
      <c r="G331" s="2907"/>
      <c r="H331" s="2907"/>
      <c r="I331" s="2907"/>
      <c r="J331" s="2907"/>
      <c r="K331" s="2907"/>
      <c r="L331" s="2907"/>
      <c r="M331" s="2907"/>
      <c r="N331" s="2907"/>
      <c r="O331" s="2907"/>
      <c r="P331" s="2907"/>
      <c r="Q331" s="2907"/>
      <c r="R331" s="2907"/>
      <c r="S331" s="2907"/>
      <c r="T331" s="2907"/>
      <c r="U331" s="2907"/>
      <c r="V331" s="2907"/>
      <c r="W331" s="2907"/>
      <c r="X331" s="2907"/>
      <c r="Y331" s="2907"/>
      <c r="Z331" s="2907"/>
      <c r="AA331" s="2907"/>
      <c r="AB331" s="2907"/>
      <c r="AC331" s="2907"/>
      <c r="AD331" s="2907"/>
      <c r="AE331" s="2907"/>
      <c r="AF331" s="51"/>
      <c r="AG331" s="31"/>
    </row>
    <row r="332" spans="1:33" s="35" customFormat="1" ht="4.9000000000000004" customHeight="1" x14ac:dyDescent="0.15">
      <c r="A332" s="853"/>
      <c r="B332" s="853"/>
      <c r="C332" s="853"/>
      <c r="D332" s="853"/>
      <c r="E332" s="853"/>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c r="AB332" s="853"/>
      <c r="AC332" s="853"/>
      <c r="AD332" s="853"/>
      <c r="AE332" s="853"/>
      <c r="AF332" s="51"/>
      <c r="AG332" s="31"/>
    </row>
    <row r="333" spans="1:33" s="35" customFormat="1" ht="25.15" customHeight="1" thickBot="1" x14ac:dyDescent="0.2">
      <c r="A333" s="2908" t="s">
        <v>2957</v>
      </c>
      <c r="B333" s="2909"/>
      <c r="C333" s="2909"/>
      <c r="D333" s="2909"/>
      <c r="E333" s="2910"/>
      <c r="F333" s="2269" t="s">
        <v>2956</v>
      </c>
      <c r="G333" s="2270"/>
      <c r="H333" s="2270"/>
      <c r="I333" s="2270"/>
      <c r="J333" s="2271"/>
      <c r="K333" s="2272" t="s">
        <v>2955</v>
      </c>
      <c r="L333" s="2273"/>
      <c r="M333" s="2273"/>
      <c r="N333" s="2273"/>
      <c r="O333" s="2273"/>
      <c r="P333" s="2273"/>
      <c r="Q333" s="2273"/>
      <c r="R333" s="2273"/>
      <c r="S333" s="2273"/>
      <c r="T333" s="2273"/>
      <c r="U333" s="2273"/>
      <c r="V333" s="2273"/>
      <c r="W333" s="2273"/>
      <c r="X333" s="2273"/>
      <c r="Y333" s="2273"/>
      <c r="Z333" s="2273"/>
      <c r="AA333" s="2273"/>
      <c r="AB333" s="2273"/>
      <c r="AC333" s="2273"/>
      <c r="AD333" s="2274"/>
      <c r="AF333" s="51"/>
      <c r="AG333" s="31"/>
    </row>
    <row r="334" spans="1:33" s="35" customFormat="1" ht="18" customHeight="1" x14ac:dyDescent="0.15">
      <c r="A334" s="2911"/>
      <c r="B334" s="2912"/>
      <c r="C334" s="2912"/>
      <c r="D334" s="2912"/>
      <c r="E334" s="2913"/>
      <c r="F334" s="2914"/>
      <c r="G334" s="2912"/>
      <c r="H334" s="2912"/>
      <c r="I334" s="2912"/>
      <c r="J334" s="2915"/>
      <c r="K334" s="1790" t="s">
        <v>2843</v>
      </c>
      <c r="L334" s="1791"/>
      <c r="M334" s="1791"/>
      <c r="N334" s="1791"/>
      <c r="O334" s="1791"/>
      <c r="P334" s="1791"/>
      <c r="Q334" s="1791"/>
      <c r="R334" s="1791"/>
      <c r="S334" s="1791"/>
      <c r="T334" s="1791"/>
      <c r="U334" s="1791"/>
      <c r="V334" s="1791"/>
      <c r="W334" s="1791"/>
      <c r="X334" s="1791"/>
      <c r="Y334" s="1791"/>
      <c r="Z334" s="1791"/>
      <c r="AA334" s="1791"/>
      <c r="AB334" s="1791"/>
      <c r="AC334" s="1791"/>
      <c r="AD334" s="1771"/>
      <c r="AE334" s="369"/>
      <c r="AF334" s="54" t="str">
        <f>IF(COUNTA(A334:E342)=0,"←「必要な校務支援システム」を回答してください","")</f>
        <v>←「必要な校務支援システム」を回答してください</v>
      </c>
      <c r="AG334" s="31"/>
    </row>
    <row r="335" spans="1:33" s="35" customFormat="1" ht="18" customHeight="1" x14ac:dyDescent="0.15">
      <c r="A335" s="2897"/>
      <c r="B335" s="2898"/>
      <c r="C335" s="2898"/>
      <c r="D335" s="2898"/>
      <c r="E335" s="2899"/>
      <c r="F335" s="2900"/>
      <c r="G335" s="2898"/>
      <c r="H335" s="2898"/>
      <c r="I335" s="2898"/>
      <c r="J335" s="2901"/>
      <c r="K335" s="1790" t="s">
        <v>2844</v>
      </c>
      <c r="L335" s="1791"/>
      <c r="M335" s="1791"/>
      <c r="N335" s="1791"/>
      <c r="O335" s="1791"/>
      <c r="P335" s="1791"/>
      <c r="Q335" s="1791"/>
      <c r="R335" s="1791"/>
      <c r="S335" s="1791"/>
      <c r="T335" s="1791"/>
      <c r="U335" s="1791"/>
      <c r="V335" s="1791"/>
      <c r="W335" s="1791"/>
      <c r="X335" s="1791"/>
      <c r="Y335" s="1791"/>
      <c r="Z335" s="1791"/>
      <c r="AA335" s="1791"/>
      <c r="AB335" s="1791"/>
      <c r="AC335" s="1791"/>
      <c r="AD335" s="1771"/>
      <c r="AF335" s="54" t="str">
        <f>IF(COUNTA(F334:J342)=0,"←「導入済みの校務支援システム」を回答してください","")</f>
        <v>←「導入済みの校務支援システム」を回答してください</v>
      </c>
      <c r="AG335" s="31"/>
    </row>
    <row r="336" spans="1:33" s="35" customFormat="1" ht="18" customHeight="1" x14ac:dyDescent="0.15">
      <c r="A336" s="2897"/>
      <c r="B336" s="2898"/>
      <c r="C336" s="2898"/>
      <c r="D336" s="2898"/>
      <c r="E336" s="2899"/>
      <c r="F336" s="2900"/>
      <c r="G336" s="2898"/>
      <c r="H336" s="2898"/>
      <c r="I336" s="2898"/>
      <c r="J336" s="2901"/>
      <c r="K336" s="1790" t="s">
        <v>2845</v>
      </c>
      <c r="L336" s="1791"/>
      <c r="M336" s="1791"/>
      <c r="N336" s="1791"/>
      <c r="O336" s="1791"/>
      <c r="P336" s="1791"/>
      <c r="Q336" s="1791"/>
      <c r="R336" s="1791"/>
      <c r="S336" s="1791"/>
      <c r="T336" s="1791"/>
      <c r="U336" s="1791"/>
      <c r="V336" s="1791"/>
      <c r="W336" s="1791"/>
      <c r="X336" s="1791"/>
      <c r="Y336" s="1791"/>
      <c r="Z336" s="1791"/>
      <c r="AA336" s="1791"/>
      <c r="AB336" s="1791"/>
      <c r="AC336" s="1791"/>
      <c r="AD336" s="1771"/>
      <c r="AF336" s="82"/>
      <c r="AG336" s="31"/>
    </row>
    <row r="337" spans="1:33" s="35" customFormat="1" ht="18" customHeight="1" x14ac:dyDescent="0.15">
      <c r="A337" s="2897"/>
      <c r="B337" s="2898"/>
      <c r="C337" s="2898"/>
      <c r="D337" s="2898"/>
      <c r="E337" s="2899"/>
      <c r="F337" s="2900"/>
      <c r="G337" s="2898"/>
      <c r="H337" s="2898"/>
      <c r="I337" s="2898"/>
      <c r="J337" s="2901"/>
      <c r="K337" s="1790" t="s">
        <v>2847</v>
      </c>
      <c r="L337" s="1791"/>
      <c r="M337" s="1791"/>
      <c r="N337" s="1791"/>
      <c r="O337" s="1791"/>
      <c r="P337" s="1791"/>
      <c r="Q337" s="1791"/>
      <c r="R337" s="1791"/>
      <c r="S337" s="1791"/>
      <c r="T337" s="1791"/>
      <c r="U337" s="1791"/>
      <c r="V337" s="1791"/>
      <c r="W337" s="1791"/>
      <c r="X337" s="1791"/>
      <c r="Y337" s="1791"/>
      <c r="Z337" s="1791"/>
      <c r="AA337" s="1791"/>
      <c r="AB337" s="1791"/>
      <c r="AC337" s="1791"/>
      <c r="AD337" s="1771"/>
      <c r="AE337" s="269"/>
      <c r="AF337" s="82"/>
      <c r="AG337" s="31"/>
    </row>
    <row r="338" spans="1:33" s="35" customFormat="1" ht="18" customHeight="1" x14ac:dyDescent="0.15">
      <c r="A338" s="2897"/>
      <c r="B338" s="2898"/>
      <c r="C338" s="2898"/>
      <c r="D338" s="2898"/>
      <c r="E338" s="2899"/>
      <c r="F338" s="2900"/>
      <c r="G338" s="2898"/>
      <c r="H338" s="2898"/>
      <c r="I338" s="2898"/>
      <c r="J338" s="2901"/>
      <c r="K338" s="1790" t="s">
        <v>2846</v>
      </c>
      <c r="L338" s="1791"/>
      <c r="M338" s="1791"/>
      <c r="N338" s="1791"/>
      <c r="O338" s="1791"/>
      <c r="P338" s="1791"/>
      <c r="Q338" s="1791"/>
      <c r="R338" s="1791"/>
      <c r="S338" s="1791"/>
      <c r="T338" s="1791"/>
      <c r="U338" s="1791"/>
      <c r="V338" s="1791"/>
      <c r="W338" s="1791"/>
      <c r="X338" s="1791"/>
      <c r="Y338" s="1791"/>
      <c r="Z338" s="1791"/>
      <c r="AA338" s="1791"/>
      <c r="AB338" s="1791"/>
      <c r="AC338" s="1791"/>
      <c r="AD338" s="1771"/>
      <c r="AF338" s="82"/>
      <c r="AG338" s="31"/>
    </row>
    <row r="339" spans="1:33" s="35" customFormat="1" ht="18" customHeight="1" x14ac:dyDescent="0.15">
      <c r="A339" s="2897"/>
      <c r="B339" s="2898"/>
      <c r="C339" s="2898"/>
      <c r="D339" s="2898"/>
      <c r="E339" s="2899"/>
      <c r="F339" s="2900"/>
      <c r="G339" s="2898"/>
      <c r="H339" s="2898"/>
      <c r="I339" s="2898"/>
      <c r="J339" s="2901"/>
      <c r="K339" s="1790" t="s">
        <v>2841</v>
      </c>
      <c r="L339" s="1791"/>
      <c r="M339" s="1791"/>
      <c r="N339" s="1791"/>
      <c r="O339" s="1791"/>
      <c r="P339" s="1791"/>
      <c r="Q339" s="1791"/>
      <c r="R339" s="1791"/>
      <c r="S339" s="1791"/>
      <c r="T339" s="1791"/>
      <c r="U339" s="1791"/>
      <c r="V339" s="1791"/>
      <c r="W339" s="1791"/>
      <c r="X339" s="1791"/>
      <c r="Y339" s="1791"/>
      <c r="Z339" s="1791"/>
      <c r="AA339" s="1791"/>
      <c r="AB339" s="1791"/>
      <c r="AC339" s="1791"/>
      <c r="AD339" s="1771"/>
      <c r="AF339" s="82"/>
      <c r="AG339" s="31"/>
    </row>
    <row r="340" spans="1:33" s="35" customFormat="1" ht="18" customHeight="1" x14ac:dyDescent="0.15">
      <c r="A340" s="2897"/>
      <c r="B340" s="2898"/>
      <c r="C340" s="2898"/>
      <c r="D340" s="2898"/>
      <c r="E340" s="2899"/>
      <c r="F340" s="2900"/>
      <c r="G340" s="2898"/>
      <c r="H340" s="2898"/>
      <c r="I340" s="2898"/>
      <c r="J340" s="2901"/>
      <c r="K340" s="1790" t="s">
        <v>2842</v>
      </c>
      <c r="L340" s="1791"/>
      <c r="M340" s="1791"/>
      <c r="N340" s="1791"/>
      <c r="O340" s="1791"/>
      <c r="P340" s="1791"/>
      <c r="Q340" s="1791"/>
      <c r="R340" s="1791"/>
      <c r="S340" s="1791"/>
      <c r="T340" s="1791"/>
      <c r="U340" s="1791"/>
      <c r="V340" s="1791"/>
      <c r="W340" s="1791"/>
      <c r="X340" s="1791"/>
      <c r="Y340" s="1791"/>
      <c r="Z340" s="1791"/>
      <c r="AA340" s="1791"/>
      <c r="AB340" s="1791"/>
      <c r="AC340" s="1791"/>
      <c r="AD340" s="1771"/>
      <c r="AF340" s="82"/>
      <c r="AG340" s="31"/>
    </row>
    <row r="341" spans="1:33" s="35" customFormat="1" ht="18" customHeight="1" x14ac:dyDescent="0.15">
      <c r="A341" s="2897"/>
      <c r="B341" s="2898"/>
      <c r="C341" s="2898"/>
      <c r="D341" s="2898"/>
      <c r="E341" s="2899"/>
      <c r="F341" s="2900"/>
      <c r="G341" s="2898"/>
      <c r="H341" s="2898"/>
      <c r="I341" s="2898"/>
      <c r="J341" s="2901"/>
      <c r="K341" s="1790" t="s">
        <v>2953</v>
      </c>
      <c r="L341" s="1791"/>
      <c r="M341" s="1791"/>
      <c r="N341" s="1791"/>
      <c r="O341" s="1791"/>
      <c r="P341" s="2262"/>
      <c r="Q341" s="1792"/>
      <c r="R341" s="1793"/>
      <c r="S341" s="1793"/>
      <c r="T341" s="1793"/>
      <c r="U341" s="1793"/>
      <c r="V341" s="1793"/>
      <c r="W341" s="1793"/>
      <c r="X341" s="1793"/>
      <c r="Y341" s="1793"/>
      <c r="Z341" s="1793"/>
      <c r="AA341" s="1793"/>
      <c r="AB341" s="1793"/>
      <c r="AC341" s="1793"/>
      <c r="AD341" s="1794"/>
      <c r="AF341" s="54" t="str">
        <f>IF(AND(A341="○",Q341=""),"←「その他の機能」を回答してください",
IF(AND(F341="○",Q341=""),"←「その他の機能」を回答してください",""))</f>
        <v/>
      </c>
      <c r="AG341" s="31"/>
    </row>
    <row r="342" spans="1:33" s="35" customFormat="1" ht="18" customHeight="1" thickBot="1" x14ac:dyDescent="0.2">
      <c r="A342" s="2902"/>
      <c r="B342" s="2903"/>
      <c r="C342" s="2903"/>
      <c r="D342" s="2903"/>
      <c r="E342" s="2904"/>
      <c r="F342" s="2905"/>
      <c r="G342" s="2903"/>
      <c r="H342" s="2903"/>
      <c r="I342" s="2903"/>
      <c r="J342" s="2906"/>
      <c r="K342" s="1790" t="s">
        <v>3149</v>
      </c>
      <c r="L342" s="1791"/>
      <c r="M342" s="1791"/>
      <c r="N342" s="1791"/>
      <c r="O342" s="1791"/>
      <c r="P342" s="1791"/>
      <c r="Q342" s="1791"/>
      <c r="R342" s="1791"/>
      <c r="S342" s="1791"/>
      <c r="T342" s="1791"/>
      <c r="U342" s="1791"/>
      <c r="V342" s="1791"/>
      <c r="W342" s="1791"/>
      <c r="X342" s="1791"/>
      <c r="Y342" s="1791"/>
      <c r="Z342" s="1791"/>
      <c r="AA342" s="1791"/>
      <c r="AB342" s="1791"/>
      <c r="AC342" s="1791"/>
      <c r="AD342" s="1771"/>
      <c r="AF342" s="54" t="str">
        <f>IF(AND(COUNTIF(A334:E341, "○")&gt;0, A342="○"), "←「必要な校務支援システム」が矛盾しています",
IF(AND(COUNTIF(F334:J341, "○")&gt;0, F342="○"), "←「導入済みの校務支援システム」が矛盾しています", ""))</f>
        <v/>
      </c>
      <c r="AG342" s="31"/>
    </row>
    <row r="343" spans="1:33" s="35" customFormat="1" ht="12" customHeight="1" x14ac:dyDescent="0.15">
      <c r="A343" s="2257" t="s">
        <v>211</v>
      </c>
      <c r="B343" s="2257"/>
      <c r="C343" s="1784" t="s">
        <v>2977</v>
      </c>
      <c r="D343" s="1784"/>
      <c r="E343" s="1784"/>
      <c r="F343" s="1784"/>
      <c r="G343" s="1784"/>
      <c r="H343" s="1784"/>
      <c r="I343" s="1784"/>
      <c r="J343" s="1784"/>
      <c r="K343" s="1784"/>
      <c r="L343" s="1784"/>
      <c r="M343" s="1784"/>
      <c r="N343" s="1784"/>
      <c r="O343" s="1784"/>
      <c r="P343" s="1784"/>
      <c r="Q343" s="1784"/>
      <c r="R343" s="1784"/>
      <c r="S343" s="1784"/>
      <c r="T343" s="1784"/>
      <c r="U343" s="1784"/>
      <c r="V343" s="1784"/>
      <c r="W343" s="1784"/>
      <c r="X343" s="1784"/>
      <c r="Y343" s="1784"/>
      <c r="Z343" s="1784"/>
      <c r="AA343" s="1784"/>
      <c r="AB343" s="1784"/>
      <c r="AC343" s="1784"/>
      <c r="AD343" s="1784"/>
      <c r="AE343" s="1784"/>
      <c r="AF343" s="51"/>
      <c r="AG343" s="31"/>
    </row>
    <row r="344" spans="1:33" s="35" customFormat="1" ht="12" customHeight="1" x14ac:dyDescent="0.15">
      <c r="A344" s="2258" t="s">
        <v>212</v>
      </c>
      <c r="B344" s="2258"/>
      <c r="C344" s="1784" t="s">
        <v>2978</v>
      </c>
      <c r="D344" s="1784"/>
      <c r="E344" s="1784"/>
      <c r="F344" s="1784"/>
      <c r="G344" s="1784"/>
      <c r="H344" s="1784"/>
      <c r="I344" s="1784"/>
      <c r="J344" s="1784"/>
      <c r="K344" s="1784"/>
      <c r="L344" s="1784"/>
      <c r="M344" s="1784"/>
      <c r="N344" s="1784"/>
      <c r="O344" s="1784"/>
      <c r="P344" s="1784"/>
      <c r="Q344" s="1784"/>
      <c r="R344" s="1784"/>
      <c r="S344" s="1784"/>
      <c r="T344" s="1784"/>
      <c r="U344" s="1784"/>
      <c r="V344" s="1784"/>
      <c r="W344" s="1784"/>
      <c r="X344" s="1784"/>
      <c r="Y344" s="1784"/>
      <c r="Z344" s="1784"/>
      <c r="AA344" s="1784"/>
      <c r="AB344" s="1784"/>
      <c r="AC344" s="1784"/>
      <c r="AD344" s="1784"/>
      <c r="AE344" s="1784"/>
      <c r="AF344" s="51"/>
      <c r="AG344" s="31"/>
    </row>
    <row r="345" spans="1:33" s="35" customFormat="1" ht="4.9000000000000004" customHeight="1" x14ac:dyDescent="0.15">
      <c r="A345" s="353"/>
      <c r="B345" s="354"/>
      <c r="C345" s="355"/>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c r="AA345" s="356"/>
      <c r="AB345" s="356"/>
      <c r="AC345" s="356"/>
      <c r="AD345" s="356"/>
      <c r="AE345" s="356"/>
      <c r="AF345" s="51"/>
      <c r="AG345" s="31"/>
    </row>
    <row r="346" spans="1:33" s="35" customFormat="1" ht="4.9000000000000004" customHeight="1" x14ac:dyDescent="0.15">
      <c r="A346" s="353"/>
      <c r="B346" s="354"/>
      <c r="C346" s="355"/>
      <c r="D346" s="356"/>
      <c r="E346" s="356"/>
      <c r="F346" s="356"/>
      <c r="G346" s="356"/>
      <c r="H346" s="356"/>
      <c r="I346" s="356"/>
      <c r="J346" s="356"/>
      <c r="K346" s="356"/>
      <c r="L346" s="356"/>
      <c r="M346" s="356"/>
      <c r="N346" s="356"/>
      <c r="O346" s="356"/>
      <c r="P346" s="356"/>
      <c r="Q346" s="356"/>
      <c r="R346" s="356"/>
      <c r="S346" s="356"/>
      <c r="T346" s="356"/>
      <c r="U346" s="356"/>
      <c r="V346" s="356"/>
      <c r="W346" s="356"/>
      <c r="X346" s="356"/>
      <c r="Y346" s="356"/>
      <c r="Z346" s="356"/>
      <c r="AA346" s="356"/>
      <c r="AB346" s="356"/>
      <c r="AC346" s="356"/>
      <c r="AD346" s="356"/>
      <c r="AE346" s="356"/>
      <c r="AF346" s="51"/>
      <c r="AG346" s="31"/>
    </row>
    <row r="347" spans="1:33" s="35" customFormat="1" ht="4.9000000000000004" customHeight="1" x14ac:dyDescent="0.15">
      <c r="A347" s="353"/>
      <c r="B347" s="354"/>
      <c r="C347" s="355"/>
      <c r="D347" s="356"/>
      <c r="E347" s="356"/>
      <c r="F347" s="356"/>
      <c r="G347" s="356"/>
      <c r="H347" s="356"/>
      <c r="I347" s="356"/>
      <c r="J347" s="356"/>
      <c r="K347" s="356"/>
      <c r="L347" s="356"/>
      <c r="M347" s="356"/>
      <c r="N347" s="356"/>
      <c r="O347" s="356"/>
      <c r="P347" s="356"/>
      <c r="Q347" s="356"/>
      <c r="R347" s="356"/>
      <c r="S347" s="356"/>
      <c r="T347" s="356"/>
      <c r="U347" s="356"/>
      <c r="V347" s="356"/>
      <c r="W347" s="356"/>
      <c r="X347" s="356"/>
      <c r="Y347" s="356"/>
      <c r="Z347" s="356"/>
      <c r="AA347" s="356"/>
      <c r="AB347" s="356"/>
      <c r="AC347" s="356"/>
      <c r="AD347" s="356"/>
      <c r="AE347" s="356"/>
      <c r="AF347" s="51"/>
      <c r="AG347" s="31"/>
    </row>
    <row r="348" spans="1:33" s="35" customFormat="1" ht="15" customHeight="1" x14ac:dyDescent="0.15">
      <c r="A348" s="384" t="s">
        <v>2828</v>
      </c>
      <c r="B348" s="854"/>
      <c r="C348" s="854"/>
      <c r="D348" s="854"/>
      <c r="E348" s="854"/>
      <c r="F348" s="854"/>
      <c r="G348" s="854"/>
      <c r="H348" s="854"/>
      <c r="I348" s="854"/>
      <c r="J348" s="854"/>
      <c r="K348" s="854"/>
      <c r="L348" s="854"/>
      <c r="M348" s="854"/>
      <c r="N348" s="854"/>
      <c r="O348" s="854"/>
      <c r="P348" s="854"/>
      <c r="Q348" s="854"/>
      <c r="R348" s="854"/>
      <c r="S348" s="854"/>
      <c r="T348" s="854"/>
      <c r="U348" s="854"/>
      <c r="V348" s="854"/>
      <c r="W348" s="854"/>
      <c r="X348" s="854"/>
      <c r="Y348" s="854"/>
      <c r="Z348" s="854"/>
      <c r="AA348" s="854"/>
      <c r="AB348" s="854"/>
      <c r="AC348" s="854"/>
      <c r="AD348" s="854"/>
      <c r="AE348" s="228"/>
      <c r="AF348" s="51"/>
      <c r="AG348" s="31"/>
    </row>
    <row r="349" spans="1:33" s="35" customFormat="1" ht="4.9000000000000004" customHeight="1" x14ac:dyDescent="0.15">
      <c r="A349" s="226"/>
      <c r="B349" s="854"/>
      <c r="C349" s="854"/>
      <c r="D349" s="854"/>
      <c r="E349" s="854"/>
      <c r="F349" s="854"/>
      <c r="G349" s="854"/>
      <c r="H349" s="854"/>
      <c r="I349" s="854"/>
      <c r="J349" s="854"/>
      <c r="K349" s="854"/>
      <c r="L349" s="854"/>
      <c r="M349" s="854"/>
      <c r="N349" s="854"/>
      <c r="O349" s="854"/>
      <c r="P349" s="854"/>
      <c r="Q349" s="854"/>
      <c r="R349" s="854"/>
      <c r="S349" s="854"/>
      <c r="T349" s="854"/>
      <c r="U349" s="854"/>
      <c r="V349" s="854"/>
      <c r="W349" s="854"/>
      <c r="X349" s="854"/>
      <c r="Y349" s="854"/>
      <c r="Z349" s="854"/>
      <c r="AA349" s="854"/>
      <c r="AB349" s="854"/>
      <c r="AC349" s="854"/>
      <c r="AD349" s="854"/>
      <c r="AE349" s="228"/>
      <c r="AF349" s="51"/>
      <c r="AG349" s="31"/>
    </row>
    <row r="350" spans="1:33" s="35" customFormat="1" ht="26.25" customHeight="1" x14ac:dyDescent="0.15">
      <c r="A350" s="1786" t="s">
        <v>4786</v>
      </c>
      <c r="B350" s="1786"/>
      <c r="C350" s="1786"/>
      <c r="D350" s="1786"/>
      <c r="E350" s="1786"/>
      <c r="F350" s="1786"/>
      <c r="G350" s="1786"/>
      <c r="H350" s="1786"/>
      <c r="I350" s="1786"/>
      <c r="J350" s="1786"/>
      <c r="K350" s="1786"/>
      <c r="L350" s="1786"/>
      <c r="M350" s="1786"/>
      <c r="N350" s="1786"/>
      <c r="O350" s="1786"/>
      <c r="P350" s="1786"/>
      <c r="Q350" s="1786"/>
      <c r="R350" s="1786"/>
      <c r="S350" s="1786"/>
      <c r="T350" s="1786"/>
      <c r="U350" s="1786"/>
      <c r="V350" s="1786"/>
      <c r="W350" s="1786"/>
      <c r="X350" s="1786"/>
      <c r="Y350" s="1786"/>
      <c r="Z350" s="1786"/>
      <c r="AA350" s="1786"/>
      <c r="AB350" s="1786"/>
      <c r="AC350" s="1786"/>
      <c r="AD350" s="1786"/>
      <c r="AE350" s="1786"/>
      <c r="AF350" s="51"/>
      <c r="AG350" s="31"/>
    </row>
    <row r="351" spans="1:33" s="35" customFormat="1" ht="4.9000000000000004" customHeight="1" x14ac:dyDescent="0.15">
      <c r="A351" s="259"/>
      <c r="B351" s="259"/>
      <c r="C351" s="259"/>
      <c r="D351" s="259"/>
      <c r="E351" s="259"/>
      <c r="F351" s="259"/>
      <c r="G351" s="259"/>
      <c r="H351" s="259"/>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51"/>
      <c r="AG351" s="31"/>
    </row>
    <row r="352" spans="1:33" s="35" customFormat="1" ht="19.899999999999999" customHeight="1" thickBot="1" x14ac:dyDescent="0.2">
      <c r="A352" s="170"/>
      <c r="B352" s="171"/>
      <c r="C352" s="172"/>
      <c r="D352" s="171"/>
      <c r="E352" s="171"/>
      <c r="F352" s="171"/>
      <c r="G352" s="171"/>
      <c r="H352" s="171"/>
      <c r="I352" s="171"/>
      <c r="J352" s="171"/>
      <c r="K352" s="171"/>
      <c r="L352" s="171"/>
      <c r="M352" s="171"/>
      <c r="N352" s="171"/>
      <c r="O352" s="846"/>
      <c r="P352" s="846"/>
      <c r="Q352" s="846"/>
      <c r="R352" s="846"/>
      <c r="S352" s="846"/>
      <c r="T352" s="846"/>
      <c r="U352" s="2894" t="s">
        <v>3150</v>
      </c>
      <c r="V352" s="2895"/>
      <c r="W352" s="2895"/>
      <c r="X352" s="2895"/>
      <c r="Y352" s="2896"/>
      <c r="Z352" s="2894" t="s">
        <v>3151</v>
      </c>
      <c r="AA352" s="2895"/>
      <c r="AB352" s="2895"/>
      <c r="AC352" s="2895"/>
      <c r="AD352" s="2896"/>
      <c r="AF352" s="54" t="str">
        <f>IF(AND(A342="○",F342="○"),"",IF(AND(F342="○",COUNTA(U353:U359)=0),"←未導入の理由を回答してください",""))</f>
        <v/>
      </c>
      <c r="AG352" s="31"/>
    </row>
    <row r="353" spans="1:54" s="35" customFormat="1" ht="15" customHeight="1" x14ac:dyDescent="0.15">
      <c r="A353" s="2891" t="s">
        <v>2839</v>
      </c>
      <c r="B353" s="2892"/>
      <c r="C353" s="2892"/>
      <c r="D353" s="2892"/>
      <c r="E353" s="2892"/>
      <c r="F353" s="2892"/>
      <c r="G353" s="2892"/>
      <c r="H353" s="2892"/>
      <c r="I353" s="2892"/>
      <c r="J353" s="2892"/>
      <c r="K353" s="2892"/>
      <c r="L353" s="2892"/>
      <c r="M353" s="2892"/>
      <c r="N353" s="2892"/>
      <c r="O353" s="2892"/>
      <c r="P353" s="2892"/>
      <c r="Q353" s="2892"/>
      <c r="R353" s="2892"/>
      <c r="S353" s="2892"/>
      <c r="T353" s="2893"/>
      <c r="U353" s="1765"/>
      <c r="V353" s="1766"/>
      <c r="W353" s="1766"/>
      <c r="X353" s="1766"/>
      <c r="Y353" s="1767"/>
      <c r="Z353" s="1776"/>
      <c r="AA353" s="1777"/>
      <c r="AB353" s="1777"/>
      <c r="AC353" s="1777"/>
      <c r="AD353" s="1778"/>
      <c r="AE353" s="847"/>
      <c r="AF353" s="54" t="str">
        <f>IF(AND(A342="",F342="",COUNTA(U353:U359)=0),"←未導入の理由を回答してください。",
IF(AND(U358="○", COUNTA(U353:U359)&gt;1),"←未導入の理由が矛盾しています",""))</f>
        <v>←未導入の理由を回答してください。</v>
      </c>
      <c r="AG353" s="31"/>
    </row>
    <row r="354" spans="1:54" s="35" customFormat="1" ht="15" customHeight="1" x14ac:dyDescent="0.15">
      <c r="A354" s="2891" t="s">
        <v>2856</v>
      </c>
      <c r="B354" s="2892"/>
      <c r="C354" s="2892"/>
      <c r="D354" s="2892"/>
      <c r="E354" s="2892"/>
      <c r="F354" s="2892"/>
      <c r="G354" s="2892"/>
      <c r="H354" s="2892"/>
      <c r="I354" s="2892"/>
      <c r="J354" s="2892"/>
      <c r="K354" s="2892"/>
      <c r="L354" s="2892"/>
      <c r="M354" s="2892"/>
      <c r="N354" s="2892"/>
      <c r="O354" s="2892"/>
      <c r="P354" s="2892"/>
      <c r="Q354" s="2892"/>
      <c r="R354" s="2892"/>
      <c r="S354" s="2892"/>
      <c r="T354" s="2893"/>
      <c r="U354" s="1761"/>
      <c r="V354" s="1762"/>
      <c r="W354" s="1762"/>
      <c r="X354" s="1762"/>
      <c r="Y354" s="1763"/>
      <c r="Z354" s="1761"/>
      <c r="AA354" s="1762"/>
      <c r="AB354" s="1762"/>
      <c r="AC354" s="1762"/>
      <c r="AD354" s="1763"/>
      <c r="AE354" s="847"/>
      <c r="AF354" s="1702" t="str">
        <f>IF(AND(F342="",COUNTA(Z353:Z359)=0),"←導入後の課題を回答してください。",
IF(AND(Z358="○",COUNTA(Z353:Z359)&gt;1),"←導入後の理由が矛盾しています",""))</f>
        <v>←導入後の課題を回答してください。</v>
      </c>
      <c r="AG354" s="31"/>
    </row>
    <row r="355" spans="1:54" s="35" customFormat="1" ht="15" customHeight="1" x14ac:dyDescent="0.15">
      <c r="A355" s="2891" t="s">
        <v>2849</v>
      </c>
      <c r="B355" s="2892"/>
      <c r="C355" s="2892"/>
      <c r="D355" s="2892"/>
      <c r="E355" s="2892"/>
      <c r="F355" s="2892"/>
      <c r="G355" s="2892"/>
      <c r="H355" s="2892"/>
      <c r="I355" s="2892"/>
      <c r="J355" s="2892"/>
      <c r="K355" s="2892"/>
      <c r="L355" s="2892"/>
      <c r="M355" s="2892"/>
      <c r="N355" s="2892"/>
      <c r="O355" s="2892"/>
      <c r="P355" s="2892"/>
      <c r="Q355" s="2892"/>
      <c r="R355" s="2892"/>
      <c r="S355" s="2892"/>
      <c r="T355" s="2893"/>
      <c r="U355" s="1761"/>
      <c r="V355" s="1762"/>
      <c r="W355" s="1762"/>
      <c r="X355" s="1762"/>
      <c r="Y355" s="1763"/>
      <c r="Z355" s="1761"/>
      <c r="AA355" s="1762"/>
      <c r="AB355" s="1762"/>
      <c r="AC355" s="1762"/>
      <c r="AD355" s="1763"/>
      <c r="AE355" s="847"/>
      <c r="AF355" s="1702"/>
      <c r="AG355" s="31"/>
    </row>
    <row r="356" spans="1:54" s="35" customFormat="1" ht="15" customHeight="1" x14ac:dyDescent="0.15">
      <c r="A356" s="2891" t="s">
        <v>2848</v>
      </c>
      <c r="B356" s="2892"/>
      <c r="C356" s="2892"/>
      <c r="D356" s="2892"/>
      <c r="E356" s="2892"/>
      <c r="F356" s="2892"/>
      <c r="G356" s="2892"/>
      <c r="H356" s="2892"/>
      <c r="I356" s="2892"/>
      <c r="J356" s="2892"/>
      <c r="K356" s="2892"/>
      <c r="L356" s="2892"/>
      <c r="M356" s="2892"/>
      <c r="N356" s="2892"/>
      <c r="O356" s="2892"/>
      <c r="P356" s="2892"/>
      <c r="Q356" s="2892"/>
      <c r="R356" s="2892"/>
      <c r="S356" s="2892"/>
      <c r="T356" s="2893"/>
      <c r="U356" s="1761"/>
      <c r="V356" s="1762"/>
      <c r="W356" s="1762"/>
      <c r="X356" s="1762"/>
      <c r="Y356" s="1763"/>
      <c r="Z356" s="1761"/>
      <c r="AA356" s="1762"/>
      <c r="AB356" s="1762"/>
      <c r="AC356" s="1762"/>
      <c r="AD356" s="1763"/>
      <c r="AE356" s="847"/>
      <c r="AF356" s="51"/>
      <c r="AG356" s="31"/>
    </row>
    <row r="357" spans="1:54" s="35" customFormat="1" ht="15" customHeight="1" x14ac:dyDescent="0.15">
      <c r="A357" s="2891" t="s">
        <v>2840</v>
      </c>
      <c r="B357" s="2892"/>
      <c r="C357" s="2892"/>
      <c r="D357" s="2892"/>
      <c r="E357" s="2892"/>
      <c r="F357" s="2892"/>
      <c r="G357" s="2892"/>
      <c r="H357" s="2892"/>
      <c r="I357" s="2892"/>
      <c r="J357" s="2892"/>
      <c r="K357" s="2892"/>
      <c r="L357" s="2892"/>
      <c r="M357" s="2892"/>
      <c r="N357" s="2892"/>
      <c r="O357" s="2892"/>
      <c r="P357" s="2892"/>
      <c r="Q357" s="2892"/>
      <c r="R357" s="2892"/>
      <c r="S357" s="2892"/>
      <c r="T357" s="2893"/>
      <c r="U357" s="1761"/>
      <c r="V357" s="1762"/>
      <c r="W357" s="1762"/>
      <c r="X357" s="1762"/>
      <c r="Y357" s="1763"/>
      <c r="Z357" s="1761"/>
      <c r="AA357" s="1762"/>
      <c r="AB357" s="1762"/>
      <c r="AC357" s="1762"/>
      <c r="AD357" s="1763"/>
      <c r="AE357" s="847"/>
      <c r="AF357" s="51"/>
      <c r="AG357" s="31"/>
    </row>
    <row r="358" spans="1:54" s="35" customFormat="1" ht="15" customHeight="1" x14ac:dyDescent="0.15">
      <c r="A358" s="1748" t="s">
        <v>3033</v>
      </c>
      <c r="B358" s="1749"/>
      <c r="C358" s="1749"/>
      <c r="D358" s="1749"/>
      <c r="E358" s="1749"/>
      <c r="F358" s="1749"/>
      <c r="G358" s="1749"/>
      <c r="H358" s="1749"/>
      <c r="I358" s="1749"/>
      <c r="J358" s="1749"/>
      <c r="K358" s="1749"/>
      <c r="L358" s="1749"/>
      <c r="M358" s="1749"/>
      <c r="N358" s="1749"/>
      <c r="O358" s="1749"/>
      <c r="P358" s="1749"/>
      <c r="Q358" s="1749"/>
      <c r="R358" s="1749"/>
      <c r="S358" s="1749"/>
      <c r="T358" s="1750"/>
      <c r="U358" s="1761"/>
      <c r="V358" s="1762"/>
      <c r="W358" s="1762"/>
      <c r="X358" s="1762"/>
      <c r="Y358" s="1763"/>
      <c r="Z358" s="1761"/>
      <c r="AA358" s="1762"/>
      <c r="AB358" s="1762"/>
      <c r="AC358" s="1762"/>
      <c r="AD358" s="1763"/>
      <c r="AE358" s="847"/>
      <c r="AF358" s="51"/>
      <c r="AG358" s="31"/>
    </row>
    <row r="359" spans="1:54" s="35" customFormat="1" ht="18" customHeight="1" thickBot="1" x14ac:dyDescent="0.2">
      <c r="A359" s="2070" t="s">
        <v>105</v>
      </c>
      <c r="B359" s="2071"/>
      <c r="C359" s="2071"/>
      <c r="D359" s="2071"/>
      <c r="E359" s="2071"/>
      <c r="F359" s="2071"/>
      <c r="G359" s="2071"/>
      <c r="H359" s="2071"/>
      <c r="I359" s="2071"/>
      <c r="J359" s="2071"/>
      <c r="K359" s="2071"/>
      <c r="L359" s="2071"/>
      <c r="M359" s="2071"/>
      <c r="N359" s="2071"/>
      <c r="O359" s="2071"/>
      <c r="P359" s="2071"/>
      <c r="Q359" s="2071"/>
      <c r="R359" s="2071"/>
      <c r="S359" s="2071"/>
      <c r="T359" s="2072"/>
      <c r="U359" s="2888"/>
      <c r="V359" s="2889"/>
      <c r="W359" s="2889"/>
      <c r="X359" s="2889"/>
      <c r="Y359" s="2890"/>
      <c r="Z359" s="2888"/>
      <c r="AA359" s="2889"/>
      <c r="AB359" s="2889"/>
      <c r="AC359" s="2889"/>
      <c r="AD359" s="2890"/>
      <c r="AE359" s="847"/>
      <c r="AF359" s="51"/>
      <c r="AG359" s="31"/>
    </row>
    <row r="360" spans="1:54" s="35" customFormat="1" ht="1.5" customHeight="1" x14ac:dyDescent="0.15">
      <c r="A360" s="604"/>
      <c r="B360" s="604"/>
      <c r="C360" s="604"/>
      <c r="D360" s="604"/>
      <c r="E360" s="604"/>
      <c r="F360" s="604"/>
      <c r="G360" s="604"/>
      <c r="H360" s="604"/>
      <c r="I360" s="604"/>
      <c r="J360" s="604"/>
      <c r="K360" s="604"/>
      <c r="L360" s="604"/>
      <c r="M360" s="604"/>
      <c r="N360" s="604"/>
      <c r="O360" s="604"/>
      <c r="P360" s="604"/>
      <c r="Q360" s="604"/>
      <c r="R360" s="604"/>
      <c r="S360" s="604"/>
      <c r="T360" s="604"/>
      <c r="U360" s="604"/>
      <c r="V360" s="604"/>
      <c r="W360" s="604"/>
      <c r="X360" s="604"/>
      <c r="Y360" s="604"/>
      <c r="Z360" s="604"/>
      <c r="AA360" s="604"/>
      <c r="AB360" s="604"/>
      <c r="AC360" s="604"/>
      <c r="AD360" s="604"/>
      <c r="AE360" s="604"/>
      <c r="AF360" s="51"/>
      <c r="AG360" s="31"/>
    </row>
    <row r="361" spans="1:54" s="35" customFormat="1" ht="1.5" customHeight="1" x14ac:dyDescent="0.15">
      <c r="A361" s="604"/>
      <c r="B361" s="604"/>
      <c r="C361" s="604"/>
      <c r="D361" s="604"/>
      <c r="E361" s="604"/>
      <c r="F361" s="604"/>
      <c r="G361" s="604"/>
      <c r="H361" s="604"/>
      <c r="I361" s="604"/>
      <c r="J361" s="604"/>
      <c r="K361" s="604"/>
      <c r="L361" s="604"/>
      <c r="M361" s="604"/>
      <c r="N361" s="604"/>
      <c r="O361" s="604"/>
      <c r="P361" s="604"/>
      <c r="Q361" s="604"/>
      <c r="R361" s="604"/>
      <c r="S361" s="604"/>
      <c r="T361" s="604"/>
      <c r="U361" s="604"/>
      <c r="V361" s="604"/>
      <c r="W361" s="604"/>
      <c r="X361" s="604"/>
      <c r="Y361" s="604"/>
      <c r="Z361" s="604"/>
      <c r="AA361" s="604"/>
      <c r="AB361" s="604"/>
      <c r="AC361" s="604"/>
      <c r="AD361" s="604"/>
      <c r="AE361" s="604"/>
      <c r="AF361" s="51"/>
      <c r="AG361" s="31"/>
    </row>
    <row r="362" spans="1:54" s="35" customFormat="1" ht="4.9000000000000004" customHeight="1" x14ac:dyDescent="0.15">
      <c r="A362" s="843"/>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54"/>
      <c r="AG362" s="82"/>
    </row>
    <row r="363" spans="1:54" s="77" customFormat="1" ht="13.5" customHeight="1" x14ac:dyDescent="0.15">
      <c r="A363" s="1641" t="s">
        <v>4730</v>
      </c>
      <c r="B363" s="1641"/>
      <c r="C363" s="1641"/>
      <c r="D363" s="1641"/>
      <c r="E363" s="1641"/>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1641"/>
      <c r="AD363" s="1641"/>
      <c r="AE363" s="1641"/>
      <c r="AF363" s="54"/>
      <c r="AG363" s="82"/>
      <c r="AH363" s="35"/>
      <c r="AI363" s="35"/>
      <c r="AJ363" s="35"/>
      <c r="AK363" s="35"/>
      <c r="AL363" s="35"/>
      <c r="AM363" s="35"/>
      <c r="AN363" s="35"/>
      <c r="AO363" s="35"/>
      <c r="AP363" s="35"/>
      <c r="AQ363" s="35"/>
      <c r="AR363" s="35"/>
      <c r="AS363" s="35"/>
      <c r="AT363" s="35"/>
      <c r="AU363" s="35"/>
      <c r="AV363" s="35"/>
      <c r="AW363" s="35"/>
      <c r="AX363" s="35"/>
      <c r="AY363" s="35"/>
      <c r="AZ363" s="35"/>
      <c r="BA363" s="35"/>
      <c r="BB363" s="35"/>
    </row>
    <row r="364" spans="1:54" s="77" customFormat="1" ht="52.5" customHeight="1" x14ac:dyDescent="0.15">
      <c r="A364" s="1080" t="s">
        <v>4731</v>
      </c>
      <c r="B364" s="1797"/>
      <c r="C364" s="1797"/>
      <c r="D364" s="1797"/>
      <c r="E364" s="1797"/>
      <c r="F364" s="1797"/>
      <c r="G364" s="1797"/>
      <c r="H364" s="1797"/>
      <c r="I364" s="1797"/>
      <c r="J364" s="1797"/>
      <c r="K364" s="1797"/>
      <c r="L364" s="1797"/>
      <c r="M364" s="1797"/>
      <c r="N364" s="1797"/>
      <c r="O364" s="1797"/>
      <c r="P364" s="1797"/>
      <c r="Q364" s="1797"/>
      <c r="R364" s="1797"/>
      <c r="S364" s="1797"/>
      <c r="T364" s="1797"/>
      <c r="U364" s="1797"/>
      <c r="V364" s="1797"/>
      <c r="W364" s="1797"/>
      <c r="X364" s="1797"/>
      <c r="Y364" s="1797"/>
      <c r="Z364" s="1797"/>
      <c r="AA364" s="1797"/>
      <c r="AB364" s="1797"/>
      <c r="AC364" s="1797"/>
      <c r="AD364" s="1797"/>
      <c r="AE364" s="1797"/>
      <c r="AF364" s="54"/>
      <c r="AG364" s="82"/>
      <c r="AH364" s="35"/>
      <c r="AI364" s="35"/>
      <c r="AJ364" s="35"/>
      <c r="AK364" s="35"/>
      <c r="AL364" s="35"/>
      <c r="AM364" s="35"/>
      <c r="AN364" s="35"/>
      <c r="AO364" s="35"/>
      <c r="AP364" s="35"/>
      <c r="AQ364" s="35"/>
      <c r="AR364" s="35"/>
      <c r="AS364" s="35"/>
      <c r="AT364" s="35"/>
      <c r="AU364" s="35"/>
      <c r="AV364" s="35"/>
      <c r="AW364" s="35"/>
      <c r="AX364" s="35"/>
      <c r="AY364" s="35"/>
      <c r="AZ364" s="35"/>
      <c r="BA364" s="35"/>
      <c r="BB364" s="35"/>
    </row>
    <row r="365" spans="1:54" s="77" customFormat="1" ht="4.9000000000000004" customHeight="1" x14ac:dyDescent="0.15">
      <c r="A365" s="124"/>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54"/>
      <c r="AG365" s="82"/>
      <c r="AH365" s="35"/>
      <c r="AI365" s="35"/>
      <c r="AJ365" s="35"/>
      <c r="AK365" s="35"/>
      <c r="AL365" s="35"/>
      <c r="AM365" s="35"/>
      <c r="AN365" s="35"/>
      <c r="AO365" s="35"/>
      <c r="AP365" s="35"/>
      <c r="AQ365" s="35"/>
      <c r="AR365" s="35"/>
      <c r="AS365" s="35"/>
      <c r="AT365" s="35"/>
      <c r="AU365" s="35"/>
      <c r="AV365" s="35"/>
      <c r="AW365" s="35"/>
      <c r="AX365" s="35"/>
      <c r="AY365" s="35"/>
      <c r="AZ365" s="35"/>
      <c r="BA365" s="35"/>
      <c r="BB365" s="35"/>
    </row>
    <row r="366" spans="1:54" s="77" customFormat="1" ht="15" customHeight="1" thickBot="1" x14ac:dyDescent="0.2">
      <c r="A366" s="855" t="s">
        <v>3153</v>
      </c>
      <c r="B366" s="125"/>
      <c r="C366" s="125"/>
      <c r="D366" s="125"/>
      <c r="E366" s="125"/>
      <c r="F366" s="125"/>
      <c r="G366" s="125"/>
      <c r="H366" s="125"/>
      <c r="I366" s="125"/>
      <c r="J366" s="125"/>
      <c r="K366" s="125"/>
      <c r="L366" s="125"/>
      <c r="M366" s="125"/>
      <c r="N366" s="125"/>
      <c r="O366" s="125"/>
      <c r="P366" s="125"/>
      <c r="Q366" s="226"/>
      <c r="R366" s="226"/>
      <c r="S366" s="847"/>
      <c r="T366" s="847"/>
      <c r="U366" s="847"/>
      <c r="V366" s="226"/>
      <c r="W366" s="226"/>
      <c r="X366" s="226"/>
      <c r="Y366" s="226"/>
      <c r="Z366" s="226"/>
      <c r="AA366" s="226"/>
      <c r="AD366" s="35"/>
      <c r="AE366" s="35"/>
      <c r="AF366" s="35"/>
      <c r="AG366" s="35"/>
      <c r="AH366" s="35"/>
      <c r="AI366" s="35"/>
      <c r="AJ366" s="35"/>
      <c r="AK366" s="35"/>
      <c r="AL366" s="35"/>
      <c r="AM366" s="35"/>
    </row>
    <row r="367" spans="1:54" s="77" customFormat="1" ht="18.75" customHeight="1" x14ac:dyDescent="0.15">
      <c r="A367" s="1798"/>
      <c r="B367" s="1799"/>
      <c r="C367" s="1804" t="s">
        <v>108</v>
      </c>
      <c r="D367" s="1804"/>
      <c r="E367" s="1804"/>
      <c r="F367" s="1804"/>
      <c r="G367" s="1804"/>
      <c r="H367" s="1804"/>
      <c r="I367" s="1804"/>
      <c r="J367" s="1804"/>
      <c r="K367" s="1804"/>
      <c r="L367" s="1805"/>
      <c r="M367" s="146" t="s">
        <v>107</v>
      </c>
      <c r="N367" s="1784" t="s">
        <v>3090</v>
      </c>
      <c r="O367" s="1784"/>
      <c r="P367" s="1784"/>
      <c r="Q367" s="1784"/>
      <c r="R367" s="1784"/>
      <c r="S367" s="1784"/>
      <c r="T367" s="1784"/>
      <c r="U367" s="1784"/>
      <c r="V367" s="1784"/>
      <c r="W367" s="1784"/>
      <c r="X367" s="1784"/>
      <c r="Y367" s="1784"/>
      <c r="Z367" s="1784"/>
      <c r="AA367" s="1784"/>
      <c r="AB367" s="1784"/>
      <c r="AC367" s="1784"/>
      <c r="AD367" s="1784"/>
      <c r="AE367" s="1784"/>
      <c r="AF367" s="1702" t="str">
        <f>IF(A367="","←(1)現時点の耐震化状況についてお答えください。",IF(AND(OR(A367=2,A367=3),A372=""),"←(2)耐震化未実施の建物に対する耐震化予定についてお答えください。",IF(AND(A367&lt;&gt;1,A372&lt;&gt;1,N372&lt;&gt;"○",N373&lt;&gt;"○",N374&lt;&gt;"○",N375&lt;&gt;"○"),"←(3)耐震化未定の理由についてお答えください。",IF(AND(N375="○",P376=""),"(3)の「その他」の内容を回答してください",""))))</f>
        <v>←(1)現時点の耐震化状況についてお答えください。</v>
      </c>
      <c r="AG367" s="35"/>
      <c r="AH367" s="35"/>
      <c r="AI367" s="35"/>
      <c r="AJ367" s="35"/>
      <c r="AK367" s="35"/>
      <c r="AL367" s="35"/>
      <c r="AM367" s="35"/>
    </row>
    <row r="368" spans="1:54" s="77" customFormat="1" ht="18.75" customHeight="1" x14ac:dyDescent="0.15">
      <c r="A368" s="1800"/>
      <c r="B368" s="1801"/>
      <c r="C368" s="1807" t="s">
        <v>109</v>
      </c>
      <c r="D368" s="1807"/>
      <c r="E368" s="1807"/>
      <c r="F368" s="1807"/>
      <c r="G368" s="1807"/>
      <c r="H368" s="1807"/>
      <c r="I368" s="1807"/>
      <c r="J368" s="1807"/>
      <c r="K368" s="1807"/>
      <c r="L368" s="1808"/>
      <c r="M368" s="125"/>
      <c r="N368" s="1784"/>
      <c r="O368" s="1784"/>
      <c r="P368" s="1784"/>
      <c r="Q368" s="1784"/>
      <c r="R368" s="1784"/>
      <c r="S368" s="1784"/>
      <c r="T368" s="1784"/>
      <c r="U368" s="1784"/>
      <c r="V368" s="1784"/>
      <c r="W368" s="1784"/>
      <c r="X368" s="1784"/>
      <c r="Y368" s="1784"/>
      <c r="Z368" s="1784"/>
      <c r="AA368" s="1784"/>
      <c r="AB368" s="1784"/>
      <c r="AC368" s="1784"/>
      <c r="AD368" s="1784"/>
      <c r="AE368" s="1784"/>
      <c r="AF368" s="1702"/>
      <c r="AG368" s="35"/>
      <c r="AH368" s="35"/>
      <c r="AI368" s="35"/>
      <c r="AJ368" s="35"/>
      <c r="AK368" s="35"/>
      <c r="AL368" s="35"/>
      <c r="AM368" s="35"/>
    </row>
    <row r="369" spans="1:54" s="77" customFormat="1" ht="18.75" customHeight="1" thickBot="1" x14ac:dyDescent="0.2">
      <c r="A369" s="1802"/>
      <c r="B369" s="1803"/>
      <c r="C369" s="1815" t="s">
        <v>110</v>
      </c>
      <c r="D369" s="1815"/>
      <c r="E369" s="1815"/>
      <c r="F369" s="1815"/>
      <c r="G369" s="1815"/>
      <c r="H369" s="1815"/>
      <c r="I369" s="1815"/>
      <c r="J369" s="1815"/>
      <c r="K369" s="1815"/>
      <c r="L369" s="1816"/>
      <c r="M369" s="125"/>
      <c r="N369" s="1784"/>
      <c r="O369" s="1784"/>
      <c r="P369" s="1784"/>
      <c r="Q369" s="1784"/>
      <c r="R369" s="1784"/>
      <c r="S369" s="1784"/>
      <c r="T369" s="1784"/>
      <c r="U369" s="1784"/>
      <c r="V369" s="1784"/>
      <c r="W369" s="1784"/>
      <c r="X369" s="1784"/>
      <c r="Y369" s="1784"/>
      <c r="Z369" s="1784"/>
      <c r="AA369" s="1784"/>
      <c r="AB369" s="1784"/>
      <c r="AC369" s="1784"/>
      <c r="AD369" s="1784"/>
      <c r="AE369" s="1784"/>
      <c r="AF369" s="35"/>
      <c r="AG369" s="35"/>
      <c r="AH369" s="35"/>
      <c r="AI369" s="35"/>
      <c r="AJ369" s="35"/>
      <c r="AK369" s="35"/>
      <c r="AL369" s="35"/>
      <c r="AM369" s="35"/>
    </row>
    <row r="370" spans="1:54" s="77" customFormat="1" ht="12.75" customHeight="1" x14ac:dyDescent="0.15">
      <c r="A370" s="124"/>
      <c r="B370" s="125"/>
      <c r="C370" s="125"/>
      <c r="D370" s="125"/>
      <c r="E370" s="125"/>
      <c r="F370" s="125"/>
      <c r="G370" s="125"/>
      <c r="H370" s="125"/>
      <c r="I370" s="125"/>
      <c r="J370" s="125"/>
      <c r="K370" s="125"/>
      <c r="L370" s="125"/>
      <c r="M370" s="125"/>
      <c r="N370" s="1784"/>
      <c r="O370" s="1784"/>
      <c r="P370" s="1784"/>
      <c r="Q370" s="1784"/>
      <c r="R370" s="1784"/>
      <c r="S370" s="1784"/>
      <c r="T370" s="1784"/>
      <c r="U370" s="1784"/>
      <c r="V370" s="1784"/>
      <c r="W370" s="1784"/>
      <c r="X370" s="1784"/>
      <c r="Y370" s="1784"/>
      <c r="Z370" s="1784"/>
      <c r="AA370" s="1784"/>
      <c r="AB370" s="1784"/>
      <c r="AC370" s="1784"/>
      <c r="AD370" s="1784"/>
      <c r="AE370" s="1784"/>
      <c r="AF370" s="35"/>
      <c r="AG370" s="35"/>
      <c r="AH370" s="35"/>
      <c r="AI370" s="35"/>
      <c r="AJ370" s="35"/>
      <c r="AK370" s="35"/>
    </row>
    <row r="371" spans="1:54" s="858" customFormat="1" ht="15" customHeight="1" thickBot="1" x14ac:dyDescent="0.2">
      <c r="A371" s="129" t="s">
        <v>111</v>
      </c>
      <c r="B371" s="129"/>
      <c r="C371" s="129"/>
      <c r="D371" s="129"/>
      <c r="E371" s="129"/>
      <c r="F371" s="129"/>
      <c r="G371" s="129"/>
      <c r="H371" s="129"/>
      <c r="I371" s="129"/>
      <c r="J371" s="129"/>
      <c r="K371" s="129"/>
      <c r="L371" s="129"/>
      <c r="M371" s="129"/>
      <c r="N371" s="129" t="s">
        <v>112</v>
      </c>
      <c r="O371" s="130"/>
      <c r="P371" s="131"/>
      <c r="Q371" s="131"/>
      <c r="R371" s="131"/>
      <c r="S371" s="131"/>
      <c r="T371" s="131"/>
      <c r="U371" s="131"/>
      <c r="V371" s="131"/>
      <c r="W371" s="131"/>
      <c r="X371" s="131"/>
      <c r="Y371" s="131"/>
      <c r="Z371" s="131"/>
      <c r="AA371" s="131"/>
      <c r="AB371" s="131"/>
      <c r="AC371" s="131"/>
      <c r="AD371" s="131"/>
      <c r="AE371" s="412" t="s">
        <v>3016</v>
      </c>
      <c r="AF371" s="856"/>
      <c r="AG371" s="114"/>
      <c r="AH371" s="857"/>
      <c r="AI371" s="857"/>
      <c r="AJ371" s="857"/>
      <c r="AK371" s="857"/>
      <c r="AL371" s="857"/>
      <c r="AM371" s="857"/>
      <c r="AN371" s="857"/>
      <c r="AO371" s="857"/>
      <c r="AP371" s="857"/>
      <c r="AQ371" s="857"/>
      <c r="AR371" s="857"/>
      <c r="AS371" s="857"/>
      <c r="AT371" s="857"/>
      <c r="AU371" s="857"/>
      <c r="AV371" s="857"/>
      <c r="AW371" s="857"/>
      <c r="AX371" s="857"/>
      <c r="AY371" s="857"/>
      <c r="AZ371" s="857"/>
      <c r="BA371" s="857"/>
      <c r="BB371" s="857"/>
    </row>
    <row r="372" spans="1:54" s="77" customFormat="1" ht="15" customHeight="1" x14ac:dyDescent="0.15">
      <c r="A372" s="1798"/>
      <c r="B372" s="1799"/>
      <c r="C372" s="1804" t="s">
        <v>113</v>
      </c>
      <c r="D372" s="1804"/>
      <c r="E372" s="1804"/>
      <c r="F372" s="1804"/>
      <c r="G372" s="1804"/>
      <c r="H372" s="1804"/>
      <c r="I372" s="1804"/>
      <c r="J372" s="1804"/>
      <c r="K372" s="1804"/>
      <c r="L372" s="1805"/>
      <c r="M372" s="125"/>
      <c r="N372" s="1765"/>
      <c r="O372" s="1767"/>
      <c r="P372" s="2885" t="s">
        <v>2813</v>
      </c>
      <c r="Q372" s="2886"/>
      <c r="R372" s="2886"/>
      <c r="S372" s="2886"/>
      <c r="T372" s="2886"/>
      <c r="U372" s="2886"/>
      <c r="V372" s="2886"/>
      <c r="W372" s="2886"/>
      <c r="X372" s="2886"/>
      <c r="Y372" s="2886"/>
      <c r="Z372" s="2886"/>
      <c r="AA372" s="2886"/>
      <c r="AB372" s="2886"/>
      <c r="AC372" s="2886"/>
      <c r="AD372" s="2886"/>
      <c r="AE372" s="2887"/>
      <c r="AF372" s="82"/>
      <c r="AG372" s="82"/>
      <c r="AH372" s="35"/>
      <c r="AI372" s="35"/>
      <c r="AJ372" s="35"/>
      <c r="AK372" s="35"/>
      <c r="AL372" s="35"/>
      <c r="AM372" s="35"/>
      <c r="AN372" s="35"/>
      <c r="AO372" s="35"/>
      <c r="AP372" s="35"/>
      <c r="AQ372" s="35"/>
      <c r="AR372" s="35"/>
      <c r="AS372" s="35"/>
      <c r="AT372" s="35"/>
      <c r="AU372" s="35"/>
      <c r="AV372" s="35"/>
      <c r="AW372" s="35"/>
      <c r="AX372" s="35"/>
      <c r="AY372" s="35"/>
      <c r="AZ372" s="35"/>
    </row>
    <row r="373" spans="1:54" s="77" customFormat="1" ht="15" customHeight="1" x14ac:dyDescent="0.15">
      <c r="A373" s="1800"/>
      <c r="B373" s="1801"/>
      <c r="C373" s="1807" t="s">
        <v>114</v>
      </c>
      <c r="D373" s="1807"/>
      <c r="E373" s="1807"/>
      <c r="F373" s="1807"/>
      <c r="G373" s="1807"/>
      <c r="H373" s="1807"/>
      <c r="I373" s="1807"/>
      <c r="J373" s="1807"/>
      <c r="K373" s="1807"/>
      <c r="L373" s="1808"/>
      <c r="M373" s="125"/>
      <c r="N373" s="1761"/>
      <c r="O373" s="1763"/>
      <c r="P373" s="2875" t="s">
        <v>115</v>
      </c>
      <c r="Q373" s="2876"/>
      <c r="R373" s="2876"/>
      <c r="S373" s="2876"/>
      <c r="T373" s="2876"/>
      <c r="U373" s="2876"/>
      <c r="V373" s="2876"/>
      <c r="W373" s="2876"/>
      <c r="X373" s="2876"/>
      <c r="Y373" s="2876"/>
      <c r="Z373" s="2876"/>
      <c r="AA373" s="2876"/>
      <c r="AB373" s="2876"/>
      <c r="AC373" s="2876"/>
      <c r="AD373" s="2876"/>
      <c r="AE373" s="2877"/>
      <c r="AF373" s="82"/>
      <c r="AG373" s="82"/>
      <c r="AH373" s="35"/>
      <c r="AI373" s="35"/>
      <c r="AJ373" s="35"/>
      <c r="AK373" s="35"/>
      <c r="AL373" s="35"/>
      <c r="AM373" s="35"/>
      <c r="AN373" s="35"/>
      <c r="AO373" s="35"/>
      <c r="AP373" s="35"/>
      <c r="AQ373" s="35"/>
      <c r="AR373" s="35"/>
      <c r="AS373" s="35"/>
      <c r="AT373" s="35"/>
      <c r="AU373" s="35"/>
      <c r="AV373" s="35"/>
      <c r="AW373" s="35"/>
      <c r="AX373" s="35"/>
      <c r="AY373" s="35"/>
      <c r="AZ373" s="35"/>
    </row>
    <row r="374" spans="1:54" s="77" customFormat="1" ht="15" customHeight="1" x14ac:dyDescent="0.15">
      <c r="A374" s="1800"/>
      <c r="B374" s="1801"/>
      <c r="C374" s="1807" t="s">
        <v>116</v>
      </c>
      <c r="D374" s="1807"/>
      <c r="E374" s="1807"/>
      <c r="F374" s="1807"/>
      <c r="G374" s="1807"/>
      <c r="H374" s="1807"/>
      <c r="I374" s="1807"/>
      <c r="J374" s="1807"/>
      <c r="K374" s="1807"/>
      <c r="L374" s="1808"/>
      <c r="M374" s="125"/>
      <c r="N374" s="1761"/>
      <c r="O374" s="1763"/>
      <c r="P374" s="2875" t="s">
        <v>117</v>
      </c>
      <c r="Q374" s="2876"/>
      <c r="R374" s="2876"/>
      <c r="S374" s="2876"/>
      <c r="T374" s="2876"/>
      <c r="U374" s="2876"/>
      <c r="V374" s="2876"/>
      <c r="W374" s="2876"/>
      <c r="X374" s="2876"/>
      <c r="Y374" s="2876"/>
      <c r="Z374" s="2876"/>
      <c r="AA374" s="2876"/>
      <c r="AB374" s="2876"/>
      <c r="AC374" s="2876"/>
      <c r="AD374" s="2876"/>
      <c r="AE374" s="2877"/>
      <c r="AF374" s="82"/>
      <c r="AG374" s="82"/>
      <c r="AH374" s="35"/>
      <c r="AI374" s="35"/>
      <c r="AJ374" s="35"/>
      <c r="AK374" s="35"/>
      <c r="AL374" s="35"/>
      <c r="AM374" s="35"/>
      <c r="AN374" s="35"/>
      <c r="AO374" s="35"/>
      <c r="AP374" s="35"/>
      <c r="AQ374" s="35"/>
      <c r="AR374" s="35"/>
      <c r="AS374" s="35"/>
      <c r="AT374" s="35"/>
      <c r="AU374" s="35"/>
      <c r="AV374" s="35"/>
      <c r="AW374" s="35"/>
      <c r="AX374" s="35"/>
      <c r="AY374" s="35"/>
      <c r="AZ374" s="35"/>
    </row>
    <row r="375" spans="1:54" s="77" customFormat="1" ht="15" customHeight="1" thickBot="1" x14ac:dyDescent="0.2">
      <c r="A375" s="1802"/>
      <c r="B375" s="1803"/>
      <c r="C375" s="1815" t="s">
        <v>3154</v>
      </c>
      <c r="D375" s="1815"/>
      <c r="E375" s="1815"/>
      <c r="F375" s="1815"/>
      <c r="G375" s="1815"/>
      <c r="H375" s="1815"/>
      <c r="I375" s="1815"/>
      <c r="J375" s="1815"/>
      <c r="K375" s="1815"/>
      <c r="L375" s="1816"/>
      <c r="M375" s="125"/>
      <c r="N375" s="2878"/>
      <c r="O375" s="2879"/>
      <c r="P375" s="2064" t="s">
        <v>118</v>
      </c>
      <c r="Q375" s="2065"/>
      <c r="R375" s="2065"/>
      <c r="S375" s="2065"/>
      <c r="T375" s="2065"/>
      <c r="U375" s="2065"/>
      <c r="V375" s="2065"/>
      <c r="W375" s="2065"/>
      <c r="X375" s="2065"/>
      <c r="Y375" s="2065"/>
      <c r="Z375" s="2065"/>
      <c r="AA375" s="2065"/>
      <c r="AB375" s="2065"/>
      <c r="AC375" s="2065"/>
      <c r="AD375" s="2065"/>
      <c r="AE375" s="2066"/>
      <c r="AF375" s="82"/>
      <c r="AG375" s="82"/>
      <c r="AH375" s="35"/>
      <c r="AI375" s="35"/>
      <c r="AJ375" s="35"/>
      <c r="AK375" s="35"/>
      <c r="AL375" s="35"/>
      <c r="AM375" s="35"/>
      <c r="AN375" s="35"/>
      <c r="AO375" s="35"/>
      <c r="AP375" s="35"/>
      <c r="AQ375" s="35"/>
      <c r="AR375" s="35"/>
      <c r="AS375" s="35"/>
      <c r="AT375" s="35"/>
      <c r="AU375" s="35"/>
      <c r="AV375" s="35"/>
      <c r="AW375" s="35"/>
      <c r="AX375" s="35"/>
      <c r="AY375" s="35"/>
      <c r="AZ375" s="35"/>
    </row>
    <row r="376" spans="1:54" s="77" customFormat="1" ht="15.75" customHeight="1" thickBot="1" x14ac:dyDescent="0.2">
      <c r="A376" s="128" t="s">
        <v>119</v>
      </c>
      <c r="B376" s="125"/>
      <c r="C376" s="125"/>
      <c r="D376" s="125"/>
      <c r="E376" s="125"/>
      <c r="F376" s="125"/>
      <c r="G376" s="125"/>
      <c r="H376" s="125"/>
      <c r="I376" s="125"/>
      <c r="J376" s="125"/>
      <c r="K376" s="125"/>
      <c r="L376" s="125"/>
      <c r="M376" s="125"/>
      <c r="N376" s="2880"/>
      <c r="O376" s="2881"/>
      <c r="P376" s="2882"/>
      <c r="Q376" s="2883"/>
      <c r="R376" s="2883"/>
      <c r="S376" s="2883"/>
      <c r="T376" s="2883"/>
      <c r="U376" s="2883"/>
      <c r="V376" s="2883"/>
      <c r="W376" s="2883"/>
      <c r="X376" s="2883"/>
      <c r="Y376" s="2883"/>
      <c r="Z376" s="2883"/>
      <c r="AA376" s="2883"/>
      <c r="AB376" s="2883"/>
      <c r="AC376" s="2883"/>
      <c r="AD376" s="2883"/>
      <c r="AE376" s="2884"/>
      <c r="AF376" s="82"/>
      <c r="AG376" s="82"/>
      <c r="AH376" s="35"/>
      <c r="AI376" s="35"/>
      <c r="AJ376" s="35"/>
      <c r="AK376" s="35"/>
      <c r="AL376" s="35"/>
      <c r="AM376" s="35"/>
      <c r="AN376" s="35"/>
      <c r="AO376" s="35"/>
      <c r="AP376" s="35"/>
      <c r="AQ376" s="35"/>
      <c r="AR376" s="35"/>
      <c r="AS376" s="35"/>
      <c r="AT376" s="35"/>
      <c r="AU376" s="35"/>
      <c r="AV376" s="35"/>
      <c r="AW376" s="35"/>
      <c r="AX376" s="35"/>
      <c r="AY376" s="35"/>
      <c r="AZ376" s="35"/>
    </row>
    <row r="377" spans="1:54" s="77" customFormat="1" ht="4.9000000000000004" customHeight="1" x14ac:dyDescent="0.15">
      <c r="A377" s="128"/>
      <c r="B377" s="125"/>
      <c r="C377" s="125"/>
      <c r="D377" s="125"/>
      <c r="E377" s="125"/>
      <c r="F377" s="125"/>
      <c r="G377" s="125"/>
      <c r="H377" s="125"/>
      <c r="I377" s="125"/>
      <c r="J377" s="125"/>
      <c r="K377" s="125"/>
      <c r="L377" s="125"/>
      <c r="M377" s="125"/>
      <c r="N377" s="169"/>
      <c r="O377" s="169"/>
      <c r="P377" s="456"/>
      <c r="Q377" s="456"/>
      <c r="R377" s="456"/>
      <c r="S377" s="456"/>
      <c r="T377" s="456"/>
      <c r="U377" s="456"/>
      <c r="V377" s="456"/>
      <c r="W377" s="456"/>
      <c r="X377" s="456"/>
      <c r="Y377" s="456"/>
      <c r="Z377" s="456"/>
      <c r="AA377" s="456"/>
      <c r="AB377" s="456"/>
      <c r="AC377" s="456"/>
      <c r="AD377" s="456"/>
      <c r="AE377" s="456"/>
      <c r="AF377" s="82"/>
      <c r="AG377" s="82"/>
      <c r="AH377" s="35"/>
      <c r="AI377" s="35"/>
      <c r="AJ377" s="35"/>
      <c r="AK377" s="35"/>
      <c r="AL377" s="35"/>
      <c r="AM377" s="35"/>
      <c r="AN377" s="35"/>
      <c r="AO377" s="35"/>
      <c r="AP377" s="35"/>
      <c r="AQ377" s="35"/>
      <c r="AR377" s="35"/>
      <c r="AS377" s="35"/>
      <c r="AT377" s="35"/>
      <c r="AU377" s="35"/>
      <c r="AV377" s="35"/>
      <c r="AW377" s="35"/>
      <c r="AX377" s="35"/>
      <c r="AY377" s="35"/>
      <c r="AZ377" s="35"/>
    </row>
    <row r="378" spans="1:54" s="77" customFormat="1" ht="4.9000000000000004" customHeight="1" x14ac:dyDescent="0.15">
      <c r="A378" s="859"/>
      <c r="B378" s="859"/>
      <c r="C378" s="859"/>
      <c r="D378" s="859"/>
      <c r="E378" s="859"/>
      <c r="F378" s="859"/>
      <c r="G378" s="859"/>
      <c r="H378" s="859"/>
      <c r="I378" s="859"/>
      <c r="J378" s="859"/>
      <c r="K378" s="859"/>
      <c r="L378" s="859"/>
      <c r="M378" s="859"/>
      <c r="N378" s="859"/>
      <c r="O378" s="859"/>
      <c r="P378" s="859"/>
      <c r="Q378" s="859"/>
      <c r="R378" s="859"/>
      <c r="S378" s="859"/>
      <c r="T378" s="859"/>
      <c r="U378" s="859"/>
      <c r="V378" s="859"/>
      <c r="W378" s="859"/>
      <c r="X378" s="859"/>
      <c r="Y378" s="859"/>
      <c r="Z378" s="859"/>
      <c r="AA378" s="859"/>
      <c r="AB378" s="859"/>
      <c r="AC378" s="859"/>
      <c r="AD378" s="859"/>
      <c r="AE378" s="859"/>
      <c r="AF378" s="54"/>
      <c r="AG378" s="82"/>
      <c r="AH378" s="35"/>
      <c r="AI378" s="35"/>
      <c r="AJ378" s="35"/>
      <c r="AK378" s="35"/>
      <c r="AL378" s="35"/>
      <c r="AM378" s="35"/>
      <c r="AN378" s="35"/>
      <c r="AO378" s="35"/>
      <c r="AP378" s="35"/>
      <c r="AQ378" s="35"/>
      <c r="AR378" s="35"/>
      <c r="AS378" s="35"/>
      <c r="AT378" s="35"/>
      <c r="AU378" s="35"/>
      <c r="AV378" s="35"/>
      <c r="AW378" s="35"/>
      <c r="AX378" s="35"/>
      <c r="AY378" s="35"/>
      <c r="AZ378" s="35"/>
      <c r="BA378" s="35"/>
      <c r="BB378" s="35"/>
    </row>
    <row r="379" spans="1:54" s="77" customFormat="1" ht="15" customHeight="1" x14ac:dyDescent="0.15">
      <c r="A379" s="2169" t="s">
        <v>2925</v>
      </c>
      <c r="B379" s="2169"/>
      <c r="C379" s="2169"/>
      <c r="D379" s="2169"/>
      <c r="E379" s="2169"/>
      <c r="F379" s="2169"/>
      <c r="G379" s="2169"/>
      <c r="H379" s="2169"/>
      <c r="I379" s="2169"/>
      <c r="J379" s="2169"/>
      <c r="K379" s="2169"/>
      <c r="L379" s="2169"/>
      <c r="M379" s="2169"/>
      <c r="N379" s="2169"/>
      <c r="O379" s="2169"/>
      <c r="P379" s="2169"/>
      <c r="Q379" s="860"/>
      <c r="R379" s="860"/>
      <c r="S379" s="860"/>
      <c r="T379" s="860"/>
      <c r="U379" s="860"/>
      <c r="V379" s="860"/>
      <c r="W379" s="860"/>
      <c r="X379" s="860"/>
      <c r="Y379" s="860"/>
      <c r="Z379" s="860"/>
      <c r="AA379" s="860"/>
      <c r="AB379" s="860"/>
      <c r="AC379" s="860"/>
      <c r="AD379" s="860"/>
      <c r="AE379" s="860"/>
      <c r="AF379" s="54"/>
      <c r="AG379" s="82"/>
      <c r="AH379" s="35"/>
      <c r="AI379" s="35"/>
      <c r="AJ379" s="35"/>
      <c r="AK379" s="35"/>
      <c r="AL379" s="35"/>
      <c r="AM379" s="35"/>
      <c r="AN379" s="35"/>
      <c r="AO379" s="35"/>
      <c r="AP379" s="35"/>
      <c r="AQ379" s="35"/>
      <c r="AR379" s="35"/>
      <c r="AS379" s="35"/>
      <c r="AT379" s="35"/>
      <c r="AU379" s="35"/>
      <c r="AV379" s="35"/>
      <c r="AW379" s="35"/>
      <c r="AX379" s="35"/>
      <c r="AY379" s="35"/>
      <c r="AZ379" s="35"/>
      <c r="BA379" s="35"/>
      <c r="BB379" s="35"/>
    </row>
    <row r="380" spans="1:54" s="77" customFormat="1" ht="4.9000000000000004" customHeight="1" x14ac:dyDescent="0.15">
      <c r="A380" s="628"/>
      <c r="B380" s="628"/>
      <c r="C380" s="628"/>
      <c r="D380" s="628"/>
      <c r="E380" s="628"/>
      <c r="F380" s="628"/>
      <c r="G380" s="628"/>
      <c r="H380" s="628"/>
      <c r="I380" s="628"/>
      <c r="J380" s="628"/>
      <c r="K380" s="628"/>
      <c r="L380" s="628"/>
      <c r="M380" s="628"/>
      <c r="N380" s="628"/>
      <c r="O380" s="628"/>
      <c r="P380" s="628"/>
      <c r="Q380" s="860"/>
      <c r="R380" s="860"/>
      <c r="S380" s="860"/>
      <c r="T380" s="860"/>
      <c r="U380" s="860"/>
      <c r="V380" s="860"/>
      <c r="W380" s="860"/>
      <c r="X380" s="860"/>
      <c r="Y380" s="860"/>
      <c r="Z380" s="860"/>
      <c r="AA380" s="860"/>
      <c r="AB380" s="860"/>
      <c r="AC380" s="860"/>
      <c r="AD380" s="860"/>
      <c r="AE380" s="860"/>
      <c r="AF380" s="54"/>
      <c r="AG380" s="82"/>
      <c r="AH380" s="35"/>
      <c r="AI380" s="35"/>
      <c r="AJ380" s="35"/>
      <c r="AK380" s="35"/>
      <c r="AL380" s="35"/>
      <c r="AM380" s="35"/>
      <c r="AN380" s="35"/>
      <c r="AO380" s="35"/>
      <c r="AP380" s="35"/>
      <c r="AQ380" s="35"/>
      <c r="AR380" s="35"/>
      <c r="AS380" s="35"/>
      <c r="AT380" s="35"/>
      <c r="AU380" s="35"/>
      <c r="AV380" s="35"/>
      <c r="AW380" s="35"/>
      <c r="AX380" s="35"/>
      <c r="AY380" s="35"/>
      <c r="AZ380" s="35"/>
      <c r="BA380" s="35"/>
      <c r="BB380" s="35"/>
    </row>
    <row r="381" spans="1:54" s="77" customFormat="1" ht="15" customHeight="1" x14ac:dyDescent="0.15">
      <c r="A381" s="2868" t="s">
        <v>120</v>
      </c>
      <c r="B381" s="2868"/>
      <c r="C381" s="2868"/>
      <c r="D381" s="2868"/>
      <c r="E381" s="2868"/>
      <c r="F381" s="2868"/>
      <c r="G381" s="2868"/>
      <c r="H381" s="2868"/>
      <c r="I381" s="2868"/>
      <c r="J381" s="2868"/>
      <c r="K381" s="2868"/>
      <c r="L381" s="2868"/>
      <c r="M381" s="2868"/>
      <c r="N381" s="2868"/>
      <c r="O381" s="454"/>
      <c r="P381" s="454"/>
      <c r="Q381" s="860"/>
      <c r="R381" s="860"/>
      <c r="S381" s="860"/>
      <c r="T381" s="860"/>
      <c r="U381" s="860"/>
      <c r="V381" s="860"/>
      <c r="W381" s="860"/>
      <c r="X381" s="860"/>
      <c r="Y381" s="860"/>
      <c r="Z381" s="860"/>
      <c r="AA381" s="860"/>
      <c r="AB381" s="860"/>
      <c r="AC381" s="860"/>
      <c r="AD381" s="860"/>
      <c r="AE381" s="860"/>
      <c r="AG381" s="82"/>
      <c r="AH381" s="35"/>
      <c r="AI381" s="35"/>
      <c r="AJ381" s="35"/>
      <c r="AK381" s="35"/>
      <c r="AL381" s="35"/>
      <c r="AM381" s="35"/>
      <c r="AN381" s="35"/>
      <c r="AO381" s="35"/>
      <c r="AP381" s="35"/>
      <c r="AQ381" s="35"/>
      <c r="AR381" s="35"/>
      <c r="AS381" s="35"/>
      <c r="AT381" s="35"/>
      <c r="AU381" s="35"/>
      <c r="AV381" s="35"/>
      <c r="AW381" s="35"/>
      <c r="AX381" s="35"/>
      <c r="AY381" s="35"/>
      <c r="AZ381" s="35"/>
      <c r="BA381" s="35"/>
      <c r="BB381" s="35"/>
    </row>
    <row r="382" spans="1:54" s="77" customFormat="1" ht="25.5" customHeight="1" x14ac:dyDescent="0.15">
      <c r="A382" s="2869"/>
      <c r="B382" s="2870"/>
      <c r="C382" s="2871"/>
      <c r="D382" s="1867" t="s">
        <v>121</v>
      </c>
      <c r="E382" s="1867"/>
      <c r="F382" s="1867"/>
      <c r="G382" s="1868"/>
      <c r="H382" s="1871" t="s">
        <v>122</v>
      </c>
      <c r="I382" s="1867"/>
      <c r="J382" s="1867"/>
      <c r="K382" s="1872"/>
      <c r="L382" s="1875" t="s">
        <v>123</v>
      </c>
      <c r="M382" s="1876"/>
      <c r="N382" s="1876"/>
      <c r="O382" s="1877"/>
      <c r="P382" s="861"/>
      <c r="Q382" s="860"/>
      <c r="R382" s="860"/>
      <c r="S382" s="860"/>
      <c r="T382" s="860"/>
      <c r="U382" s="860"/>
      <c r="V382" s="860"/>
      <c r="W382" s="860"/>
      <c r="X382" s="860"/>
      <c r="Y382" s="860"/>
      <c r="Z382" s="860"/>
      <c r="AA382" s="860"/>
      <c r="AB382" s="860"/>
      <c r="AC382" s="860"/>
      <c r="AD382" s="860"/>
      <c r="AE382" s="860"/>
      <c r="AG382" s="82"/>
      <c r="AH382" s="35"/>
      <c r="AI382" s="35"/>
      <c r="AJ382" s="35"/>
      <c r="AK382" s="35"/>
      <c r="AL382" s="35"/>
      <c r="AM382" s="35"/>
      <c r="AN382" s="35"/>
      <c r="AO382" s="35"/>
      <c r="AP382" s="35"/>
      <c r="AQ382" s="35"/>
      <c r="AR382" s="35"/>
      <c r="AS382" s="35"/>
      <c r="AT382" s="35"/>
      <c r="AU382" s="35"/>
      <c r="AV382" s="35"/>
      <c r="AW382" s="35"/>
      <c r="AX382" s="35"/>
    </row>
    <row r="383" spans="1:54" s="77" customFormat="1" ht="14.25" customHeight="1" thickBot="1" x14ac:dyDescent="0.2">
      <c r="A383" s="2872"/>
      <c r="B383" s="2873"/>
      <c r="C383" s="2874"/>
      <c r="D383" s="1869"/>
      <c r="E383" s="1869"/>
      <c r="F383" s="1869"/>
      <c r="G383" s="1870"/>
      <c r="H383" s="1873"/>
      <c r="I383" s="1869"/>
      <c r="J383" s="1869"/>
      <c r="K383" s="1874"/>
      <c r="L383" s="1878"/>
      <c r="M383" s="1879"/>
      <c r="N383" s="1879"/>
      <c r="O383" s="1880"/>
      <c r="P383" s="861"/>
      <c r="Q383" s="860"/>
      <c r="R383" s="860"/>
      <c r="S383" s="860"/>
      <c r="T383" s="860"/>
      <c r="U383" s="860"/>
      <c r="V383" s="860"/>
      <c r="W383" s="860"/>
      <c r="X383" s="860"/>
      <c r="Y383" s="860"/>
      <c r="Z383" s="860"/>
      <c r="AA383" s="860"/>
      <c r="AB383" s="860"/>
      <c r="AC383" s="860"/>
      <c r="AD383" s="860"/>
      <c r="AE383" s="860"/>
      <c r="AG383" s="82"/>
      <c r="AH383" s="35"/>
      <c r="AI383" s="35"/>
      <c r="AJ383" s="35"/>
      <c r="AK383" s="35"/>
      <c r="AL383" s="35"/>
      <c r="AM383" s="35"/>
      <c r="AN383" s="35"/>
      <c r="AO383" s="35"/>
      <c r="AP383" s="35"/>
      <c r="AQ383" s="35"/>
      <c r="AR383" s="35"/>
      <c r="AS383" s="35"/>
      <c r="AT383" s="35"/>
      <c r="AU383" s="35"/>
      <c r="AV383" s="35"/>
      <c r="AW383" s="35"/>
      <c r="AX383" s="35"/>
    </row>
    <row r="384" spans="1:54" s="35" customFormat="1" ht="13.5" customHeight="1" x14ac:dyDescent="0.15">
      <c r="A384" s="2847" t="s">
        <v>125</v>
      </c>
      <c r="B384" s="2847"/>
      <c r="C384" s="2848"/>
      <c r="D384" s="2853"/>
      <c r="E384" s="2854"/>
      <c r="F384" s="2854"/>
      <c r="G384" s="2854"/>
      <c r="H384" s="2854"/>
      <c r="I384" s="2854"/>
      <c r="J384" s="2854"/>
      <c r="K384" s="2859"/>
      <c r="L384" s="2862"/>
      <c r="M384" s="2854"/>
      <c r="N384" s="2854"/>
      <c r="O384" s="2863"/>
      <c r="Q384" s="1858" t="s">
        <v>2949</v>
      </c>
      <c r="R384" s="1858"/>
      <c r="S384" s="1858"/>
      <c r="T384" s="1858"/>
      <c r="U384" s="1858"/>
      <c r="V384" s="1858"/>
      <c r="W384" s="1858"/>
      <c r="X384" s="1858"/>
      <c r="Y384" s="1858"/>
      <c r="Z384" s="1858"/>
      <c r="AA384" s="1858"/>
      <c r="AB384" s="1858"/>
      <c r="AC384" s="1858"/>
      <c r="AD384" s="1858"/>
      <c r="AE384" s="1858"/>
      <c r="AF384" s="77"/>
      <c r="AG384" s="77"/>
    </row>
    <row r="385" spans="1:33" s="35" customFormat="1" ht="13.5" customHeight="1" x14ac:dyDescent="0.15">
      <c r="A385" s="2849"/>
      <c r="B385" s="2849"/>
      <c r="C385" s="2850"/>
      <c r="D385" s="2855"/>
      <c r="E385" s="2856"/>
      <c r="F385" s="2856"/>
      <c r="G385" s="2856"/>
      <c r="H385" s="2856"/>
      <c r="I385" s="2856"/>
      <c r="J385" s="2856"/>
      <c r="K385" s="2860"/>
      <c r="L385" s="2864"/>
      <c r="M385" s="2856"/>
      <c r="N385" s="2856"/>
      <c r="O385" s="2865"/>
      <c r="Q385" s="1858"/>
      <c r="R385" s="1858"/>
      <c r="S385" s="1858"/>
      <c r="T385" s="1858"/>
      <c r="U385" s="1858"/>
      <c r="V385" s="1858"/>
      <c r="W385" s="1858"/>
      <c r="X385" s="1858"/>
      <c r="Y385" s="1858"/>
      <c r="Z385" s="1858"/>
      <c r="AA385" s="1858"/>
      <c r="AB385" s="1858"/>
      <c r="AC385" s="1858"/>
      <c r="AD385" s="1858"/>
      <c r="AE385" s="1858"/>
      <c r="AF385" s="1631" t="str">
        <f>IF(D384="","←普通教室の「総数」が未記入です。",IF(H384="","←「冷房整備済教室数」が未記入です。（０の場合は「０」を記入してください。）",IF(D384&lt;H384,"←「総数」が「冷房整備済教室数」を下回っています。",IF(L384&gt;D384,"←「総数」が「無線LAN整備済教室数」を下回っています。",IF(L384="","←「無線ＬＡＮ整備済教室数」が未記入です。（０の場合は「０」を記入してください。）","")))))</f>
        <v>←普通教室の「総数」が未記入です。</v>
      </c>
      <c r="AG385" s="77"/>
    </row>
    <row r="386" spans="1:33" s="35" customFormat="1" ht="14.25" customHeight="1" thickBot="1" x14ac:dyDescent="0.2">
      <c r="A386" s="2851"/>
      <c r="B386" s="2851"/>
      <c r="C386" s="2852"/>
      <c r="D386" s="2857"/>
      <c r="E386" s="2858"/>
      <c r="F386" s="2858"/>
      <c r="G386" s="2858"/>
      <c r="H386" s="2858"/>
      <c r="I386" s="2858"/>
      <c r="J386" s="2858"/>
      <c r="K386" s="2861"/>
      <c r="L386" s="2866"/>
      <c r="M386" s="2858"/>
      <c r="N386" s="2858"/>
      <c r="O386" s="2867"/>
      <c r="Q386" s="1858"/>
      <c r="R386" s="1858"/>
      <c r="S386" s="1858"/>
      <c r="T386" s="1858"/>
      <c r="U386" s="1858"/>
      <c r="V386" s="1858"/>
      <c r="W386" s="1858"/>
      <c r="X386" s="1858"/>
      <c r="Y386" s="1858"/>
      <c r="Z386" s="1858"/>
      <c r="AA386" s="1858"/>
      <c r="AB386" s="1858"/>
      <c r="AC386" s="1858"/>
      <c r="AD386" s="1858"/>
      <c r="AE386" s="1858"/>
      <c r="AF386" s="1631"/>
      <c r="AG386" s="77"/>
    </row>
    <row r="387" spans="1:33" s="35" customFormat="1" ht="21.75" customHeight="1" x14ac:dyDescent="0.15">
      <c r="A387" s="862" t="s">
        <v>107</v>
      </c>
      <c r="B387" s="2839" t="s">
        <v>126</v>
      </c>
      <c r="C387" s="2839"/>
      <c r="D387" s="2839"/>
      <c r="E387" s="2839"/>
      <c r="F387" s="2839"/>
      <c r="G387" s="2839"/>
      <c r="H387" s="2839"/>
      <c r="I387" s="2839"/>
      <c r="J387" s="2839"/>
      <c r="K387" s="2839"/>
      <c r="L387" s="2839"/>
      <c r="M387" s="2839"/>
      <c r="N387" s="2839"/>
      <c r="O387" s="2839"/>
      <c r="P387" s="2839"/>
      <c r="Q387" s="2839"/>
      <c r="R387" s="2839"/>
      <c r="S387" s="2839"/>
      <c r="T387" s="2839"/>
      <c r="U387" s="2839"/>
      <c r="V387" s="2839"/>
      <c r="W387" s="2839"/>
      <c r="X387" s="2839"/>
      <c r="Y387" s="2839"/>
      <c r="Z387" s="2839"/>
      <c r="AA387" s="2839"/>
      <c r="AB387" s="2839"/>
      <c r="AC387" s="2839"/>
      <c r="AD387" s="2839"/>
      <c r="AE387" s="2839"/>
      <c r="AF387" s="54"/>
      <c r="AG387" s="54"/>
    </row>
    <row r="388" spans="1:33" s="35" customFormat="1" ht="4.9000000000000004" customHeight="1" x14ac:dyDescent="0.15">
      <c r="A388" s="863"/>
      <c r="B388" s="863"/>
      <c r="C388" s="864"/>
      <c r="D388" s="864"/>
      <c r="E388" s="864"/>
      <c r="F388" s="864"/>
      <c r="G388" s="864"/>
      <c r="H388" s="864"/>
      <c r="I388" s="864"/>
      <c r="J388" s="864"/>
      <c r="K388" s="864"/>
      <c r="L388" s="864"/>
      <c r="M388" s="864"/>
      <c r="N388" s="864"/>
      <c r="O388" s="864"/>
      <c r="P388" s="864"/>
      <c r="Q388" s="864"/>
      <c r="R388" s="864"/>
      <c r="S388" s="864"/>
      <c r="T388" s="864"/>
      <c r="U388" s="864"/>
      <c r="V388" s="864"/>
      <c r="W388" s="864"/>
      <c r="X388" s="864"/>
      <c r="Y388" s="864"/>
      <c r="Z388" s="864"/>
      <c r="AA388" s="864"/>
      <c r="AB388" s="864"/>
      <c r="AC388" s="864"/>
      <c r="AD388" s="864"/>
      <c r="AE388" s="864"/>
      <c r="AF388" s="50"/>
      <c r="AG388" s="54"/>
    </row>
    <row r="389" spans="1:33" s="35" customFormat="1" ht="4.9000000000000004" customHeight="1" x14ac:dyDescent="0.15">
      <c r="A389" s="863"/>
      <c r="B389" s="863"/>
      <c r="C389" s="864"/>
      <c r="D389" s="864"/>
      <c r="E389" s="864"/>
      <c r="F389" s="864"/>
      <c r="G389" s="864"/>
      <c r="H389" s="864"/>
      <c r="I389" s="864"/>
      <c r="J389" s="864"/>
      <c r="K389" s="864"/>
      <c r="L389" s="864"/>
      <c r="M389" s="864"/>
      <c r="N389" s="864"/>
      <c r="O389" s="864"/>
      <c r="P389" s="864"/>
      <c r="Q389" s="864"/>
      <c r="R389" s="864"/>
      <c r="S389" s="864"/>
      <c r="T389" s="864"/>
      <c r="U389" s="864"/>
      <c r="V389" s="864"/>
      <c r="W389" s="864"/>
      <c r="X389" s="864"/>
      <c r="Y389" s="864"/>
      <c r="Z389" s="864"/>
      <c r="AA389" s="864"/>
      <c r="AB389" s="864"/>
      <c r="AC389" s="864"/>
      <c r="AD389" s="864"/>
      <c r="AE389" s="864"/>
      <c r="AF389" s="50"/>
      <c r="AG389" s="54"/>
    </row>
    <row r="390" spans="1:33" s="35" customFormat="1" ht="15" customHeight="1" x14ac:dyDescent="0.15">
      <c r="A390" s="865" t="s">
        <v>2814</v>
      </c>
      <c r="B390" s="866"/>
      <c r="C390" s="866"/>
      <c r="D390" s="866"/>
      <c r="E390" s="866"/>
      <c r="F390" s="866"/>
      <c r="G390" s="866"/>
      <c r="H390" s="866"/>
      <c r="I390" s="866"/>
      <c r="J390" s="866"/>
      <c r="K390" s="866"/>
      <c r="L390" s="866"/>
      <c r="M390" s="866"/>
      <c r="N390" s="866"/>
      <c r="O390" s="866"/>
      <c r="P390" s="866"/>
      <c r="Q390" s="866"/>
      <c r="R390" s="866"/>
      <c r="S390" s="866"/>
      <c r="T390" s="866"/>
      <c r="U390" s="866"/>
      <c r="V390" s="866"/>
      <c r="W390" s="866"/>
      <c r="X390" s="866"/>
      <c r="Y390" s="866"/>
      <c r="Z390" s="866"/>
      <c r="AA390" s="866"/>
      <c r="AB390" s="866"/>
      <c r="AC390" s="866"/>
      <c r="AD390" s="866"/>
      <c r="AE390" s="866"/>
      <c r="AF390" s="50"/>
      <c r="AG390" s="54"/>
    </row>
    <row r="391" spans="1:33" s="35" customFormat="1" ht="4.9000000000000004" customHeight="1" x14ac:dyDescent="0.15">
      <c r="A391" s="2840"/>
      <c r="B391" s="2840"/>
      <c r="C391" s="2840"/>
      <c r="D391" s="2840"/>
      <c r="E391" s="2840"/>
      <c r="F391" s="2840"/>
      <c r="G391" s="2840"/>
      <c r="H391" s="2840"/>
      <c r="I391" s="2840"/>
      <c r="J391" s="2840"/>
      <c r="K391" s="2840"/>
      <c r="L391" s="2840"/>
      <c r="M391" s="2840"/>
      <c r="N391" s="2840"/>
      <c r="O391" s="2840"/>
      <c r="P391" s="2840"/>
      <c r="Q391" s="2840"/>
      <c r="R391" s="2840"/>
      <c r="S391" s="2840"/>
      <c r="T391" s="2840"/>
      <c r="U391" s="2840"/>
      <c r="V391" s="2840"/>
      <c r="W391" s="2840"/>
      <c r="X391" s="2840"/>
      <c r="Y391" s="2840"/>
      <c r="Z391" s="2840"/>
      <c r="AA391" s="2840"/>
      <c r="AB391" s="2840"/>
      <c r="AC391" s="2840"/>
      <c r="AD391" s="2840"/>
      <c r="AE391" s="2840"/>
      <c r="AF391" s="50"/>
      <c r="AG391" s="54"/>
    </row>
    <row r="392" spans="1:33" s="35" customFormat="1" ht="15" customHeight="1" thickBot="1" x14ac:dyDescent="0.2">
      <c r="A392" s="867"/>
      <c r="D392" s="228"/>
      <c r="E392" s="228"/>
      <c r="F392" s="228"/>
      <c r="G392" s="228"/>
      <c r="H392" s="867"/>
      <c r="I392" s="867"/>
      <c r="J392" s="867"/>
      <c r="K392" s="867"/>
      <c r="T392" s="228"/>
      <c r="U392" s="2841" t="s">
        <v>2850</v>
      </c>
      <c r="V392" s="2841"/>
      <c r="W392" s="2841"/>
      <c r="X392" s="2841"/>
      <c r="Y392" s="2841" t="s">
        <v>2851</v>
      </c>
      <c r="Z392" s="2841"/>
      <c r="AA392" s="2841"/>
      <c r="AB392" s="2841"/>
      <c r="AD392" s="867"/>
      <c r="AE392" s="867"/>
      <c r="AF392" s="50"/>
      <c r="AG392" s="54"/>
    </row>
    <row r="393" spans="1:33" s="35" customFormat="1" ht="15" customHeight="1" x14ac:dyDescent="0.15">
      <c r="A393" s="2044" t="s">
        <v>2855</v>
      </c>
      <c r="B393" s="2044"/>
      <c r="C393" s="2044"/>
      <c r="D393" s="2044"/>
      <c r="E393" s="2044"/>
      <c r="F393" s="2044"/>
      <c r="G393" s="2044"/>
      <c r="H393" s="2044"/>
      <c r="I393" s="2044"/>
      <c r="J393" s="2044"/>
      <c r="K393" s="2044" t="s">
        <v>2903</v>
      </c>
      <c r="L393" s="2044"/>
      <c r="M393" s="2044"/>
      <c r="N393" s="2044"/>
      <c r="O393" s="2044"/>
      <c r="P393" s="2044"/>
      <c r="Q393" s="2044"/>
      <c r="R393" s="2044"/>
      <c r="S393" s="2044"/>
      <c r="T393" s="2045"/>
      <c r="U393" s="2842"/>
      <c r="V393" s="2843"/>
      <c r="W393" s="2843"/>
      <c r="X393" s="2844"/>
      <c r="Y393" s="2845"/>
      <c r="Z393" s="2843"/>
      <c r="AA393" s="2843"/>
      <c r="AB393" s="2846"/>
      <c r="AC393" s="2044" t="s">
        <v>2854</v>
      </c>
      <c r="AD393" s="2044"/>
      <c r="AE393" s="2044"/>
      <c r="AF393" s="54" t="str">
        <f>IF(AND(L384&gt;0,U393="",Y393=""),"←現在の利用に対する状況を回答してください",
IF(AND(U393="○",Y393="○"),"←回答が矛盾しています",""))</f>
        <v/>
      </c>
      <c r="AG393" s="54"/>
    </row>
    <row r="394" spans="1:33" s="35" customFormat="1" ht="15" customHeight="1" thickBot="1" x14ac:dyDescent="0.2">
      <c r="A394" s="2044"/>
      <c r="B394" s="2044"/>
      <c r="C394" s="2044"/>
      <c r="D394" s="2044"/>
      <c r="E394" s="2044"/>
      <c r="F394" s="2044"/>
      <c r="G394" s="2044"/>
      <c r="H394" s="2044"/>
      <c r="I394" s="2044"/>
      <c r="J394" s="2044"/>
      <c r="K394" s="2044" t="s">
        <v>2904</v>
      </c>
      <c r="L394" s="2044"/>
      <c r="M394" s="2044"/>
      <c r="N394" s="2044"/>
      <c r="O394" s="2044"/>
      <c r="P394" s="2044"/>
      <c r="Q394" s="2044"/>
      <c r="R394" s="2044"/>
      <c r="S394" s="2044"/>
      <c r="T394" s="2045"/>
      <c r="U394" s="2827"/>
      <c r="V394" s="2828"/>
      <c r="W394" s="2828"/>
      <c r="X394" s="2829"/>
      <c r="Y394" s="2830"/>
      <c r="Z394" s="2828"/>
      <c r="AA394" s="2828"/>
      <c r="AB394" s="2831"/>
      <c r="AC394" s="2044"/>
      <c r="AD394" s="2044"/>
      <c r="AE394" s="2044"/>
      <c r="AF394" s="54" t="str">
        <f>IF(AND(L384&gt;0,U394="",Y394=""),"←将来想定される利用に対する状況を回答してください",
IF(AND(U394="○",Y394="○"),"←回答が矛盾しています",""))</f>
        <v/>
      </c>
      <c r="AG394" s="54"/>
    </row>
    <row r="395" spans="1:33" s="35" customFormat="1" ht="4.9000000000000004" customHeight="1" x14ac:dyDescent="0.15">
      <c r="A395" s="303"/>
      <c r="B395" s="303"/>
      <c r="C395" s="303"/>
      <c r="D395" s="303"/>
      <c r="E395" s="303"/>
      <c r="F395" s="303"/>
      <c r="G395" s="303"/>
      <c r="H395" s="303"/>
      <c r="I395" s="303"/>
      <c r="J395" s="303"/>
      <c r="K395" s="303"/>
      <c r="L395" s="303"/>
      <c r="M395" s="303"/>
      <c r="N395" s="303"/>
      <c r="O395" s="303"/>
      <c r="P395" s="303"/>
      <c r="Q395" s="303"/>
      <c r="R395" s="303"/>
      <c r="S395" s="303"/>
      <c r="T395" s="303"/>
      <c r="U395" s="868"/>
      <c r="V395" s="868"/>
      <c r="W395" s="868"/>
      <c r="X395" s="868"/>
      <c r="Y395" s="868"/>
      <c r="Z395" s="868"/>
      <c r="AA395" s="868"/>
      <c r="AB395" s="868"/>
      <c r="AC395" s="303"/>
      <c r="AD395" s="303"/>
      <c r="AE395" s="303"/>
      <c r="AF395" s="54"/>
      <c r="AG395" s="54"/>
    </row>
    <row r="396" spans="1:33" s="35" customFormat="1" ht="15" customHeight="1" x14ac:dyDescent="0.15">
      <c r="A396" s="303"/>
      <c r="B396" s="303"/>
      <c r="C396" s="303"/>
      <c r="D396" s="303"/>
      <c r="E396" s="303"/>
      <c r="F396" s="303"/>
      <c r="G396" s="303"/>
      <c r="H396" s="303"/>
      <c r="I396" s="303"/>
      <c r="J396" s="303"/>
      <c r="K396" s="303"/>
      <c r="L396" s="303"/>
      <c r="M396" s="387" t="s">
        <v>2900</v>
      </c>
      <c r="N396" s="148"/>
      <c r="O396" s="148"/>
      <c r="P396" s="303"/>
      <c r="Q396" s="303"/>
      <c r="R396" s="303"/>
      <c r="S396" s="303"/>
      <c r="T396" s="303"/>
      <c r="U396" s="868"/>
      <c r="V396" s="868"/>
      <c r="W396" s="868"/>
      <c r="X396" s="868"/>
      <c r="Y396" s="868"/>
      <c r="Z396" s="868"/>
      <c r="AA396" s="868"/>
      <c r="AB396" s="868"/>
      <c r="AC396" s="303"/>
      <c r="AD396" s="303"/>
      <c r="AE396" s="303"/>
      <c r="AF396" s="54"/>
      <c r="AG396" s="54"/>
    </row>
    <row r="397" spans="1:33" s="35" customFormat="1" ht="4.9000000000000004" customHeight="1" thickBot="1" x14ac:dyDescent="0.2">
      <c r="A397" s="303"/>
      <c r="B397" s="303"/>
      <c r="C397" s="303"/>
      <c r="D397" s="303"/>
      <c r="E397" s="303"/>
      <c r="F397" s="303"/>
      <c r="G397" s="303"/>
      <c r="H397" s="303"/>
      <c r="I397" s="303"/>
      <c r="J397" s="303"/>
      <c r="K397" s="303"/>
      <c r="L397" s="303"/>
      <c r="M397" s="260"/>
      <c r="N397" s="303"/>
      <c r="O397" s="303"/>
      <c r="P397" s="303"/>
      <c r="Q397" s="303"/>
      <c r="R397" s="303"/>
      <c r="S397" s="303"/>
      <c r="T397" s="303"/>
      <c r="U397" s="868"/>
      <c r="V397" s="868"/>
      <c r="W397" s="868"/>
      <c r="X397" s="868"/>
      <c r="Y397" s="868"/>
      <c r="Z397" s="868"/>
      <c r="AA397" s="868"/>
      <c r="AB397" s="868"/>
      <c r="AC397" s="303"/>
      <c r="AD397" s="303"/>
      <c r="AE397" s="303"/>
      <c r="AF397" s="54"/>
      <c r="AG397" s="54"/>
    </row>
    <row r="398" spans="1:33" s="35" customFormat="1" ht="20.25" customHeight="1" thickBot="1" x14ac:dyDescent="0.2">
      <c r="A398" s="303"/>
      <c r="B398" s="2832"/>
      <c r="C398" s="2833"/>
      <c r="D398" s="2833"/>
      <c r="E398" s="2833"/>
      <c r="F398" s="2833"/>
      <c r="G398" s="2833"/>
      <c r="H398" s="2833"/>
      <c r="I398" s="2833"/>
      <c r="J398" s="2833"/>
      <c r="K398" s="2833"/>
      <c r="L398" s="2833"/>
      <c r="M398" s="2833"/>
      <c r="N398" s="2833"/>
      <c r="O398" s="2833"/>
      <c r="P398" s="2833"/>
      <c r="Q398" s="2833"/>
      <c r="R398" s="2833"/>
      <c r="S398" s="2833"/>
      <c r="T398" s="2833"/>
      <c r="U398" s="2833"/>
      <c r="V398" s="2833"/>
      <c r="W398" s="2833"/>
      <c r="X398" s="2833"/>
      <c r="Y398" s="2833"/>
      <c r="Z398" s="2833"/>
      <c r="AA398" s="2833"/>
      <c r="AB398" s="2833"/>
      <c r="AC398" s="2833"/>
      <c r="AD398" s="2834"/>
      <c r="AE398" s="303"/>
      <c r="AF398" s="54" t="str">
        <f>IF(L384=0,"",IF(B398="","←（任意）将来の想定があればご記入ください",""))</f>
        <v/>
      </c>
      <c r="AG398" s="54"/>
    </row>
    <row r="399" spans="1:33" s="35" customFormat="1" ht="40.15" customHeight="1" x14ac:dyDescent="0.15">
      <c r="A399" s="2835" t="s">
        <v>2902</v>
      </c>
      <c r="B399" s="2836"/>
      <c r="C399" s="2837" t="s">
        <v>2901</v>
      </c>
      <c r="D399" s="2838"/>
      <c r="E399" s="2838"/>
      <c r="F399" s="2838"/>
      <c r="G399" s="2838"/>
      <c r="H399" s="2838"/>
      <c r="I399" s="2838"/>
      <c r="J399" s="2838"/>
      <c r="K399" s="2838"/>
      <c r="L399" s="2838"/>
      <c r="M399" s="2838"/>
      <c r="N399" s="2838"/>
      <c r="O399" s="2838"/>
      <c r="P399" s="2838"/>
      <c r="Q399" s="2838"/>
      <c r="R399" s="2838"/>
      <c r="S399" s="2838"/>
      <c r="T399" s="2838"/>
      <c r="U399" s="2838"/>
      <c r="V399" s="2838"/>
      <c r="W399" s="2838"/>
      <c r="X399" s="2838"/>
      <c r="Y399" s="2838"/>
      <c r="Z399" s="2838"/>
      <c r="AA399" s="2838"/>
      <c r="AB399" s="2838"/>
      <c r="AC399" s="2838"/>
      <c r="AD399" s="2838"/>
      <c r="AE399" s="2838"/>
      <c r="AF399" s="50"/>
      <c r="AG399" s="54"/>
    </row>
    <row r="400" spans="1:33" s="35" customFormat="1" ht="4.9000000000000004" customHeight="1" x14ac:dyDescent="0.15">
      <c r="A400" s="869"/>
      <c r="B400" s="870"/>
      <c r="C400" s="871"/>
      <c r="D400" s="872"/>
      <c r="E400" s="872"/>
      <c r="F400" s="872"/>
      <c r="G400" s="872"/>
      <c r="H400" s="872"/>
      <c r="I400" s="872"/>
      <c r="J400" s="872"/>
      <c r="K400" s="872"/>
      <c r="L400" s="872"/>
      <c r="M400" s="872"/>
      <c r="N400" s="872"/>
      <c r="O400" s="872"/>
      <c r="P400" s="872"/>
      <c r="Q400" s="872"/>
      <c r="R400" s="872"/>
      <c r="S400" s="872"/>
      <c r="T400" s="872"/>
      <c r="U400" s="872"/>
      <c r="V400" s="872"/>
      <c r="W400" s="872"/>
      <c r="X400" s="872"/>
      <c r="Y400" s="872"/>
      <c r="Z400" s="872"/>
      <c r="AA400" s="872"/>
      <c r="AB400" s="872"/>
      <c r="AC400" s="872"/>
      <c r="AD400" s="872"/>
      <c r="AE400" s="872"/>
      <c r="AF400" s="50"/>
      <c r="AG400" s="54"/>
    </row>
    <row r="401" spans="1:33" s="35" customFormat="1" ht="4.9000000000000004" customHeight="1" x14ac:dyDescent="0.15">
      <c r="A401" s="862"/>
      <c r="B401" s="627"/>
      <c r="C401" s="627"/>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27"/>
      <c r="Z401" s="627"/>
      <c r="AA401" s="627"/>
      <c r="AB401" s="627"/>
      <c r="AC401" s="627"/>
      <c r="AD401" s="627"/>
      <c r="AE401" s="627"/>
      <c r="AF401" s="50"/>
      <c r="AG401" s="54"/>
    </row>
    <row r="402" spans="1:33" s="35" customFormat="1" ht="4.9000000000000004" customHeight="1" x14ac:dyDescent="0.15">
      <c r="A402" s="862"/>
      <c r="B402" s="220"/>
      <c r="C402" s="680"/>
      <c r="D402" s="680"/>
      <c r="E402" s="680"/>
      <c r="F402" s="680"/>
      <c r="G402" s="680"/>
      <c r="H402" s="680"/>
      <c r="I402" s="680"/>
      <c r="J402" s="680"/>
      <c r="K402" s="680"/>
      <c r="L402" s="680"/>
      <c r="M402" s="680"/>
      <c r="N402" s="680"/>
      <c r="O402" s="680"/>
      <c r="P402" s="680"/>
      <c r="Q402" s="680"/>
      <c r="R402" s="680"/>
      <c r="S402" s="680"/>
      <c r="T402" s="680"/>
      <c r="U402" s="680"/>
      <c r="V402" s="680"/>
      <c r="W402" s="680"/>
      <c r="X402" s="680"/>
      <c r="Y402" s="680"/>
      <c r="Z402" s="680"/>
      <c r="AA402" s="680"/>
      <c r="AB402" s="680"/>
      <c r="AC402" s="680"/>
      <c r="AD402" s="627"/>
      <c r="AE402" s="627"/>
      <c r="AF402" s="50"/>
      <c r="AG402" s="54"/>
    </row>
    <row r="403" spans="1:33" s="35" customFormat="1" ht="15" customHeight="1" x14ac:dyDescent="0.15">
      <c r="A403" s="873" t="s">
        <v>2981</v>
      </c>
      <c r="B403" s="626"/>
      <c r="C403" s="626"/>
      <c r="D403" s="626"/>
      <c r="E403" s="626"/>
      <c r="F403" s="626"/>
      <c r="G403" s="626"/>
      <c r="H403" s="626"/>
      <c r="I403" s="626"/>
      <c r="J403" s="626"/>
      <c r="K403" s="626"/>
      <c r="L403" s="626"/>
      <c r="M403" s="626"/>
      <c r="N403" s="626"/>
      <c r="O403" s="626"/>
      <c r="P403" s="627"/>
      <c r="Q403" s="627"/>
      <c r="R403" s="627"/>
      <c r="S403" s="627"/>
      <c r="T403" s="627"/>
      <c r="U403" s="627"/>
      <c r="V403" s="627"/>
      <c r="W403" s="627"/>
      <c r="X403" s="627"/>
      <c r="Y403" s="627"/>
      <c r="Z403" s="627"/>
      <c r="AA403" s="627"/>
      <c r="AB403" s="627"/>
      <c r="AC403" s="627"/>
      <c r="AD403" s="627"/>
      <c r="AE403" s="627"/>
      <c r="AF403" s="50"/>
      <c r="AG403" s="54"/>
    </row>
    <row r="404" spans="1:33" s="35" customFormat="1" ht="4.9000000000000004" customHeight="1" x14ac:dyDescent="0.15">
      <c r="A404" s="873"/>
      <c r="B404" s="626"/>
      <c r="C404" s="626"/>
      <c r="D404" s="626"/>
      <c r="E404" s="626"/>
      <c r="F404" s="626"/>
      <c r="G404" s="626"/>
      <c r="H404" s="626"/>
      <c r="I404" s="626"/>
      <c r="J404" s="626"/>
      <c r="K404" s="626"/>
      <c r="L404" s="626"/>
      <c r="M404" s="626"/>
      <c r="N404" s="626"/>
      <c r="O404" s="626"/>
      <c r="P404" s="627"/>
      <c r="Q404" s="627"/>
      <c r="R404" s="627"/>
      <c r="S404" s="627"/>
      <c r="T404" s="627"/>
      <c r="U404" s="627"/>
      <c r="V404" s="627"/>
      <c r="W404" s="627"/>
      <c r="X404" s="627"/>
      <c r="Y404" s="627"/>
      <c r="Z404" s="627"/>
      <c r="AA404" s="627"/>
      <c r="AB404" s="627"/>
      <c r="AC404" s="627"/>
      <c r="AD404" s="627"/>
      <c r="AE404" s="627"/>
      <c r="AF404" s="50"/>
      <c r="AG404" s="54"/>
    </row>
    <row r="405" spans="1:33" s="35" customFormat="1" ht="30" customHeight="1" x14ac:dyDescent="0.15">
      <c r="A405" s="1786" t="s">
        <v>2982</v>
      </c>
      <c r="B405" s="2185"/>
      <c r="C405" s="2185"/>
      <c r="D405" s="2185"/>
      <c r="E405" s="2185"/>
      <c r="F405" s="2185"/>
      <c r="G405" s="2185"/>
      <c r="H405" s="2185"/>
      <c r="I405" s="2185"/>
      <c r="J405" s="2185"/>
      <c r="K405" s="2185"/>
      <c r="L405" s="2185"/>
      <c r="M405" s="2185"/>
      <c r="N405" s="2185"/>
      <c r="O405" s="2185"/>
      <c r="P405" s="2185"/>
      <c r="Q405" s="2185"/>
      <c r="R405" s="2185"/>
      <c r="S405" s="2185"/>
      <c r="T405" s="2185"/>
      <c r="U405" s="2185"/>
      <c r="V405" s="2185"/>
      <c r="W405" s="2185"/>
      <c r="X405" s="2185"/>
      <c r="Y405" s="2185"/>
      <c r="Z405" s="2185"/>
      <c r="AA405" s="2185"/>
      <c r="AB405" s="2185"/>
      <c r="AC405" s="2185"/>
      <c r="AD405" s="2185"/>
      <c r="AE405" s="2185"/>
      <c r="AF405" s="50"/>
      <c r="AG405" s="54"/>
    </row>
    <row r="406" spans="1:33" s="35" customFormat="1" ht="4.9000000000000004" customHeight="1" thickBot="1" x14ac:dyDescent="0.2">
      <c r="A406" s="625"/>
      <c r="B406" s="626"/>
      <c r="C406" s="626"/>
      <c r="D406" s="626"/>
      <c r="E406" s="626"/>
      <c r="F406" s="626"/>
      <c r="G406" s="626"/>
      <c r="H406" s="626"/>
      <c r="I406" s="626"/>
      <c r="J406" s="626"/>
      <c r="K406" s="626"/>
      <c r="L406" s="626"/>
      <c r="M406" s="626"/>
      <c r="N406" s="626"/>
      <c r="O406" s="626"/>
      <c r="P406" s="627"/>
      <c r="Q406" s="627"/>
      <c r="R406" s="627"/>
      <c r="S406" s="627"/>
      <c r="T406" s="627"/>
      <c r="U406" s="627"/>
      <c r="V406" s="627"/>
      <c r="W406" s="627"/>
      <c r="X406" s="627"/>
      <c r="Y406" s="627"/>
      <c r="Z406" s="627"/>
      <c r="AA406" s="627"/>
      <c r="AB406" s="627"/>
      <c r="AC406" s="627"/>
      <c r="AD406" s="627"/>
      <c r="AE406" s="627"/>
      <c r="AF406" s="50"/>
      <c r="AG406" s="54"/>
    </row>
    <row r="407" spans="1:33" s="35" customFormat="1" ht="18" customHeight="1" x14ac:dyDescent="0.15">
      <c r="A407" s="2823"/>
      <c r="B407" s="2824"/>
      <c r="C407" s="2176" t="s">
        <v>2852</v>
      </c>
      <c r="D407" s="2177"/>
      <c r="E407" s="2177"/>
      <c r="F407" s="2177"/>
      <c r="G407" s="2177"/>
      <c r="H407" s="2177"/>
      <c r="I407" s="2177"/>
      <c r="J407" s="2177"/>
      <c r="K407" s="2177"/>
      <c r="L407" s="2177"/>
      <c r="M407" s="2177"/>
      <c r="N407" s="2177"/>
      <c r="O407" s="2177"/>
      <c r="P407" s="2177"/>
      <c r="Q407" s="2177"/>
      <c r="R407" s="2177"/>
      <c r="S407" s="2177"/>
      <c r="T407" s="2177"/>
      <c r="U407" s="2177"/>
      <c r="V407" s="2177"/>
      <c r="W407" s="2177"/>
      <c r="X407" s="2177"/>
      <c r="Y407" s="2177"/>
      <c r="Z407" s="2177"/>
      <c r="AA407" s="2177"/>
      <c r="AB407" s="2177"/>
      <c r="AC407" s="2177"/>
      <c r="AD407" s="2177"/>
      <c r="AE407" s="627"/>
      <c r="AF407" s="54" t="str">
        <f>IF(L384=0,"",IF(COUNTA(A407:A410)=0,"←無線LAN環境の課題を回答してください",IF(AND(COUNTA(A407:A410)&gt;1,A409="○"),"←回答が矛盾しています","")))</f>
        <v/>
      </c>
      <c r="AG407" s="54"/>
    </row>
    <row r="408" spans="1:33" s="35" customFormat="1" ht="18" customHeight="1" x14ac:dyDescent="0.15">
      <c r="A408" s="2825"/>
      <c r="B408" s="2826"/>
      <c r="C408" s="2176" t="s">
        <v>2853</v>
      </c>
      <c r="D408" s="2177"/>
      <c r="E408" s="2177"/>
      <c r="F408" s="2177"/>
      <c r="G408" s="2177"/>
      <c r="H408" s="2177"/>
      <c r="I408" s="2177"/>
      <c r="J408" s="2177"/>
      <c r="K408" s="2177"/>
      <c r="L408" s="2177"/>
      <c r="M408" s="2177"/>
      <c r="N408" s="2177"/>
      <c r="O408" s="2177"/>
      <c r="P408" s="2177"/>
      <c r="Q408" s="2177"/>
      <c r="R408" s="2177"/>
      <c r="S408" s="2177"/>
      <c r="T408" s="2177"/>
      <c r="U408" s="2177"/>
      <c r="V408" s="2177"/>
      <c r="W408" s="2177"/>
      <c r="X408" s="2177"/>
      <c r="Y408" s="2177"/>
      <c r="Z408" s="2177"/>
      <c r="AA408" s="2177"/>
      <c r="AB408" s="2177"/>
      <c r="AC408" s="2177"/>
      <c r="AD408" s="2177"/>
      <c r="AE408" s="627"/>
      <c r="AF408" s="54"/>
      <c r="AG408" s="54"/>
    </row>
    <row r="409" spans="1:33" s="35" customFormat="1" ht="18" customHeight="1" x14ac:dyDescent="0.15">
      <c r="A409" s="2825"/>
      <c r="B409" s="2826"/>
      <c r="C409" s="2176" t="s">
        <v>3005</v>
      </c>
      <c r="D409" s="2177"/>
      <c r="E409" s="2177"/>
      <c r="F409" s="2177"/>
      <c r="G409" s="2177"/>
      <c r="H409" s="2177"/>
      <c r="I409" s="2177"/>
      <c r="J409" s="2177"/>
      <c r="K409" s="2177"/>
      <c r="L409" s="2177"/>
      <c r="M409" s="2177"/>
      <c r="N409" s="2177"/>
      <c r="O409" s="2177"/>
      <c r="P409" s="2177"/>
      <c r="Q409" s="2177"/>
      <c r="R409" s="2177"/>
      <c r="S409" s="2177"/>
      <c r="T409" s="2177"/>
      <c r="U409" s="2177"/>
      <c r="V409" s="2177"/>
      <c r="W409" s="2177"/>
      <c r="X409" s="2177"/>
      <c r="Y409" s="2177"/>
      <c r="Z409" s="2177"/>
      <c r="AA409" s="2177"/>
      <c r="AB409" s="2177"/>
      <c r="AC409" s="2177"/>
      <c r="AD409" s="2177"/>
      <c r="AE409" s="627"/>
      <c r="AF409" s="54"/>
      <c r="AG409" s="54"/>
    </row>
    <row r="410" spans="1:33" s="35" customFormat="1" ht="18" customHeight="1" thickBot="1" x14ac:dyDescent="0.2">
      <c r="A410" s="2816"/>
      <c r="B410" s="2817"/>
      <c r="C410" s="2818" t="s">
        <v>2954</v>
      </c>
      <c r="D410" s="2819"/>
      <c r="E410" s="2819"/>
      <c r="F410" s="2819"/>
      <c r="G410" s="2819"/>
      <c r="H410" s="2819"/>
      <c r="I410" s="2166"/>
      <c r="J410" s="2167"/>
      <c r="K410" s="2167"/>
      <c r="L410" s="2167"/>
      <c r="M410" s="2167"/>
      <c r="N410" s="2167"/>
      <c r="O410" s="2167"/>
      <c r="P410" s="2167"/>
      <c r="Q410" s="2167"/>
      <c r="R410" s="2167"/>
      <c r="S410" s="2167"/>
      <c r="T410" s="2167"/>
      <c r="U410" s="2167"/>
      <c r="V410" s="2167"/>
      <c r="W410" s="2167"/>
      <c r="X410" s="2167"/>
      <c r="Y410" s="2167"/>
      <c r="Z410" s="2167"/>
      <c r="AA410" s="2167"/>
      <c r="AB410" s="2167"/>
      <c r="AC410" s="2167"/>
      <c r="AD410" s="2168"/>
      <c r="AE410" s="627"/>
      <c r="AF410" s="54" t="str">
        <f>IF(AND(A410="○",I410=""),"←「その他の課題」を回答してください","")</f>
        <v/>
      </c>
      <c r="AG410" s="54"/>
    </row>
    <row r="411" spans="1:33" s="35" customFormat="1" ht="4.9000000000000004" customHeight="1" x14ac:dyDescent="0.15">
      <c r="A411" s="863"/>
      <c r="B411" s="863"/>
      <c r="C411" s="864"/>
      <c r="D411" s="864"/>
      <c r="E411" s="864"/>
      <c r="F411" s="864"/>
      <c r="G411" s="864"/>
      <c r="H411" s="864"/>
      <c r="I411" s="864"/>
      <c r="J411" s="864"/>
      <c r="K411" s="864"/>
      <c r="L411" s="864"/>
      <c r="M411" s="864"/>
      <c r="N411" s="864"/>
      <c r="O411" s="864"/>
      <c r="P411" s="864"/>
      <c r="Q411" s="864"/>
      <c r="R411" s="864"/>
      <c r="S411" s="864"/>
      <c r="T411" s="864"/>
      <c r="U411" s="864"/>
      <c r="V411" s="864"/>
      <c r="W411" s="864"/>
      <c r="X411" s="864"/>
      <c r="Y411" s="864"/>
      <c r="Z411" s="864"/>
      <c r="AA411" s="864"/>
      <c r="AB411" s="864"/>
      <c r="AC411" s="864"/>
      <c r="AD411" s="864"/>
      <c r="AE411" s="864"/>
      <c r="AF411" s="50"/>
      <c r="AG411" s="54"/>
    </row>
    <row r="412" spans="1:33" s="35" customFormat="1" ht="4.9000000000000004" customHeight="1" x14ac:dyDescent="0.15">
      <c r="A412" s="863"/>
      <c r="B412" s="863"/>
      <c r="C412" s="864"/>
      <c r="D412" s="864"/>
      <c r="E412" s="864"/>
      <c r="F412" s="864"/>
      <c r="G412" s="864"/>
      <c r="H412" s="864"/>
      <c r="I412" s="864"/>
      <c r="J412" s="864"/>
      <c r="K412" s="864"/>
      <c r="L412" s="864"/>
      <c r="M412" s="864"/>
      <c r="N412" s="864"/>
      <c r="O412" s="864"/>
      <c r="P412" s="864"/>
      <c r="Q412" s="864"/>
      <c r="R412" s="864"/>
      <c r="S412" s="864"/>
      <c r="T412" s="864"/>
      <c r="U412" s="864"/>
      <c r="V412" s="864"/>
      <c r="W412" s="864"/>
      <c r="X412" s="864"/>
      <c r="Y412" s="864"/>
      <c r="Z412" s="864"/>
      <c r="AA412" s="864"/>
      <c r="AB412" s="864"/>
      <c r="AC412" s="864"/>
      <c r="AD412" s="864"/>
      <c r="AE412" s="864"/>
      <c r="AF412" s="50"/>
      <c r="AG412" s="54"/>
    </row>
    <row r="413" spans="1:33" s="35" customFormat="1" ht="18" customHeight="1" x14ac:dyDescent="0.15">
      <c r="A413" s="1929" t="s">
        <v>228</v>
      </c>
      <c r="B413" s="1929"/>
      <c r="C413" s="2169"/>
      <c r="D413" s="2169"/>
      <c r="E413" s="2169"/>
      <c r="F413" s="2169"/>
      <c r="G413" s="2169"/>
      <c r="H413" s="2169"/>
      <c r="I413" s="2169"/>
      <c r="J413" s="2169"/>
      <c r="K413" s="2169"/>
      <c r="L413" s="1929"/>
      <c r="M413" s="1929"/>
      <c r="N413" s="1929"/>
      <c r="O413" s="148"/>
      <c r="P413" s="148"/>
      <c r="Q413" s="148"/>
      <c r="R413" s="148"/>
      <c r="S413" s="148"/>
      <c r="T413" s="148"/>
      <c r="U413" s="148"/>
      <c r="V413" s="148"/>
      <c r="W413" s="148"/>
      <c r="X413" s="148"/>
      <c r="Y413" s="148"/>
      <c r="Z413" s="148"/>
      <c r="AA413" s="148"/>
      <c r="AB413" s="148"/>
      <c r="AC413" s="148"/>
      <c r="AD413" s="148"/>
      <c r="AE413" s="226"/>
      <c r="AF413" s="54"/>
      <c r="AG413" s="54"/>
    </row>
    <row r="414" spans="1:33" s="35" customFormat="1" ht="18" customHeight="1" thickBot="1" x14ac:dyDescent="0.2">
      <c r="A414" s="1906" t="s">
        <v>230</v>
      </c>
      <c r="B414" s="1907"/>
      <c r="C414" s="1907"/>
      <c r="D414" s="1907"/>
      <c r="E414" s="1907"/>
      <c r="F414" s="1907"/>
      <c r="G414" s="1907"/>
      <c r="H414" s="1908"/>
      <c r="I414" s="1909" t="s">
        <v>127</v>
      </c>
      <c r="J414" s="1900"/>
      <c r="K414" s="1900"/>
      <c r="L414" s="1900"/>
      <c r="M414" s="1900"/>
      <c r="N414" s="1871" t="s">
        <v>231</v>
      </c>
      <c r="O414" s="1867"/>
      <c r="P414" s="1867"/>
      <c r="Q414" s="1867"/>
      <c r="R414" s="1867"/>
      <c r="S414" s="1872"/>
      <c r="T414" s="2820" t="s">
        <v>4732</v>
      </c>
      <c r="U414" s="2821"/>
      <c r="V414" s="2822" t="s">
        <v>4733</v>
      </c>
      <c r="W414" s="2822"/>
      <c r="X414" s="2822"/>
      <c r="Y414" s="2822"/>
      <c r="Z414" s="2822"/>
      <c r="AA414" s="2822"/>
      <c r="AB414" s="2822"/>
      <c r="AC414" s="2822"/>
      <c r="AD414" s="2822"/>
      <c r="AE414" s="2822"/>
      <c r="AF414" s="1702" t="str">
        <f>IF(OR(I415="",I416="",I417=""),"←体育館・講堂・ホールの「総数」に未記入の欄があります。（０の場合は「０」を記入してください。）",
IF(OR(AND(I415&lt;&gt;0,N415=""),AND(I416&lt;&gt;0,N416=""),AND(I417&lt;&gt;0,N417="")),"←「冷房整備済空間数」が未記入です。（０の場合は「０」を記入してください。）",
IF(I415&lt;N415,"←【体育館（スポーツ専用）】冷房整備済空間数が「総数」を上回っているので修正してください。",
IF(I416&lt;N416,"←【講堂・ホールを兼ねる体育館】冷房整備済空間数が「総数」を上回っているので修正してください。",
IF(I417&lt;N417,"←【講堂・ホール】冷房整備済空間数が「総数」を上回っているので修正してください。","")))))</f>
        <v>←体育館・講堂・ホールの「総数」に未記入の欄があります。（０の場合は「０」を記入してください。）</v>
      </c>
      <c r="AG414" s="54"/>
    </row>
    <row r="415" spans="1:33" s="35" customFormat="1" ht="18" customHeight="1" x14ac:dyDescent="0.15">
      <c r="A415" s="2813" t="s">
        <v>128</v>
      </c>
      <c r="B415" s="2814"/>
      <c r="C415" s="2814"/>
      <c r="D415" s="2814"/>
      <c r="E415" s="2814"/>
      <c r="F415" s="2814"/>
      <c r="G415" s="2814"/>
      <c r="H415" s="2815"/>
      <c r="I415" s="2158"/>
      <c r="J415" s="1914"/>
      <c r="K415" s="1914"/>
      <c r="L415" s="1914"/>
      <c r="M415" s="2159"/>
      <c r="N415" s="1913"/>
      <c r="O415" s="1914"/>
      <c r="P415" s="1914"/>
      <c r="Q415" s="1914"/>
      <c r="R415" s="1914"/>
      <c r="S415" s="1915"/>
      <c r="T415" s="874"/>
      <c r="U415" s="874"/>
      <c r="V415" s="2822"/>
      <c r="W415" s="2822"/>
      <c r="X415" s="2822"/>
      <c r="Y415" s="2822"/>
      <c r="Z415" s="2822"/>
      <c r="AA415" s="2822"/>
      <c r="AB415" s="2822"/>
      <c r="AC415" s="2822"/>
      <c r="AD415" s="2822"/>
      <c r="AE415" s="2822"/>
      <c r="AF415" s="1702"/>
      <c r="AG415" s="54"/>
    </row>
    <row r="416" spans="1:33" s="35" customFormat="1" ht="18" customHeight="1" x14ac:dyDescent="0.15">
      <c r="A416" s="2813" t="s">
        <v>129</v>
      </c>
      <c r="B416" s="2814"/>
      <c r="C416" s="2814"/>
      <c r="D416" s="2814"/>
      <c r="E416" s="2814"/>
      <c r="F416" s="2814"/>
      <c r="G416" s="2814"/>
      <c r="H416" s="2815"/>
      <c r="I416" s="2160"/>
      <c r="J416" s="1894"/>
      <c r="K416" s="1894"/>
      <c r="L416" s="1894"/>
      <c r="M416" s="2161"/>
      <c r="N416" s="1893"/>
      <c r="O416" s="1894"/>
      <c r="P416" s="1894"/>
      <c r="Q416" s="1894"/>
      <c r="R416" s="1894"/>
      <c r="S416" s="1895"/>
      <c r="T416" s="875"/>
      <c r="U416" s="874"/>
      <c r="V416" s="2822"/>
      <c r="W416" s="2822"/>
      <c r="X416" s="2822"/>
      <c r="Y416" s="2822"/>
      <c r="Z416" s="2822"/>
      <c r="AA416" s="2822"/>
      <c r="AB416" s="2822"/>
      <c r="AC416" s="2822"/>
      <c r="AD416" s="2822"/>
      <c r="AE416" s="2822"/>
      <c r="AF416" s="1702"/>
      <c r="AG416" s="54"/>
    </row>
    <row r="417" spans="1:52" s="35" customFormat="1" ht="18" customHeight="1" thickBot="1" x14ac:dyDescent="0.2">
      <c r="A417" s="2813" t="s">
        <v>130</v>
      </c>
      <c r="B417" s="2814"/>
      <c r="C417" s="2814"/>
      <c r="D417" s="2814"/>
      <c r="E417" s="2814"/>
      <c r="F417" s="2814"/>
      <c r="G417" s="2814"/>
      <c r="H417" s="2815"/>
      <c r="I417" s="2162"/>
      <c r="J417" s="1900"/>
      <c r="K417" s="1900"/>
      <c r="L417" s="1900"/>
      <c r="M417" s="2163"/>
      <c r="N417" s="1899"/>
      <c r="O417" s="1900"/>
      <c r="P417" s="1900"/>
      <c r="Q417" s="1900"/>
      <c r="R417" s="1900"/>
      <c r="S417" s="1901"/>
      <c r="T417" s="875"/>
      <c r="U417" s="874">
        <v>2</v>
      </c>
      <c r="V417" s="2812" t="s">
        <v>4734</v>
      </c>
      <c r="W417" s="2812"/>
      <c r="X417" s="2812"/>
      <c r="Y417" s="2812"/>
      <c r="Z417" s="2812"/>
      <c r="AA417" s="2812"/>
      <c r="AB417" s="2812"/>
      <c r="AC417" s="2812"/>
      <c r="AD417" s="2812"/>
      <c r="AE417" s="2812"/>
      <c r="AF417" s="1702"/>
      <c r="AG417" s="54"/>
    </row>
    <row r="418" spans="1:52" ht="8.25" customHeight="1" thickBot="1" x14ac:dyDescent="0.2">
      <c r="A418" s="876"/>
      <c r="B418" s="876"/>
      <c r="C418" s="876"/>
      <c r="D418" s="876"/>
      <c r="E418" s="876"/>
      <c r="F418" s="876"/>
      <c r="G418" s="876"/>
      <c r="H418" s="876"/>
      <c r="I418" s="457"/>
      <c r="J418" s="457"/>
      <c r="K418" s="457"/>
      <c r="L418" s="457"/>
      <c r="M418" s="457"/>
      <c r="N418" s="457"/>
      <c r="O418" s="457"/>
      <c r="P418" s="457"/>
      <c r="Q418" s="457"/>
      <c r="R418" s="457"/>
      <c r="S418" s="457"/>
      <c r="T418" s="148"/>
      <c r="U418" s="629"/>
      <c r="V418" s="877"/>
      <c r="W418" s="877"/>
      <c r="X418" s="877"/>
      <c r="Y418" s="877"/>
      <c r="Z418" s="877"/>
      <c r="AA418" s="877"/>
      <c r="AB418" s="877"/>
      <c r="AC418" s="877"/>
      <c r="AD418" s="877"/>
      <c r="AE418" s="877"/>
      <c r="AF418" s="174"/>
    </row>
    <row r="419" spans="1:52" s="77" customFormat="1" ht="27.75" customHeight="1" thickBot="1" x14ac:dyDescent="0.2">
      <c r="A419" s="1858" t="s">
        <v>2948</v>
      </c>
      <c r="B419" s="1858"/>
      <c r="C419" s="1858"/>
      <c r="D419" s="1858"/>
      <c r="E419" s="1858"/>
      <c r="F419" s="1858"/>
      <c r="G419" s="1858"/>
      <c r="H419" s="1858"/>
      <c r="I419" s="1858"/>
      <c r="J419" s="1858"/>
      <c r="K419" s="1858"/>
      <c r="L419" s="1858"/>
      <c r="M419" s="1858"/>
      <c r="N419" s="1858"/>
      <c r="O419" s="1858"/>
      <c r="P419" s="1858"/>
      <c r="Q419" s="1858"/>
      <c r="R419" s="1858"/>
      <c r="S419" s="1858"/>
      <c r="T419" s="1858"/>
      <c r="U419" s="1858"/>
      <c r="V419" s="1858"/>
      <c r="W419" s="2152"/>
      <c r="X419" s="2153"/>
      <c r="Y419" s="2154"/>
      <c r="Z419" s="2155" t="s">
        <v>131</v>
      </c>
      <c r="AA419" s="2156"/>
      <c r="AB419" s="2156"/>
      <c r="AC419" s="2156"/>
      <c r="AD419" s="2156"/>
      <c r="AE419" s="2157"/>
      <c r="AF419" s="50" t="str">
        <f>IF(X419="","←(5)が未記入です。指定・登録がない場合は、「2.いいえ」をご回答ください。","")</f>
        <v>←(5)が未記入です。指定・登録がない場合は、「2.いいえ」をご回答ください。</v>
      </c>
      <c r="AG419" s="82"/>
      <c r="AH419" s="35"/>
      <c r="AI419" s="35"/>
      <c r="AJ419" s="35"/>
      <c r="AK419" s="35"/>
      <c r="AL419" s="35"/>
      <c r="AM419" s="35"/>
      <c r="AN419" s="35"/>
      <c r="AO419" s="35"/>
      <c r="AP419" s="35"/>
      <c r="AQ419" s="35"/>
      <c r="AR419" s="35"/>
      <c r="AS419" s="35"/>
      <c r="AT419" s="35"/>
      <c r="AU419" s="35"/>
      <c r="AV419" s="35"/>
      <c r="AW419" s="35"/>
      <c r="AX419" s="35"/>
      <c r="AY419" s="35"/>
      <c r="AZ419" s="35"/>
    </row>
    <row r="420" spans="1:52" s="77" customFormat="1" ht="18" customHeight="1" thickBot="1" x14ac:dyDescent="0.2">
      <c r="A420" s="2145" t="s">
        <v>3018</v>
      </c>
      <c r="B420" s="2145"/>
      <c r="C420" s="2145"/>
      <c r="D420" s="2145"/>
      <c r="E420" s="2145"/>
      <c r="F420" s="2145"/>
      <c r="G420" s="2145"/>
      <c r="H420" s="2145"/>
      <c r="I420" s="2145"/>
      <c r="J420" s="2145"/>
      <c r="K420" s="2145"/>
      <c r="L420" s="2145"/>
      <c r="M420" s="2145"/>
      <c r="N420" s="2145"/>
      <c r="O420" s="2145"/>
      <c r="P420" s="2145"/>
      <c r="Q420" s="2145"/>
      <c r="R420" s="2145"/>
      <c r="S420" s="2145"/>
      <c r="T420" s="2145"/>
      <c r="U420" s="2145"/>
      <c r="V420" s="2145"/>
      <c r="W420" s="2146"/>
      <c r="X420" s="2147"/>
      <c r="Y420" s="2148"/>
      <c r="Z420" s="2149" t="s">
        <v>132</v>
      </c>
      <c r="AA420" s="2150"/>
      <c r="AB420" s="2150"/>
      <c r="AC420" s="2150"/>
      <c r="AD420" s="2150"/>
      <c r="AE420" s="2151"/>
      <c r="AF420" s="54" t="str">
        <f>IF(AND(X419=1,X420=""),"←(6)に回答をお願いします。",IF(AND(X419=2,X420=""),"←(6)は回答不要です。",""))</f>
        <v/>
      </c>
      <c r="AG420" s="82"/>
      <c r="AH420" s="35"/>
      <c r="AI420" s="35"/>
      <c r="AJ420" s="35"/>
      <c r="AK420" s="35"/>
      <c r="AL420" s="35"/>
      <c r="AM420" s="35"/>
      <c r="AN420" s="35"/>
      <c r="AO420" s="35"/>
      <c r="AP420" s="35"/>
      <c r="AQ420" s="35"/>
      <c r="AR420" s="35"/>
      <c r="AS420" s="35"/>
      <c r="AT420" s="35"/>
      <c r="AU420" s="35"/>
      <c r="AV420" s="35"/>
      <c r="AW420" s="35"/>
      <c r="AX420" s="35"/>
      <c r="AY420" s="35"/>
      <c r="AZ420" s="35"/>
    </row>
    <row r="421" spans="1:52" s="35" customFormat="1" ht="4.9000000000000004" customHeight="1" x14ac:dyDescent="0.15">
      <c r="Z421" s="878"/>
      <c r="AF421" s="54"/>
      <c r="AG421" s="82"/>
    </row>
    <row r="422" spans="1:52" s="35" customFormat="1" ht="4.9000000000000004" customHeight="1" x14ac:dyDescent="0.15">
      <c r="Z422" s="878"/>
      <c r="AF422" s="54"/>
      <c r="AG422" s="82"/>
    </row>
    <row r="423" spans="1:52" s="35" customFormat="1" ht="15" customHeight="1" x14ac:dyDescent="0.15">
      <c r="A423" s="66" t="s">
        <v>2926</v>
      </c>
      <c r="B423" s="66"/>
      <c r="C423" s="66"/>
      <c r="D423" s="66"/>
      <c r="E423" s="66"/>
      <c r="F423" s="66"/>
      <c r="G423" s="66"/>
      <c r="H423" s="66"/>
      <c r="I423" s="66"/>
      <c r="J423" s="66"/>
      <c r="K423" s="66"/>
      <c r="L423" s="66"/>
      <c r="M423" s="66"/>
      <c r="N423" s="66"/>
      <c r="O423" s="66"/>
      <c r="P423" s="66"/>
      <c r="Q423" s="66"/>
      <c r="R423" s="879" t="str">
        <f>IF(AK1="学校法人項目回答不要","以下の項目は回答不要です。","")</f>
        <v/>
      </c>
      <c r="S423" s="66"/>
      <c r="T423" s="66"/>
      <c r="U423" s="66"/>
      <c r="V423" s="66"/>
      <c r="W423" s="66"/>
      <c r="X423" s="66"/>
      <c r="Y423" s="66"/>
      <c r="Z423" s="66"/>
      <c r="AA423" s="66"/>
      <c r="AB423" s="66"/>
      <c r="AC423" s="66"/>
      <c r="AD423" s="66"/>
      <c r="AE423" s="66"/>
      <c r="AF423" s="54"/>
      <c r="AG423" s="54"/>
    </row>
    <row r="424" spans="1:52" s="35" customFormat="1" ht="4.9000000000000004" customHeight="1" x14ac:dyDescent="0.15">
      <c r="A424" s="66"/>
      <c r="B424" s="66"/>
      <c r="C424" s="66"/>
      <c r="D424" s="66"/>
      <c r="E424" s="66"/>
      <c r="F424" s="66"/>
      <c r="G424" s="66"/>
      <c r="H424" s="66"/>
      <c r="I424" s="66"/>
      <c r="J424" s="66"/>
      <c r="K424" s="66"/>
      <c r="L424" s="66"/>
      <c r="M424" s="66"/>
      <c r="N424" s="66"/>
      <c r="O424" s="66"/>
      <c r="P424" s="66"/>
      <c r="Q424" s="66"/>
      <c r="R424" s="879"/>
      <c r="S424" s="66"/>
      <c r="T424" s="66"/>
      <c r="U424" s="66"/>
      <c r="V424" s="66"/>
      <c r="W424" s="66"/>
      <c r="X424" s="66"/>
      <c r="Y424" s="66"/>
      <c r="Z424" s="66"/>
      <c r="AA424" s="66"/>
      <c r="AB424" s="66"/>
      <c r="AC424" s="66"/>
      <c r="AD424" s="66"/>
      <c r="AE424" s="66"/>
      <c r="AF424" s="54"/>
      <c r="AG424" s="54"/>
    </row>
    <row r="425" spans="1:52" s="35" customFormat="1" ht="4.9000000000000004" customHeight="1" x14ac:dyDescent="0.15">
      <c r="A425" s="66"/>
      <c r="B425" s="66"/>
      <c r="C425" s="66"/>
      <c r="D425" s="66"/>
      <c r="E425" s="66"/>
      <c r="F425" s="66"/>
      <c r="G425" s="66"/>
      <c r="H425" s="66"/>
      <c r="I425" s="66"/>
      <c r="J425" s="66"/>
      <c r="K425" s="66"/>
      <c r="L425" s="66"/>
      <c r="M425" s="66"/>
      <c r="N425" s="66"/>
      <c r="O425" s="66"/>
      <c r="P425" s="66"/>
      <c r="Q425" s="66"/>
      <c r="R425" s="879"/>
      <c r="S425" s="66"/>
      <c r="T425" s="66"/>
      <c r="U425" s="66"/>
      <c r="V425" s="66"/>
      <c r="W425" s="66"/>
      <c r="X425" s="66"/>
      <c r="Y425" s="66"/>
      <c r="Z425" s="66"/>
      <c r="AA425" s="66"/>
      <c r="AB425" s="66"/>
      <c r="AC425" s="66"/>
      <c r="AD425" s="66"/>
      <c r="AE425" s="66"/>
      <c r="AF425" s="54"/>
      <c r="AG425" s="54"/>
    </row>
    <row r="426" spans="1:52" s="66" customFormat="1" ht="30" customHeight="1" x14ac:dyDescent="0.15">
      <c r="A426" s="2805" t="s">
        <v>211</v>
      </c>
      <c r="B426" s="2805"/>
      <c r="C426" s="1972" t="s">
        <v>3017</v>
      </c>
      <c r="D426" s="1972"/>
      <c r="E426" s="1972"/>
      <c r="F426" s="1972"/>
      <c r="G426" s="1972"/>
      <c r="H426" s="1972"/>
      <c r="I426" s="1972"/>
      <c r="J426" s="1972"/>
      <c r="K426" s="1972"/>
      <c r="L426" s="1972"/>
      <c r="M426" s="1972"/>
      <c r="N426" s="1972"/>
      <c r="O426" s="1972"/>
      <c r="P426" s="1972"/>
      <c r="Q426" s="1972"/>
      <c r="R426" s="1972"/>
      <c r="S426" s="1972"/>
      <c r="T426" s="1972"/>
      <c r="U426" s="1972"/>
      <c r="V426" s="1972"/>
      <c r="W426" s="1972"/>
      <c r="X426" s="1972"/>
      <c r="Y426" s="1972"/>
      <c r="Z426" s="1972"/>
      <c r="AA426" s="1972"/>
      <c r="AB426" s="1972"/>
      <c r="AC426" s="1972"/>
      <c r="AD426" s="1972"/>
      <c r="AE426" s="1972"/>
      <c r="AF426" s="82"/>
      <c r="AG426" s="54"/>
    </row>
    <row r="427" spans="1:52" s="66" customFormat="1" ht="30" customHeight="1" x14ac:dyDescent="0.15">
      <c r="A427" s="2805">
        <v>2</v>
      </c>
      <c r="B427" s="2805"/>
      <c r="C427" s="1972" t="s">
        <v>2983</v>
      </c>
      <c r="D427" s="1972"/>
      <c r="E427" s="1972"/>
      <c r="F427" s="1972"/>
      <c r="G427" s="1972"/>
      <c r="H427" s="1972"/>
      <c r="I427" s="1972"/>
      <c r="J427" s="1972"/>
      <c r="K427" s="1972"/>
      <c r="L427" s="1972"/>
      <c r="M427" s="1972"/>
      <c r="N427" s="1972"/>
      <c r="O427" s="1972"/>
      <c r="P427" s="1972"/>
      <c r="Q427" s="1972"/>
      <c r="R427" s="1972"/>
      <c r="S427" s="1972"/>
      <c r="T427" s="1972"/>
      <c r="U427" s="1972"/>
      <c r="V427" s="1972"/>
      <c r="W427" s="1972"/>
      <c r="X427" s="1972"/>
      <c r="Y427" s="1972"/>
      <c r="Z427" s="1972"/>
      <c r="AA427" s="1972"/>
      <c r="AB427" s="1972"/>
      <c r="AC427" s="1972"/>
      <c r="AD427" s="1972"/>
      <c r="AE427" s="1972"/>
      <c r="AF427" s="82"/>
      <c r="AG427" s="54"/>
    </row>
    <row r="428" spans="1:52" s="620" customFormat="1" ht="4.9000000000000004" customHeight="1" x14ac:dyDescent="0.15">
      <c r="A428" s="799"/>
      <c r="B428" s="799"/>
      <c r="C428" s="799"/>
      <c r="D428" s="799"/>
      <c r="E428" s="799"/>
      <c r="F428" s="799"/>
      <c r="G428" s="799"/>
      <c r="H428" s="799"/>
      <c r="I428" s="799"/>
      <c r="J428" s="799"/>
      <c r="K428" s="799"/>
      <c r="L428" s="799"/>
      <c r="M428" s="799"/>
      <c r="N428" s="799"/>
      <c r="O428" s="799"/>
      <c r="P428" s="799"/>
      <c r="Q428" s="799"/>
      <c r="R428" s="799"/>
      <c r="S428" s="799"/>
      <c r="T428" s="799"/>
      <c r="U428" s="799"/>
      <c r="V428" s="799"/>
      <c r="W428" s="799"/>
      <c r="X428" s="799"/>
      <c r="Y428" s="799"/>
      <c r="Z428" s="799"/>
      <c r="AA428" s="799"/>
      <c r="AB428" s="799"/>
      <c r="AC428" s="799"/>
      <c r="AD428" s="799"/>
      <c r="AE428" s="799"/>
      <c r="AF428" s="82"/>
      <c r="AG428" s="621"/>
    </row>
    <row r="429" spans="1:52" s="35" customFormat="1" ht="4.9000000000000004" customHeight="1" x14ac:dyDescent="0.15">
      <c r="A429" s="799"/>
      <c r="B429" s="799"/>
      <c r="C429" s="799"/>
      <c r="D429" s="799"/>
      <c r="E429" s="799"/>
      <c r="F429" s="799"/>
      <c r="G429" s="799"/>
      <c r="H429" s="799"/>
      <c r="I429" s="799"/>
      <c r="J429" s="799"/>
      <c r="K429" s="799"/>
      <c r="L429" s="799"/>
      <c r="M429" s="799"/>
      <c r="N429" s="799"/>
      <c r="O429" s="799"/>
      <c r="P429" s="799"/>
      <c r="Q429" s="799"/>
      <c r="R429" s="799"/>
      <c r="S429" s="799"/>
      <c r="T429" s="799"/>
      <c r="U429" s="799"/>
      <c r="V429" s="799"/>
      <c r="W429" s="799"/>
      <c r="X429" s="799"/>
      <c r="Y429" s="799"/>
      <c r="Z429" s="799"/>
      <c r="AA429" s="799"/>
      <c r="AB429" s="799"/>
      <c r="AC429" s="799"/>
      <c r="AD429" s="799"/>
      <c r="AE429" s="799"/>
      <c r="AF429" s="54"/>
      <c r="AG429" s="54"/>
    </row>
    <row r="430" spans="1:52" s="35" customFormat="1" ht="15" customHeight="1" x14ac:dyDescent="0.15">
      <c r="A430" s="66" t="s">
        <v>2984</v>
      </c>
      <c r="B430" s="799"/>
      <c r="C430" s="799"/>
      <c r="D430" s="799"/>
      <c r="E430" s="799"/>
      <c r="F430" s="799"/>
      <c r="G430" s="799"/>
      <c r="H430" s="799"/>
      <c r="I430" s="799"/>
      <c r="J430" s="799"/>
      <c r="K430" s="799"/>
      <c r="L430" s="799"/>
      <c r="M430" s="799"/>
      <c r="N430" s="799"/>
      <c r="O430" s="799"/>
      <c r="P430" s="799"/>
      <c r="Q430" s="799"/>
      <c r="R430" s="799"/>
      <c r="S430" s="799"/>
      <c r="T430" s="799"/>
      <c r="U430" s="799"/>
      <c r="V430" s="799"/>
      <c r="W430" s="799"/>
      <c r="X430" s="799"/>
      <c r="Y430" s="799"/>
      <c r="Z430" s="799"/>
      <c r="AA430" s="799"/>
      <c r="AB430" s="799"/>
      <c r="AC430" s="799"/>
      <c r="AD430" s="799"/>
      <c r="AE430" s="799"/>
      <c r="AF430" s="54"/>
      <c r="AG430" s="54"/>
    </row>
    <row r="431" spans="1:52" s="35" customFormat="1" ht="4.9000000000000004" customHeight="1" thickBot="1" x14ac:dyDescent="0.2">
      <c r="A431" s="388"/>
      <c r="B431" s="799"/>
      <c r="C431" s="799"/>
      <c r="D431" s="799"/>
      <c r="E431" s="799"/>
      <c r="F431" s="799"/>
      <c r="G431" s="799"/>
      <c r="H431" s="799"/>
      <c r="I431" s="799"/>
      <c r="J431" s="799"/>
      <c r="K431" s="799"/>
      <c r="L431" s="799"/>
      <c r="M431" s="799"/>
      <c r="N431" s="799"/>
      <c r="O431" s="799"/>
      <c r="P431" s="799"/>
      <c r="Q431" s="799"/>
      <c r="R431" s="799"/>
      <c r="S431" s="799"/>
      <c r="T431" s="799"/>
      <c r="U431" s="799"/>
      <c r="V431" s="799"/>
      <c r="W431" s="799"/>
      <c r="X431" s="799"/>
      <c r="Y431" s="799"/>
      <c r="Z431" s="799"/>
      <c r="AA431" s="799"/>
      <c r="AB431" s="799"/>
      <c r="AC431" s="799"/>
      <c r="AD431" s="799"/>
      <c r="AE431" s="799"/>
      <c r="AF431" s="54"/>
      <c r="AG431" s="54"/>
    </row>
    <row r="432" spans="1:52" s="35" customFormat="1" ht="20.100000000000001" customHeight="1" thickBot="1" x14ac:dyDescent="0.2">
      <c r="A432" s="2141"/>
      <c r="B432" s="2142"/>
      <c r="C432" s="2806" t="s">
        <v>233</v>
      </c>
      <c r="D432" s="2807"/>
      <c r="E432" s="2807"/>
      <c r="F432" s="2807"/>
      <c r="G432" s="812"/>
      <c r="H432" s="799"/>
      <c r="I432" s="799"/>
      <c r="J432" s="799"/>
      <c r="K432" s="799"/>
      <c r="L432" s="799"/>
      <c r="M432" s="799"/>
      <c r="N432" s="799"/>
      <c r="O432" s="799"/>
      <c r="P432" s="799"/>
      <c r="Q432" s="799"/>
      <c r="R432" s="799"/>
      <c r="S432" s="799"/>
      <c r="T432" s="799"/>
      <c r="U432" s="799"/>
      <c r="V432" s="799"/>
      <c r="W432" s="799"/>
      <c r="X432" s="799"/>
      <c r="Y432" s="799"/>
      <c r="Z432" s="799"/>
      <c r="AA432" s="799"/>
      <c r="AB432" s="799"/>
      <c r="AC432" s="799"/>
      <c r="AD432" s="799"/>
      <c r="AE432" s="799"/>
      <c r="AF432" s="54" t="str">
        <f>IF($AK$1="学校法人項目回答不要","",IF(COUNTA(A432)=0,"←定時評議員会の実施の有無を回答してください",
IF(A432=1,"←（２）～（４）に回答してください","")))</f>
        <v>←定時評議員会の実施の有無を回答してください</v>
      </c>
      <c r="AG432" s="54"/>
    </row>
    <row r="433" spans="1:33" s="35" customFormat="1" ht="20.100000000000001" customHeight="1" thickBot="1" x14ac:dyDescent="0.2">
      <c r="A433" s="2143"/>
      <c r="B433" s="2144"/>
      <c r="C433" s="2806" t="s">
        <v>234</v>
      </c>
      <c r="D433" s="2807"/>
      <c r="E433" s="2807"/>
      <c r="F433" s="2807"/>
      <c r="G433" s="2808" t="s">
        <v>2961</v>
      </c>
      <c r="H433" s="1869"/>
      <c r="I433" s="1869"/>
      <c r="J433" s="1869"/>
      <c r="K433" s="1869"/>
      <c r="L433" s="1869"/>
      <c r="M433" s="1869"/>
      <c r="N433" s="1869"/>
      <c r="O433" s="1869"/>
      <c r="P433" s="1869"/>
      <c r="Q433" s="2809"/>
      <c r="R433" s="2810"/>
      <c r="S433" s="2810"/>
      <c r="T433" s="2810"/>
      <c r="U433" s="2810"/>
      <c r="V433" s="2810"/>
      <c r="W433" s="2811"/>
      <c r="X433" s="66"/>
      <c r="Y433" s="799"/>
      <c r="Z433" s="799"/>
      <c r="AA433" s="799"/>
      <c r="AB433" s="799"/>
      <c r="AC433" s="799"/>
      <c r="AD433" s="799"/>
      <c r="AE433" s="799"/>
      <c r="AF433" s="54" t="str">
        <f>IF(AND(A432=2,Q433=""),"←実施予定日を回答してください","")</f>
        <v/>
      </c>
      <c r="AG433" s="54"/>
    </row>
    <row r="434" spans="1:33" s="35" customFormat="1" ht="12" customHeight="1" x14ac:dyDescent="0.15">
      <c r="A434" s="1972" t="s">
        <v>3165</v>
      </c>
      <c r="B434" s="1972"/>
      <c r="C434" s="1972"/>
      <c r="D434" s="1972"/>
      <c r="E434" s="1972"/>
      <c r="F434" s="1972"/>
      <c r="G434" s="1972"/>
      <c r="H434" s="1972"/>
      <c r="I434" s="1972"/>
      <c r="J434" s="1972"/>
      <c r="K434" s="1972"/>
      <c r="L434" s="1972"/>
      <c r="M434" s="1972"/>
      <c r="N434" s="1972"/>
      <c r="O434" s="1972"/>
      <c r="P434" s="1972"/>
      <c r="Q434" s="1972"/>
      <c r="R434" s="1972"/>
      <c r="S434" s="1972"/>
      <c r="T434" s="1972"/>
      <c r="U434" s="1972"/>
      <c r="V434" s="1972"/>
      <c r="W434" s="1972"/>
      <c r="X434" s="1972"/>
      <c r="Y434" s="1972"/>
      <c r="Z434" s="1972"/>
      <c r="AA434" s="1972"/>
      <c r="AB434" s="1972"/>
      <c r="AC434" s="1972"/>
      <c r="AD434" s="1972"/>
      <c r="AE434" s="1972"/>
      <c r="AF434" s="54"/>
      <c r="AG434" s="54"/>
    </row>
    <row r="435" spans="1:33" s="35" customFormat="1" ht="4.9000000000000004" customHeight="1" x14ac:dyDescent="0.15">
      <c r="A435" s="834"/>
      <c r="B435" s="834"/>
      <c r="C435" s="834"/>
      <c r="D435" s="834"/>
      <c r="E435" s="834"/>
      <c r="F435" s="834"/>
      <c r="G435" s="834"/>
      <c r="H435" s="834"/>
      <c r="I435" s="834"/>
      <c r="J435" s="834"/>
      <c r="K435" s="834"/>
      <c r="L435" s="834"/>
      <c r="M435" s="834"/>
      <c r="N435" s="834"/>
      <c r="O435" s="834"/>
      <c r="P435" s="834"/>
      <c r="Q435" s="834"/>
      <c r="R435" s="834"/>
      <c r="S435" s="834"/>
      <c r="T435" s="834"/>
      <c r="U435" s="834"/>
      <c r="V435" s="834"/>
      <c r="W435" s="834"/>
      <c r="X435" s="834"/>
      <c r="Y435" s="834"/>
      <c r="Z435" s="834"/>
      <c r="AA435" s="834"/>
      <c r="AB435" s="834"/>
      <c r="AC435" s="834"/>
      <c r="AD435" s="834"/>
      <c r="AE435" s="834"/>
      <c r="AF435" s="54"/>
      <c r="AG435" s="54"/>
    </row>
    <row r="436" spans="1:33" s="35" customFormat="1" ht="4.9000000000000004" customHeight="1" x14ac:dyDescent="0.15">
      <c r="A436" s="834"/>
      <c r="B436" s="834"/>
      <c r="C436" s="834"/>
      <c r="D436" s="834"/>
      <c r="E436" s="834"/>
      <c r="F436" s="834"/>
      <c r="G436" s="834"/>
      <c r="H436" s="834"/>
      <c r="I436" s="834"/>
      <c r="J436" s="834"/>
      <c r="K436" s="834"/>
      <c r="L436" s="834"/>
      <c r="M436" s="834"/>
      <c r="N436" s="834"/>
      <c r="O436" s="834"/>
      <c r="P436" s="834"/>
      <c r="Q436" s="834"/>
      <c r="R436" s="834"/>
      <c r="S436" s="834"/>
      <c r="T436" s="834"/>
      <c r="U436" s="834"/>
      <c r="V436" s="834"/>
      <c r="W436" s="834"/>
      <c r="X436" s="834"/>
      <c r="Y436" s="834"/>
      <c r="Z436" s="834"/>
      <c r="AA436" s="834"/>
      <c r="AB436" s="834"/>
      <c r="AC436" s="834"/>
      <c r="AD436" s="834"/>
      <c r="AE436" s="834"/>
      <c r="AF436" s="54"/>
      <c r="AG436" s="54"/>
    </row>
    <row r="437" spans="1:33" s="35" customFormat="1" ht="4.9000000000000004" customHeight="1" x14ac:dyDescent="0.15">
      <c r="A437" s="834"/>
      <c r="B437" s="834"/>
      <c r="C437" s="834"/>
      <c r="D437" s="834"/>
      <c r="E437" s="834"/>
      <c r="F437" s="834"/>
      <c r="G437" s="834"/>
      <c r="H437" s="834"/>
      <c r="I437" s="834"/>
      <c r="J437" s="834"/>
      <c r="K437" s="834"/>
      <c r="L437" s="834"/>
      <c r="M437" s="834"/>
      <c r="N437" s="834"/>
      <c r="O437" s="834"/>
      <c r="P437" s="834"/>
      <c r="Q437" s="834"/>
      <c r="R437" s="834"/>
      <c r="S437" s="834"/>
      <c r="T437" s="834"/>
      <c r="U437" s="834"/>
      <c r="V437" s="834"/>
      <c r="W437" s="834"/>
      <c r="X437" s="834"/>
      <c r="Y437" s="834"/>
      <c r="Z437" s="834"/>
      <c r="AA437" s="834"/>
      <c r="AB437" s="834"/>
      <c r="AC437" s="834"/>
      <c r="AD437" s="834"/>
      <c r="AE437" s="834"/>
      <c r="AF437" s="54"/>
      <c r="AG437" s="54"/>
    </row>
    <row r="438" spans="1:33" s="35" customFormat="1" ht="15" customHeight="1" x14ac:dyDescent="0.15">
      <c r="A438" s="66" t="s">
        <v>2985</v>
      </c>
      <c r="AE438" s="226"/>
      <c r="AF438" s="54"/>
      <c r="AG438" s="54"/>
    </row>
    <row r="439" spans="1:33" s="35" customFormat="1" ht="4.9000000000000004" customHeight="1" x14ac:dyDescent="0.15">
      <c r="A439" s="66"/>
      <c r="AE439" s="226"/>
      <c r="AF439" s="54"/>
      <c r="AG439" s="54"/>
    </row>
    <row r="440" spans="1:33" s="35" customFormat="1" ht="15" customHeight="1" x14ac:dyDescent="0.15">
      <c r="A440" s="880"/>
      <c r="B440" s="881"/>
      <c r="C440" s="881"/>
      <c r="D440" s="881"/>
      <c r="E440" s="881"/>
      <c r="F440" s="881"/>
      <c r="G440" s="881"/>
      <c r="H440" s="881"/>
      <c r="I440" s="881"/>
      <c r="J440" s="881"/>
      <c r="K440" s="881"/>
      <c r="L440" s="881"/>
      <c r="M440" s="881"/>
      <c r="N440" s="881"/>
      <c r="O440" s="881"/>
      <c r="P440" s="881"/>
      <c r="Q440" s="881"/>
      <c r="R440" s="881"/>
      <c r="S440" s="881"/>
      <c r="T440" s="881"/>
      <c r="U440" s="881"/>
      <c r="V440" s="882"/>
      <c r="W440" s="882"/>
      <c r="X440" s="882"/>
      <c r="Y440" s="2800" t="s">
        <v>133</v>
      </c>
      <c r="Z440" s="2800"/>
      <c r="AA440" s="2800"/>
      <c r="AB440" s="2800"/>
      <c r="AC440" s="2800"/>
      <c r="AD440" s="2801"/>
      <c r="AE440" s="226"/>
      <c r="AF440" s="54"/>
      <c r="AG440" s="54"/>
    </row>
    <row r="441" spans="1:33" s="35" customFormat="1" ht="15" customHeight="1" thickBot="1" x14ac:dyDescent="0.2">
      <c r="A441" s="2804" t="s">
        <v>235</v>
      </c>
      <c r="B441" s="2804"/>
      <c r="C441" s="2804"/>
      <c r="D441" s="2804"/>
      <c r="E441" s="2804"/>
      <c r="F441" s="2804"/>
      <c r="G441" s="2804" t="s">
        <v>236</v>
      </c>
      <c r="H441" s="2804"/>
      <c r="I441" s="2804"/>
      <c r="J441" s="2804"/>
      <c r="K441" s="2804"/>
      <c r="L441" s="2804"/>
      <c r="M441" s="2804" t="s">
        <v>237</v>
      </c>
      <c r="N441" s="2804"/>
      <c r="O441" s="2804"/>
      <c r="P441" s="2804"/>
      <c r="Q441" s="2804"/>
      <c r="R441" s="2804"/>
      <c r="S441" s="2804" t="s">
        <v>238</v>
      </c>
      <c r="T441" s="2804"/>
      <c r="U441" s="2804"/>
      <c r="V441" s="2804"/>
      <c r="W441" s="2804"/>
      <c r="X441" s="2804"/>
      <c r="Y441" s="2802"/>
      <c r="Z441" s="2802"/>
      <c r="AA441" s="2802"/>
      <c r="AB441" s="2802"/>
      <c r="AC441" s="2802"/>
      <c r="AD441" s="2803"/>
      <c r="AE441" s="226"/>
      <c r="AF441" s="54"/>
      <c r="AG441" s="54"/>
    </row>
    <row r="442" spans="1:33" s="35" customFormat="1" ht="30" customHeight="1" thickBot="1" x14ac:dyDescent="0.2">
      <c r="A442" s="2797"/>
      <c r="B442" s="2798"/>
      <c r="C442" s="2798"/>
      <c r="D442" s="2798"/>
      <c r="E442" s="2798"/>
      <c r="F442" s="2799"/>
      <c r="G442" s="2797"/>
      <c r="H442" s="2798"/>
      <c r="I442" s="2798"/>
      <c r="J442" s="2798"/>
      <c r="K442" s="2798"/>
      <c r="L442" s="2799"/>
      <c r="M442" s="2797"/>
      <c r="N442" s="2798"/>
      <c r="O442" s="2798"/>
      <c r="P442" s="2798"/>
      <c r="Q442" s="2798"/>
      <c r="R442" s="2799"/>
      <c r="S442" s="2797"/>
      <c r="T442" s="2798"/>
      <c r="U442" s="2798"/>
      <c r="V442" s="2798"/>
      <c r="W442" s="2798"/>
      <c r="X442" s="2799"/>
      <c r="Y442" s="2138">
        <f>SUM(A442:X442)</f>
        <v>0</v>
      </c>
      <c r="Z442" s="2138"/>
      <c r="AA442" s="2138"/>
      <c r="AB442" s="2138"/>
      <c r="AC442" s="2138"/>
      <c r="AD442" s="2139"/>
      <c r="AE442" s="883"/>
      <c r="AF442" s="54" t="str">
        <f>IF(OR(A432=2,$AK$1="学校法人項目回答不要"),"",IF(COUNTA(A442:X442)&lt;4,"←理事の人数構成を回答してください。該当者がいない項目は「0」と記入してください",""))</f>
        <v>←理事の人数構成を回答してください。該当者がいない項目は「0」と記入してください</v>
      </c>
      <c r="AG442" s="54"/>
    </row>
    <row r="443" spans="1:33" s="35" customFormat="1" ht="12" customHeight="1" x14ac:dyDescent="0.15">
      <c r="A443" s="2786" t="s">
        <v>211</v>
      </c>
      <c r="B443" s="2786"/>
      <c r="C443" s="1972" t="s">
        <v>2986</v>
      </c>
      <c r="D443" s="1972"/>
      <c r="E443" s="1972"/>
      <c r="F443" s="1972"/>
      <c r="G443" s="1972"/>
      <c r="H443" s="1972"/>
      <c r="I443" s="1972"/>
      <c r="J443" s="1972"/>
      <c r="K443" s="1972"/>
      <c r="L443" s="1972"/>
      <c r="M443" s="1972"/>
      <c r="N443" s="1972"/>
      <c r="O443" s="1972"/>
      <c r="P443" s="1972"/>
      <c r="Q443" s="1972"/>
      <c r="R443" s="1972"/>
      <c r="S443" s="1972"/>
      <c r="T443" s="1972"/>
      <c r="U443" s="1972"/>
      <c r="V443" s="1972"/>
      <c r="W443" s="1972"/>
      <c r="X443" s="1972"/>
      <c r="Y443" s="1972"/>
      <c r="Z443" s="1972"/>
      <c r="AA443" s="1972"/>
      <c r="AB443" s="1972"/>
      <c r="AC443" s="1972"/>
      <c r="AD443" s="1972"/>
      <c r="AE443" s="1972"/>
      <c r="AF443" s="54"/>
      <c r="AG443" s="54"/>
    </row>
    <row r="444" spans="1:33" s="35" customFormat="1" ht="12" customHeight="1" x14ac:dyDescent="0.15">
      <c r="A444" s="2784" t="s">
        <v>212</v>
      </c>
      <c r="B444" s="2784"/>
      <c r="C444" s="1972" t="s">
        <v>2987</v>
      </c>
      <c r="D444" s="1972"/>
      <c r="E444" s="1972"/>
      <c r="F444" s="1972"/>
      <c r="G444" s="1972"/>
      <c r="H444" s="1972"/>
      <c r="I444" s="1972"/>
      <c r="J444" s="1972"/>
      <c r="K444" s="1972"/>
      <c r="L444" s="1972"/>
      <c r="M444" s="1972"/>
      <c r="N444" s="1972"/>
      <c r="O444" s="1972"/>
      <c r="P444" s="1972"/>
      <c r="Q444" s="1972"/>
      <c r="R444" s="1972"/>
      <c r="S444" s="1972"/>
      <c r="T444" s="1972"/>
      <c r="U444" s="1972"/>
      <c r="V444" s="1972"/>
      <c r="W444" s="1972"/>
      <c r="X444" s="1972"/>
      <c r="Y444" s="1972"/>
      <c r="Z444" s="1972"/>
      <c r="AA444" s="1972"/>
      <c r="AB444" s="1972"/>
      <c r="AC444" s="1972"/>
      <c r="AD444" s="1972"/>
      <c r="AE444" s="1972"/>
      <c r="AF444" s="54"/>
      <c r="AG444" s="54"/>
    </row>
    <row r="445" spans="1:33" s="35" customFormat="1" ht="12" customHeight="1" x14ac:dyDescent="0.15">
      <c r="A445" s="2784" t="s">
        <v>2950</v>
      </c>
      <c r="B445" s="2784"/>
      <c r="C445" s="1972" t="s">
        <v>2988</v>
      </c>
      <c r="D445" s="1972"/>
      <c r="E445" s="1972"/>
      <c r="F445" s="1972"/>
      <c r="G445" s="1972"/>
      <c r="H445" s="1972"/>
      <c r="I445" s="1972"/>
      <c r="J445" s="1972"/>
      <c r="K445" s="1972"/>
      <c r="L445" s="1972"/>
      <c r="M445" s="1972"/>
      <c r="N445" s="1972"/>
      <c r="O445" s="1972"/>
      <c r="P445" s="1972"/>
      <c r="Q445" s="1972"/>
      <c r="R445" s="1972"/>
      <c r="S445" s="1972"/>
      <c r="T445" s="1972"/>
      <c r="U445" s="1972"/>
      <c r="V445" s="1972"/>
      <c r="W445" s="1972"/>
      <c r="X445" s="1972"/>
      <c r="Y445" s="1972"/>
      <c r="Z445" s="1972"/>
      <c r="AA445" s="1972"/>
      <c r="AB445" s="1972"/>
      <c r="AC445" s="1972"/>
      <c r="AD445" s="1972"/>
      <c r="AE445" s="1972"/>
      <c r="AF445" s="54"/>
      <c r="AG445" s="54"/>
    </row>
    <row r="446" spans="1:33" s="35" customFormat="1" ht="4.9000000000000004" customHeight="1" x14ac:dyDescent="0.15">
      <c r="A446" s="827"/>
      <c r="B446" s="827"/>
      <c r="C446" s="834"/>
      <c r="D446" s="834"/>
      <c r="E446" s="834"/>
      <c r="F446" s="834"/>
      <c r="G446" s="834"/>
      <c r="H446" s="834"/>
      <c r="I446" s="834"/>
      <c r="J446" s="834"/>
      <c r="K446" s="834"/>
      <c r="L446" s="834"/>
      <c r="M446" s="834"/>
      <c r="N446" s="834"/>
      <c r="O446" s="834"/>
      <c r="P446" s="834"/>
      <c r="Q446" s="834"/>
      <c r="R446" s="834"/>
      <c r="S446" s="834"/>
      <c r="T446" s="834"/>
      <c r="U446" s="834"/>
      <c r="V446" s="834"/>
      <c r="W446" s="834"/>
      <c r="X446" s="834"/>
      <c r="Y446" s="834"/>
      <c r="Z446" s="834"/>
      <c r="AA446" s="834"/>
      <c r="AB446" s="834"/>
      <c r="AC446" s="834"/>
      <c r="AD446" s="834"/>
      <c r="AE446" s="834"/>
      <c r="AF446" s="54"/>
      <c r="AG446" s="54"/>
    </row>
    <row r="447" spans="1:33" s="35" customFormat="1" ht="4.9000000000000004" customHeight="1" x14ac:dyDescent="0.15">
      <c r="A447" s="827"/>
      <c r="B447" s="827"/>
      <c r="C447" s="834"/>
      <c r="D447" s="834"/>
      <c r="E447" s="834"/>
      <c r="F447" s="834"/>
      <c r="G447" s="834"/>
      <c r="H447" s="834"/>
      <c r="I447" s="834"/>
      <c r="J447" s="834"/>
      <c r="K447" s="834"/>
      <c r="L447" s="834"/>
      <c r="M447" s="834"/>
      <c r="N447" s="834"/>
      <c r="O447" s="834"/>
      <c r="P447" s="834"/>
      <c r="Q447" s="834"/>
      <c r="R447" s="834"/>
      <c r="S447" s="834"/>
      <c r="T447" s="834"/>
      <c r="U447" s="834"/>
      <c r="V447" s="834"/>
      <c r="W447" s="834"/>
      <c r="X447" s="834"/>
      <c r="Y447" s="834"/>
      <c r="Z447" s="834"/>
      <c r="AA447" s="834"/>
      <c r="AB447" s="834"/>
      <c r="AC447" s="834"/>
      <c r="AD447" s="834"/>
      <c r="AE447" s="834"/>
      <c r="AF447" s="54"/>
      <c r="AG447" s="54"/>
    </row>
    <row r="448" spans="1:33" s="35" customFormat="1" ht="4.9000000000000004" customHeight="1" x14ac:dyDescent="0.15">
      <c r="A448" s="884"/>
      <c r="B448" s="885"/>
      <c r="C448" s="885"/>
      <c r="D448" s="885"/>
      <c r="E448" s="885"/>
      <c r="F448" s="885"/>
      <c r="G448" s="885"/>
      <c r="H448" s="885"/>
      <c r="I448" s="885"/>
      <c r="J448" s="885"/>
      <c r="K448" s="885"/>
      <c r="L448" s="885"/>
      <c r="M448" s="885"/>
      <c r="N448" s="885"/>
      <c r="O448" s="885"/>
      <c r="P448" s="885"/>
      <c r="Q448" s="885"/>
      <c r="R448" s="885"/>
      <c r="S448" s="885"/>
      <c r="T448" s="885"/>
      <c r="U448" s="885"/>
      <c r="V448" s="885"/>
      <c r="W448" s="885"/>
      <c r="X448" s="885"/>
      <c r="Y448" s="885"/>
      <c r="Z448" s="885"/>
      <c r="AA448" s="885"/>
      <c r="AB448" s="885"/>
      <c r="AC448" s="885"/>
      <c r="AD448" s="885"/>
      <c r="AE448" s="885"/>
      <c r="AF448" s="54"/>
      <c r="AG448" s="54"/>
    </row>
    <row r="449" spans="1:33" s="35" customFormat="1" ht="15" customHeight="1" x14ac:dyDescent="0.15">
      <c r="A449" s="66" t="s">
        <v>2995</v>
      </c>
      <c r="AF449" s="54"/>
      <c r="AG449" s="54"/>
    </row>
    <row r="450" spans="1:33" s="35" customFormat="1" ht="4.9000000000000004" customHeight="1" x14ac:dyDescent="0.15">
      <c r="A450" s="66"/>
      <c r="AF450" s="54"/>
      <c r="AG450" s="54"/>
    </row>
    <row r="451" spans="1:33" s="35" customFormat="1" ht="15" customHeight="1" x14ac:dyDescent="0.15">
      <c r="A451" s="886"/>
      <c r="B451" s="887"/>
      <c r="C451" s="887"/>
      <c r="D451" s="887"/>
      <c r="E451" s="887"/>
      <c r="F451" s="887"/>
      <c r="G451" s="887"/>
      <c r="H451" s="887"/>
      <c r="I451" s="887"/>
      <c r="J451" s="887"/>
      <c r="K451" s="887"/>
      <c r="L451" s="887"/>
      <c r="M451" s="887"/>
      <c r="N451" s="887"/>
      <c r="O451" s="887"/>
      <c r="P451" s="887"/>
      <c r="Q451" s="887"/>
      <c r="R451" s="887"/>
      <c r="S451" s="887"/>
      <c r="T451" s="887"/>
      <c r="U451" s="887"/>
      <c r="V451" s="887"/>
      <c r="W451" s="887"/>
      <c r="X451" s="887"/>
      <c r="Y451" s="2787" t="s">
        <v>134</v>
      </c>
      <c r="Z451" s="2787"/>
      <c r="AA451" s="2787"/>
      <c r="AB451" s="2787"/>
      <c r="AC451" s="2787"/>
      <c r="AD451" s="2788"/>
      <c r="AE451" s="883"/>
      <c r="AF451" s="54"/>
      <c r="AG451" s="54"/>
    </row>
    <row r="452" spans="1:33" s="35" customFormat="1" ht="15" customHeight="1" thickBot="1" x14ac:dyDescent="0.2">
      <c r="A452" s="2791" t="s">
        <v>239</v>
      </c>
      <c r="B452" s="2792"/>
      <c r="C452" s="2792"/>
      <c r="D452" s="2792"/>
      <c r="E452" s="2792"/>
      <c r="F452" s="2792"/>
      <c r="G452" s="2791" t="s">
        <v>135</v>
      </c>
      <c r="H452" s="2792"/>
      <c r="I452" s="2792"/>
      <c r="J452" s="2792"/>
      <c r="K452" s="2792"/>
      <c r="L452" s="2793"/>
      <c r="M452" s="2794" t="s">
        <v>240</v>
      </c>
      <c r="N452" s="2795"/>
      <c r="O452" s="2795"/>
      <c r="P452" s="2795"/>
      <c r="Q452" s="2795"/>
      <c r="R452" s="2796"/>
      <c r="S452" s="2794" t="s">
        <v>241</v>
      </c>
      <c r="T452" s="2795"/>
      <c r="U452" s="2795"/>
      <c r="V452" s="2795"/>
      <c r="W452" s="2795"/>
      <c r="X452" s="2796"/>
      <c r="Y452" s="2789"/>
      <c r="Z452" s="2789"/>
      <c r="AA452" s="2789"/>
      <c r="AB452" s="2789"/>
      <c r="AC452" s="2789"/>
      <c r="AD452" s="2790"/>
      <c r="AE452" s="883"/>
      <c r="AF452" s="54"/>
      <c r="AG452" s="54"/>
    </row>
    <row r="453" spans="1:33" s="35" customFormat="1" ht="30" customHeight="1" thickBot="1" x14ac:dyDescent="0.2">
      <c r="A453" s="2781"/>
      <c r="B453" s="2782"/>
      <c r="C453" s="2782"/>
      <c r="D453" s="2782"/>
      <c r="E453" s="2782"/>
      <c r="F453" s="2783"/>
      <c r="G453" s="2781"/>
      <c r="H453" s="2782"/>
      <c r="I453" s="2782"/>
      <c r="J453" s="2782"/>
      <c r="K453" s="2782"/>
      <c r="L453" s="2783"/>
      <c r="M453" s="2781"/>
      <c r="N453" s="2782"/>
      <c r="O453" s="2782"/>
      <c r="P453" s="2782"/>
      <c r="Q453" s="2782"/>
      <c r="R453" s="2783"/>
      <c r="S453" s="2781"/>
      <c r="T453" s="2782"/>
      <c r="U453" s="2782"/>
      <c r="V453" s="2782"/>
      <c r="W453" s="2782"/>
      <c r="X453" s="2783"/>
      <c r="Y453" s="2137">
        <f>SUM(A453:X453)</f>
        <v>0</v>
      </c>
      <c r="Z453" s="2138"/>
      <c r="AA453" s="2138"/>
      <c r="AB453" s="2138"/>
      <c r="AC453" s="2138"/>
      <c r="AD453" s="2139"/>
      <c r="AE453" s="883"/>
      <c r="AF453" s="54" t="str">
        <f>IF(OR(A432=2,$AK$1="学校法人項目回答不要"),"",IF(COUNTA(A453:X453)&lt;4,"←評議員の人数構成を回答してください。該当者がいない項目は「0」と記入してください",""))</f>
        <v>←評議員の人数構成を回答してください。該当者がいない項目は「0」と記入してください</v>
      </c>
      <c r="AG453" s="54"/>
    </row>
    <row r="454" spans="1:33" s="35" customFormat="1" ht="12" customHeight="1" x14ac:dyDescent="0.15">
      <c r="A454" s="2786" t="s">
        <v>211</v>
      </c>
      <c r="B454" s="2786"/>
      <c r="C454" s="2785" t="s">
        <v>2991</v>
      </c>
      <c r="D454" s="2785"/>
      <c r="E454" s="2785"/>
      <c r="F454" s="2785"/>
      <c r="G454" s="2785"/>
      <c r="H454" s="2785"/>
      <c r="I454" s="2785"/>
      <c r="J454" s="2785"/>
      <c r="K454" s="2785"/>
      <c r="L454" s="2785"/>
      <c r="M454" s="2785"/>
      <c r="N454" s="2785"/>
      <c r="O454" s="2785"/>
      <c r="P454" s="2785"/>
      <c r="Q454" s="2785"/>
      <c r="R454" s="2785"/>
      <c r="S454" s="2785"/>
      <c r="T454" s="2785"/>
      <c r="U454" s="2785"/>
      <c r="V454" s="2785"/>
      <c r="W454" s="2785"/>
      <c r="X454" s="2785"/>
      <c r="Y454" s="2785"/>
      <c r="Z454" s="2785"/>
      <c r="AA454" s="2785"/>
      <c r="AB454" s="2785"/>
      <c r="AC454" s="2785"/>
      <c r="AD454" s="2785"/>
      <c r="AE454" s="2785"/>
      <c r="AF454" s="54"/>
      <c r="AG454" s="54"/>
    </row>
    <row r="455" spans="1:33" s="35" customFormat="1" ht="12" customHeight="1" x14ac:dyDescent="0.15">
      <c r="A455" s="2784" t="s">
        <v>212</v>
      </c>
      <c r="B455" s="2784"/>
      <c r="C455" s="2785" t="s">
        <v>2992</v>
      </c>
      <c r="D455" s="2785"/>
      <c r="E455" s="2785"/>
      <c r="F455" s="2785"/>
      <c r="G455" s="2785"/>
      <c r="H455" s="2785"/>
      <c r="I455" s="2785"/>
      <c r="J455" s="2785"/>
      <c r="K455" s="2785"/>
      <c r="L455" s="2785"/>
      <c r="M455" s="2785"/>
      <c r="N455" s="2785"/>
      <c r="O455" s="2785"/>
      <c r="P455" s="2785"/>
      <c r="Q455" s="2785"/>
      <c r="R455" s="2785"/>
      <c r="S455" s="2785"/>
      <c r="T455" s="2785"/>
      <c r="U455" s="2785"/>
      <c r="V455" s="2785"/>
      <c r="W455" s="2785"/>
      <c r="X455" s="2785"/>
      <c r="Y455" s="2785"/>
      <c r="Z455" s="2785"/>
      <c r="AA455" s="2785"/>
      <c r="AB455" s="2785"/>
      <c r="AC455" s="2785"/>
      <c r="AD455" s="2785"/>
      <c r="AE455" s="2785"/>
      <c r="AF455" s="54"/>
      <c r="AG455" s="54"/>
    </row>
    <row r="456" spans="1:33" s="35" customFormat="1" ht="12" customHeight="1" x14ac:dyDescent="0.15">
      <c r="A456" s="2784" t="s">
        <v>2950</v>
      </c>
      <c r="B456" s="2784"/>
      <c r="C456" s="2785" t="s">
        <v>2993</v>
      </c>
      <c r="D456" s="2785"/>
      <c r="E456" s="2785"/>
      <c r="F456" s="2785"/>
      <c r="G456" s="2785"/>
      <c r="H456" s="2785"/>
      <c r="I456" s="2785"/>
      <c r="J456" s="2785"/>
      <c r="K456" s="2785"/>
      <c r="L456" s="2785"/>
      <c r="M456" s="2785"/>
      <c r="N456" s="2785"/>
      <c r="O456" s="2785"/>
      <c r="P456" s="2785"/>
      <c r="Q456" s="2785"/>
      <c r="R456" s="2785"/>
      <c r="S456" s="2785"/>
      <c r="T456" s="2785"/>
      <c r="U456" s="2785"/>
      <c r="V456" s="2785"/>
      <c r="W456" s="2785"/>
      <c r="X456" s="2785"/>
      <c r="Y456" s="2785"/>
      <c r="Z456" s="2785"/>
      <c r="AA456" s="2785"/>
      <c r="AB456" s="2785"/>
      <c r="AC456" s="2785"/>
      <c r="AD456" s="2785"/>
      <c r="AE456" s="2785"/>
      <c r="AF456" s="54"/>
      <c r="AG456" s="54"/>
    </row>
    <row r="457" spans="1:33" s="35" customFormat="1" ht="12" customHeight="1" x14ac:dyDescent="0.15">
      <c r="A457" s="2784" t="s">
        <v>218</v>
      </c>
      <c r="B457" s="2784"/>
      <c r="C457" s="2785" t="s">
        <v>2994</v>
      </c>
      <c r="D457" s="2785"/>
      <c r="E457" s="2785"/>
      <c r="F457" s="2785"/>
      <c r="G457" s="2785"/>
      <c r="H457" s="2785"/>
      <c r="I457" s="2785"/>
      <c r="J457" s="2785"/>
      <c r="K457" s="2785"/>
      <c r="L457" s="2785"/>
      <c r="M457" s="2785"/>
      <c r="N457" s="2785"/>
      <c r="O457" s="2785"/>
      <c r="P457" s="2785"/>
      <c r="Q457" s="2785"/>
      <c r="R457" s="2785"/>
      <c r="S457" s="2785"/>
      <c r="T457" s="2785"/>
      <c r="U457" s="2785"/>
      <c r="V457" s="2785"/>
      <c r="W457" s="2785"/>
      <c r="X457" s="2785"/>
      <c r="Y457" s="2785"/>
      <c r="Z457" s="2785"/>
      <c r="AA457" s="2785"/>
      <c r="AB457" s="2785"/>
      <c r="AC457" s="2785"/>
      <c r="AD457" s="2785"/>
      <c r="AE457" s="2785"/>
      <c r="AF457" s="54"/>
      <c r="AG457" s="54"/>
    </row>
    <row r="458" spans="1:33" s="35" customFormat="1" ht="4.9000000000000004" customHeight="1" x14ac:dyDescent="0.15">
      <c r="A458" s="883"/>
      <c r="B458" s="883"/>
      <c r="C458" s="883"/>
      <c r="D458" s="883"/>
      <c r="E458" s="883"/>
      <c r="F458" s="883"/>
      <c r="G458" s="883"/>
      <c r="H458" s="883"/>
      <c r="I458" s="883"/>
      <c r="J458" s="883"/>
      <c r="K458" s="883"/>
      <c r="L458" s="883"/>
      <c r="M458" s="883"/>
      <c r="N458" s="883"/>
      <c r="O458" s="883"/>
      <c r="P458" s="883"/>
      <c r="Q458" s="883"/>
      <c r="R458" s="883"/>
      <c r="S458" s="883"/>
      <c r="T458" s="883"/>
      <c r="U458" s="883"/>
      <c r="V458" s="883"/>
      <c r="W458" s="883"/>
      <c r="X458" s="883"/>
      <c r="Y458" s="883"/>
      <c r="Z458" s="883"/>
      <c r="AA458" s="883"/>
      <c r="AB458" s="883"/>
      <c r="AC458" s="883"/>
      <c r="AD458" s="883"/>
      <c r="AE458" s="883"/>
      <c r="AF458" s="54"/>
      <c r="AG458" s="54"/>
    </row>
    <row r="459" spans="1:33" s="35" customFormat="1" ht="4.9000000000000004" customHeight="1" x14ac:dyDescent="0.15">
      <c r="A459" s="883"/>
      <c r="B459" s="883"/>
      <c r="C459" s="883"/>
      <c r="D459" s="883"/>
      <c r="E459" s="883"/>
      <c r="F459" s="883"/>
      <c r="G459" s="883"/>
      <c r="H459" s="883"/>
      <c r="I459" s="883"/>
      <c r="J459" s="883"/>
      <c r="K459" s="883"/>
      <c r="L459" s="883"/>
      <c r="M459" s="883"/>
      <c r="N459" s="883"/>
      <c r="O459" s="883"/>
      <c r="P459" s="883"/>
      <c r="Q459" s="883"/>
      <c r="R459" s="883"/>
      <c r="S459" s="883"/>
      <c r="T459" s="883"/>
      <c r="U459" s="883"/>
      <c r="V459" s="883"/>
      <c r="W459" s="883"/>
      <c r="X459" s="883"/>
      <c r="Y459" s="883"/>
      <c r="Z459" s="883"/>
      <c r="AA459" s="883"/>
      <c r="AB459" s="883"/>
      <c r="AC459" s="883"/>
      <c r="AD459" s="883"/>
      <c r="AE459" s="883"/>
      <c r="AF459" s="54"/>
      <c r="AG459" s="54"/>
    </row>
    <row r="460" spans="1:33" s="635" customFormat="1" ht="4.9000000000000004" customHeight="1" x14ac:dyDescent="0.15">
      <c r="A460" s="2777"/>
      <c r="B460" s="2777"/>
      <c r="C460" s="2777"/>
      <c r="D460" s="2777"/>
      <c r="E460" s="2777"/>
      <c r="F460" s="2777"/>
      <c r="G460" s="2777"/>
      <c r="H460" s="2777"/>
      <c r="I460" s="2777"/>
      <c r="J460" s="2777"/>
      <c r="K460" s="2777"/>
      <c r="L460" s="2777"/>
      <c r="M460" s="2777"/>
      <c r="N460" s="2777"/>
      <c r="O460" s="2777"/>
      <c r="P460" s="2777"/>
      <c r="Q460" s="148"/>
      <c r="R460" s="148"/>
      <c r="S460" s="148"/>
      <c r="T460" s="148"/>
      <c r="U460" s="148"/>
      <c r="V460" s="148"/>
      <c r="W460" s="148"/>
      <c r="X460" s="148"/>
      <c r="Y460" s="148"/>
      <c r="Z460" s="148"/>
      <c r="AA460" s="148"/>
      <c r="AB460" s="148"/>
      <c r="AC460" s="148"/>
      <c r="AD460" s="148"/>
      <c r="AE460" s="148"/>
      <c r="AF460" s="54"/>
      <c r="AG460" s="634"/>
    </row>
    <row r="461" spans="1:33" s="35" customFormat="1" ht="15" customHeight="1" x14ac:dyDescent="0.15">
      <c r="A461" s="66" t="s">
        <v>2996</v>
      </c>
      <c r="AF461" s="54"/>
      <c r="AG461" s="54"/>
    </row>
    <row r="462" spans="1:33" s="35" customFormat="1" ht="4.9000000000000004" customHeight="1" x14ac:dyDescent="0.15">
      <c r="A462" s="66"/>
      <c r="AF462" s="54"/>
      <c r="AG462" s="54"/>
    </row>
    <row r="463" spans="1:33" s="35" customFormat="1" ht="15" customHeight="1" x14ac:dyDescent="0.15">
      <c r="A463" s="888"/>
      <c r="B463" s="889"/>
      <c r="C463" s="889"/>
      <c r="D463" s="889"/>
      <c r="E463" s="889"/>
      <c r="F463" s="889"/>
      <c r="G463" s="889"/>
      <c r="H463" s="889"/>
      <c r="I463" s="889"/>
      <c r="J463" s="889"/>
      <c r="K463" s="889"/>
      <c r="L463" s="889"/>
      <c r="M463" s="1867" t="s">
        <v>242</v>
      </c>
      <c r="N463" s="1867"/>
      <c r="O463" s="1867"/>
      <c r="P463" s="1867"/>
      <c r="Q463" s="1867"/>
      <c r="R463" s="1872"/>
      <c r="AF463" s="54"/>
      <c r="AG463" s="54"/>
    </row>
    <row r="464" spans="1:33" s="35" customFormat="1" ht="15" customHeight="1" thickBot="1" x14ac:dyDescent="0.2">
      <c r="A464" s="1909" t="s">
        <v>136</v>
      </c>
      <c r="B464" s="1900"/>
      <c r="C464" s="1900"/>
      <c r="D464" s="1900"/>
      <c r="E464" s="1900"/>
      <c r="F464" s="2780"/>
      <c r="G464" s="1909" t="s">
        <v>137</v>
      </c>
      <c r="H464" s="1900"/>
      <c r="I464" s="1900"/>
      <c r="J464" s="1900"/>
      <c r="K464" s="1900"/>
      <c r="L464" s="2780"/>
      <c r="M464" s="2778"/>
      <c r="N464" s="2778"/>
      <c r="O464" s="2778"/>
      <c r="P464" s="2778"/>
      <c r="Q464" s="2778"/>
      <c r="R464" s="2779"/>
      <c r="S464" s="270"/>
      <c r="T464" s="270"/>
      <c r="U464" s="270"/>
      <c r="V464" s="270"/>
      <c r="W464" s="270"/>
      <c r="X464" s="270"/>
      <c r="Y464" s="1869"/>
      <c r="Z464" s="1869"/>
      <c r="AA464" s="1869"/>
      <c r="AB464" s="1869"/>
      <c r="AC464" s="1869"/>
      <c r="AD464" s="1869"/>
      <c r="AE464" s="457"/>
      <c r="AF464" s="54"/>
      <c r="AG464" s="54"/>
    </row>
    <row r="465" spans="1:46" s="35" customFormat="1" ht="30" customHeight="1" thickBot="1" x14ac:dyDescent="0.2">
      <c r="A465" s="2781"/>
      <c r="B465" s="2782"/>
      <c r="C465" s="2782"/>
      <c r="D465" s="2782"/>
      <c r="E465" s="2782"/>
      <c r="F465" s="2783"/>
      <c r="G465" s="2781"/>
      <c r="H465" s="2782"/>
      <c r="I465" s="2782"/>
      <c r="J465" s="2782"/>
      <c r="K465" s="2782"/>
      <c r="L465" s="2783"/>
      <c r="M465" s="2137">
        <f>SUM(A465:L465)</f>
        <v>0</v>
      </c>
      <c r="N465" s="2138"/>
      <c r="O465" s="2138"/>
      <c r="P465" s="2138"/>
      <c r="Q465" s="2138"/>
      <c r="R465" s="2139"/>
      <c r="S465" s="890"/>
      <c r="T465" s="890"/>
      <c r="U465" s="890"/>
      <c r="V465" s="890"/>
      <c r="W465" s="890"/>
      <c r="X465" s="890"/>
      <c r="Y465" s="890"/>
      <c r="Z465" s="890"/>
      <c r="AA465" s="890"/>
      <c r="AB465" s="890"/>
      <c r="AC465" s="890"/>
      <c r="AD465" s="890"/>
      <c r="AE465" s="883"/>
      <c r="AF465" s="54" t="str">
        <f>IF(OR(A432=2,$AK$1="学校法人項目回答不要"),"",IF(COUNTA(A465:L465)&lt;2,"←監事の人数構成を回答してください。該当者がいない項目は「0」と記入してください",""))</f>
        <v>←監事の人数構成を回答してください。該当者がいない項目は「0」と記入してください</v>
      </c>
      <c r="AG465" s="54"/>
    </row>
    <row r="466" spans="1:46" s="35" customFormat="1" ht="25.15" customHeight="1" x14ac:dyDescent="0.15">
      <c r="A466" s="2776" t="s">
        <v>107</v>
      </c>
      <c r="B466" s="2776"/>
      <c r="C466" s="1974" t="s">
        <v>4793</v>
      </c>
      <c r="D466" s="1974"/>
      <c r="E466" s="1974"/>
      <c r="F466" s="1974"/>
      <c r="G466" s="1974"/>
      <c r="H466" s="1974"/>
      <c r="I466" s="1974"/>
      <c r="J466" s="1974"/>
      <c r="K466" s="1974"/>
      <c r="L466" s="1974"/>
      <c r="M466" s="1974"/>
      <c r="N466" s="1974"/>
      <c r="O466" s="1974"/>
      <c r="P466" s="1974"/>
      <c r="Q466" s="1974"/>
      <c r="R466" s="1974"/>
      <c r="S466" s="1974"/>
      <c r="T466" s="1974"/>
      <c r="U466" s="1974"/>
      <c r="V466" s="1974"/>
      <c r="W466" s="1974"/>
      <c r="X466" s="1974"/>
      <c r="Y466" s="1974"/>
      <c r="Z466" s="1974"/>
      <c r="AA466" s="1974"/>
      <c r="AB466" s="1974"/>
      <c r="AC466" s="1974"/>
      <c r="AD466" s="1974"/>
      <c r="AE466" s="1974"/>
      <c r="AF466" s="54"/>
      <c r="AG466" s="54"/>
    </row>
    <row r="467" spans="1:46" s="35" customFormat="1" ht="15" customHeight="1" x14ac:dyDescent="0.15">
      <c r="A467" s="636"/>
      <c r="B467" s="636"/>
      <c r="C467" s="636"/>
      <c r="D467" s="636"/>
      <c r="E467" s="636"/>
      <c r="F467" s="636"/>
      <c r="G467" s="636"/>
      <c r="H467" s="636"/>
      <c r="I467" s="636"/>
      <c r="J467" s="636"/>
      <c r="K467" s="636"/>
      <c r="L467" s="636"/>
      <c r="M467" s="636"/>
      <c r="N467" s="636"/>
      <c r="O467" s="636"/>
      <c r="P467" s="636"/>
      <c r="Q467" s="636"/>
      <c r="R467" s="636"/>
      <c r="S467" s="636"/>
      <c r="T467" s="636"/>
      <c r="U467" s="636"/>
      <c r="V467" s="636"/>
      <c r="W467" s="636"/>
      <c r="X467" s="636"/>
      <c r="Y467" s="636"/>
      <c r="Z467" s="636"/>
      <c r="AA467" s="636"/>
      <c r="AB467" s="636"/>
      <c r="AC467" s="636"/>
      <c r="AD467" s="636"/>
      <c r="AE467" s="636"/>
      <c r="AF467" s="54"/>
      <c r="AG467" s="54"/>
    </row>
    <row r="474" spans="1:46" ht="90" customHeight="1" x14ac:dyDescent="0.15"/>
    <row r="475" spans="1:46" ht="15" customHeight="1" x14ac:dyDescent="0.15">
      <c r="AH475" s="891" t="s">
        <v>3074</v>
      </c>
      <c r="AI475" s="892" t="s">
        <v>4735</v>
      </c>
      <c r="AJ475" s="893" t="s">
        <v>4736</v>
      </c>
      <c r="AK475" s="894" t="s">
        <v>4737</v>
      </c>
      <c r="AL475" s="895" t="s">
        <v>4738</v>
      </c>
      <c r="AM475" s="896" t="s">
        <v>3170</v>
      </c>
      <c r="AN475" s="896" t="s">
        <v>4739</v>
      </c>
      <c r="AO475" s="1" t="s">
        <v>4740</v>
      </c>
      <c r="AQ475" s="891" t="s">
        <v>3074</v>
      </c>
      <c r="AR475" s="404"/>
      <c r="AS475" s="400"/>
      <c r="AT475" s="410"/>
    </row>
    <row r="476" spans="1:46" ht="15" customHeight="1" x14ac:dyDescent="0.15">
      <c r="AH476" s="897" t="s">
        <v>147</v>
      </c>
      <c r="AI476" s="898" t="s">
        <v>4741</v>
      </c>
      <c r="AJ476" s="899" t="s">
        <v>4742</v>
      </c>
      <c r="AK476" s="898">
        <v>5301029</v>
      </c>
      <c r="AL476" s="900">
        <v>301029</v>
      </c>
      <c r="AM476" s="898">
        <v>1</v>
      </c>
      <c r="AN476" s="898" t="s">
        <v>139</v>
      </c>
      <c r="AO476" s="1" t="s">
        <v>140</v>
      </c>
      <c r="AQ476" s="897" t="s">
        <v>147</v>
      </c>
      <c r="AR476" s="403">
        <v>1</v>
      </c>
      <c r="AS476" s="411" t="s">
        <v>3014</v>
      </c>
      <c r="AT476" s="410" t="s">
        <v>3013</v>
      </c>
    </row>
    <row r="477" spans="1:46" ht="15" customHeight="1" x14ac:dyDescent="0.15">
      <c r="AH477" s="897" t="s">
        <v>147</v>
      </c>
      <c r="AI477" s="898" t="s">
        <v>4743</v>
      </c>
      <c r="AJ477" s="899" t="s">
        <v>4744</v>
      </c>
      <c r="AK477" s="898">
        <v>5301030</v>
      </c>
      <c r="AL477" s="900">
        <v>301030</v>
      </c>
      <c r="AM477" s="898">
        <v>1</v>
      </c>
      <c r="AN477" s="898" t="s">
        <v>139</v>
      </c>
      <c r="AO477" s="1" t="s">
        <v>140</v>
      </c>
      <c r="AQ477" s="897" t="s">
        <v>148</v>
      </c>
      <c r="AR477" s="403">
        <v>2</v>
      </c>
      <c r="AS477" s="411" t="s">
        <v>3012</v>
      </c>
      <c r="AT477" s="402"/>
    </row>
    <row r="478" spans="1:46" ht="15" customHeight="1" x14ac:dyDescent="0.15">
      <c r="AH478" s="897" t="s">
        <v>147</v>
      </c>
      <c r="AI478" s="898" t="s">
        <v>4745</v>
      </c>
      <c r="AJ478" s="899" t="s">
        <v>4746</v>
      </c>
      <c r="AK478" s="898">
        <v>5301035</v>
      </c>
      <c r="AL478" s="900">
        <v>301035</v>
      </c>
      <c r="AM478" s="898">
        <v>1</v>
      </c>
      <c r="AN478" s="898" t="s">
        <v>139</v>
      </c>
      <c r="AO478" s="1" t="s">
        <v>140</v>
      </c>
      <c r="AQ478" s="897" t="s">
        <v>150</v>
      </c>
      <c r="AR478" s="401">
        <v>3</v>
      </c>
      <c r="AS478" s="77"/>
      <c r="AT478" s="77"/>
    </row>
    <row r="479" spans="1:46" ht="15" customHeight="1" x14ac:dyDescent="0.15">
      <c r="AH479" s="897" t="s">
        <v>148</v>
      </c>
      <c r="AI479" s="898" t="s">
        <v>4747</v>
      </c>
      <c r="AJ479" s="899" t="s">
        <v>4748</v>
      </c>
      <c r="AK479" s="898">
        <v>5302016</v>
      </c>
      <c r="AL479" s="900">
        <v>302016</v>
      </c>
      <c r="AM479" s="898">
        <v>1</v>
      </c>
      <c r="AN479" s="898" t="s">
        <v>139</v>
      </c>
      <c r="AO479" s="1" t="s">
        <v>140</v>
      </c>
      <c r="AQ479" s="897" t="s">
        <v>151</v>
      </c>
      <c r="AR479" s="401">
        <v>4</v>
      </c>
      <c r="AS479" s="77"/>
      <c r="AT479" s="77"/>
    </row>
    <row r="480" spans="1:46" ht="15" customHeight="1" x14ac:dyDescent="0.15">
      <c r="AH480" s="897" t="s">
        <v>150</v>
      </c>
      <c r="AI480" s="898" t="s">
        <v>4749</v>
      </c>
      <c r="AJ480" s="899" t="s">
        <v>4750</v>
      </c>
      <c r="AK480" s="898">
        <v>5304055</v>
      </c>
      <c r="AL480" s="900">
        <v>304055</v>
      </c>
      <c r="AM480" s="898">
        <v>1</v>
      </c>
      <c r="AN480" s="898" t="s">
        <v>139</v>
      </c>
      <c r="AO480" s="1" t="s">
        <v>140</v>
      </c>
      <c r="AQ480" s="897" t="s">
        <v>152</v>
      </c>
      <c r="AR480" s="401">
        <v>5</v>
      </c>
      <c r="AS480" s="77"/>
      <c r="AT480" s="77"/>
    </row>
    <row r="481" spans="34:43" ht="15" customHeight="1" x14ac:dyDescent="0.15">
      <c r="AH481" s="897" t="s">
        <v>151</v>
      </c>
      <c r="AI481" s="898" t="s">
        <v>4751</v>
      </c>
      <c r="AJ481" s="899" t="s">
        <v>4752</v>
      </c>
      <c r="AK481" s="898">
        <v>5305057</v>
      </c>
      <c r="AL481" s="900">
        <v>305057</v>
      </c>
      <c r="AM481" s="898" t="s">
        <v>139</v>
      </c>
      <c r="AN481" s="898">
        <v>1</v>
      </c>
      <c r="AO481" s="1" t="s">
        <v>4753</v>
      </c>
      <c r="AQ481" s="897" t="s">
        <v>158</v>
      </c>
    </row>
    <row r="482" spans="34:43" ht="15" customHeight="1" x14ac:dyDescent="0.15">
      <c r="AH482" s="897" t="s">
        <v>151</v>
      </c>
      <c r="AI482" s="898" t="s">
        <v>4754</v>
      </c>
      <c r="AJ482" s="899" t="s">
        <v>4755</v>
      </c>
      <c r="AK482" s="898">
        <v>5305065</v>
      </c>
      <c r="AL482" s="900">
        <v>305065</v>
      </c>
      <c r="AM482" s="898">
        <v>1</v>
      </c>
      <c r="AN482" s="898" t="s">
        <v>139</v>
      </c>
      <c r="AO482" s="1" t="s">
        <v>4753</v>
      </c>
      <c r="AQ482" s="897" t="s">
        <v>161</v>
      </c>
    </row>
    <row r="483" spans="34:43" ht="15" customHeight="1" x14ac:dyDescent="0.15">
      <c r="AH483" s="897" t="s">
        <v>152</v>
      </c>
      <c r="AI483" s="898" t="s">
        <v>4756</v>
      </c>
      <c r="AJ483" s="899" t="s">
        <v>4757</v>
      </c>
      <c r="AK483" s="898">
        <v>5306083</v>
      </c>
      <c r="AL483" s="900">
        <v>306083</v>
      </c>
      <c r="AM483" s="898">
        <v>1</v>
      </c>
      <c r="AN483" s="898" t="s">
        <v>139</v>
      </c>
      <c r="AO483" s="1" t="s">
        <v>4753</v>
      </c>
      <c r="AQ483" s="897" t="s">
        <v>162</v>
      </c>
    </row>
    <row r="484" spans="34:43" ht="15" customHeight="1" x14ac:dyDescent="0.15">
      <c r="AH484" s="897" t="s">
        <v>152</v>
      </c>
      <c r="AI484" s="898" t="s">
        <v>4758</v>
      </c>
      <c r="AJ484" s="899" t="s">
        <v>4759</v>
      </c>
      <c r="AK484" s="898">
        <v>5306084</v>
      </c>
      <c r="AL484" s="900">
        <v>306084</v>
      </c>
      <c r="AM484" s="898" t="s">
        <v>139</v>
      </c>
      <c r="AN484" s="898">
        <v>1</v>
      </c>
      <c r="AO484" s="1" t="s">
        <v>140</v>
      </c>
      <c r="AQ484" s="897" t="s">
        <v>163</v>
      </c>
    </row>
    <row r="485" spans="34:43" ht="15" customHeight="1" x14ac:dyDescent="0.15">
      <c r="AH485" s="897" t="s">
        <v>158</v>
      </c>
      <c r="AI485" s="898" t="s">
        <v>4760</v>
      </c>
      <c r="AJ485" s="899" t="s">
        <v>4761</v>
      </c>
      <c r="AK485" s="898">
        <v>5505023</v>
      </c>
      <c r="AL485" s="900">
        <v>505023</v>
      </c>
      <c r="AM485" s="898">
        <v>1</v>
      </c>
      <c r="AN485" s="898" t="s">
        <v>139</v>
      </c>
      <c r="AO485" s="1" t="s">
        <v>140</v>
      </c>
      <c r="AQ485" s="897" t="s">
        <v>167</v>
      </c>
    </row>
    <row r="486" spans="34:43" ht="13.5" x14ac:dyDescent="0.15">
      <c r="AH486" s="897" t="s">
        <v>158</v>
      </c>
      <c r="AI486" s="898" t="s">
        <v>4762</v>
      </c>
      <c r="AJ486" s="899" t="s">
        <v>4763</v>
      </c>
      <c r="AK486" s="898">
        <v>5505032</v>
      </c>
      <c r="AL486" s="900">
        <v>505032</v>
      </c>
      <c r="AM486" s="898">
        <v>1</v>
      </c>
      <c r="AN486" s="898" t="s">
        <v>139</v>
      </c>
      <c r="AO486" s="1" t="s">
        <v>140</v>
      </c>
      <c r="AQ486" s="897" t="s">
        <v>171</v>
      </c>
    </row>
    <row r="487" spans="34:43" ht="15" customHeight="1" x14ac:dyDescent="0.15">
      <c r="AH487" s="897" t="s">
        <v>161</v>
      </c>
      <c r="AI487" s="898" t="s">
        <v>4764</v>
      </c>
      <c r="AJ487" s="899" t="s">
        <v>4765</v>
      </c>
      <c r="AK487" s="898">
        <v>5508991</v>
      </c>
      <c r="AL487" s="900">
        <v>508991</v>
      </c>
      <c r="AM487" s="898" t="s">
        <v>139</v>
      </c>
      <c r="AN487" s="898">
        <v>1</v>
      </c>
      <c r="AO487" s="1" t="s">
        <v>4753</v>
      </c>
      <c r="AP487" s="1" t="s">
        <v>3043</v>
      </c>
      <c r="AQ487" s="897" t="s">
        <v>176</v>
      </c>
    </row>
    <row r="488" spans="34:43" ht="15" customHeight="1" x14ac:dyDescent="0.15">
      <c r="AH488" s="897" t="s">
        <v>162</v>
      </c>
      <c r="AI488" s="898" t="s">
        <v>4766</v>
      </c>
      <c r="AJ488" s="899" t="s">
        <v>4767</v>
      </c>
      <c r="AK488" s="898">
        <v>5509004</v>
      </c>
      <c r="AL488" s="900">
        <v>509004</v>
      </c>
      <c r="AM488" s="898" t="s">
        <v>139</v>
      </c>
      <c r="AN488" s="898">
        <v>1</v>
      </c>
      <c r="AO488" s="1" t="s">
        <v>140</v>
      </c>
      <c r="AQ488" s="897" t="s">
        <v>178</v>
      </c>
    </row>
    <row r="489" spans="34:43" ht="15" customHeight="1" x14ac:dyDescent="0.15">
      <c r="AH489" s="897" t="s">
        <v>163</v>
      </c>
      <c r="AI489" s="898" t="s">
        <v>4768</v>
      </c>
      <c r="AJ489" s="899" t="s">
        <v>4769</v>
      </c>
      <c r="AK489" s="898">
        <v>5601011</v>
      </c>
      <c r="AL489" s="900">
        <v>601011</v>
      </c>
      <c r="AM489" s="898" t="s">
        <v>139</v>
      </c>
      <c r="AN489" s="898">
        <v>1</v>
      </c>
      <c r="AO489" s="1" t="s">
        <v>4753</v>
      </c>
    </row>
    <row r="490" spans="34:43" ht="15" customHeight="1" x14ac:dyDescent="0.15">
      <c r="AH490" s="897" t="s">
        <v>167</v>
      </c>
      <c r="AI490" s="898" t="s">
        <v>4770</v>
      </c>
      <c r="AJ490" s="899" t="s">
        <v>4771</v>
      </c>
      <c r="AK490" s="898">
        <v>5605017</v>
      </c>
      <c r="AL490" s="900">
        <v>605017</v>
      </c>
      <c r="AM490" s="898">
        <v>1</v>
      </c>
      <c r="AN490" s="898" t="s">
        <v>139</v>
      </c>
      <c r="AO490" s="1" t="s">
        <v>140</v>
      </c>
    </row>
    <row r="491" spans="34:43" ht="15" customHeight="1" x14ac:dyDescent="0.15">
      <c r="AH491" s="897" t="s">
        <v>171</v>
      </c>
      <c r="AI491" s="898" t="s">
        <v>4772</v>
      </c>
      <c r="AJ491" s="899" t="s">
        <v>4773</v>
      </c>
      <c r="AK491" s="898">
        <v>5703025</v>
      </c>
      <c r="AL491" s="900">
        <v>703025</v>
      </c>
      <c r="AM491" s="898" t="s">
        <v>139</v>
      </c>
      <c r="AN491" s="898">
        <v>1</v>
      </c>
      <c r="AO491" s="1" t="s">
        <v>4753</v>
      </c>
    </row>
    <row r="492" spans="34:43" ht="15" customHeight="1" x14ac:dyDescent="0.15">
      <c r="AH492" s="897" t="s">
        <v>176</v>
      </c>
      <c r="AI492" s="898" t="s">
        <v>4774</v>
      </c>
      <c r="AJ492" s="899" t="s">
        <v>4775</v>
      </c>
      <c r="AK492" s="898">
        <v>5803015</v>
      </c>
      <c r="AL492" s="900">
        <v>803015</v>
      </c>
      <c r="AM492" s="898" t="s">
        <v>139</v>
      </c>
      <c r="AN492" s="898">
        <v>1</v>
      </c>
      <c r="AO492" s="1" t="s">
        <v>140</v>
      </c>
    </row>
    <row r="493" spans="34:43" ht="15" customHeight="1" x14ac:dyDescent="0.15">
      <c r="AH493" s="897" t="s">
        <v>176</v>
      </c>
      <c r="AI493" s="898" t="s">
        <v>4776</v>
      </c>
      <c r="AJ493" s="899" t="s">
        <v>4777</v>
      </c>
      <c r="AK493" s="898">
        <v>5803016</v>
      </c>
      <c r="AL493" s="900">
        <v>803016</v>
      </c>
      <c r="AM493" s="898" t="s">
        <v>139</v>
      </c>
      <c r="AN493" s="898">
        <v>1</v>
      </c>
      <c r="AO493" s="1" t="s">
        <v>140</v>
      </c>
    </row>
    <row r="494" spans="34:43" ht="15" customHeight="1" x14ac:dyDescent="0.15">
      <c r="AH494" s="897" t="s">
        <v>178</v>
      </c>
      <c r="AI494" s="898" t="s">
        <v>4780</v>
      </c>
      <c r="AJ494" s="899" t="s">
        <v>4778</v>
      </c>
      <c r="AK494" s="898">
        <v>5901068</v>
      </c>
      <c r="AL494" s="900">
        <v>901068</v>
      </c>
      <c r="AM494" s="898">
        <v>1</v>
      </c>
      <c r="AN494" s="898" t="s">
        <v>139</v>
      </c>
      <c r="AO494" s="1" t="s">
        <v>4753</v>
      </c>
    </row>
    <row r="595" ht="49.5" customHeight="1" x14ac:dyDescent="0.15"/>
    <row r="2051" spans="1:63" s="901" customFormat="1" ht="15" customHeight="1" x14ac:dyDescent="0.1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50"/>
      <c r="AG2051" s="54"/>
      <c r="AH2051" s="1"/>
      <c r="AI2051" s="1"/>
      <c r="AJ2051" s="1"/>
      <c r="AK2051" s="1"/>
      <c r="AL2051" s="1"/>
      <c r="AM2051" s="1"/>
      <c r="AN2051" s="1"/>
      <c r="AO2051" s="1"/>
      <c r="AP2051" s="1"/>
      <c r="AQ2051" s="1"/>
      <c r="AR2051" s="1"/>
      <c r="AS2051" s="1"/>
      <c r="AT2051" s="1"/>
      <c r="AU2051" s="1"/>
      <c r="AV2051" s="1"/>
      <c r="AW2051" s="1"/>
      <c r="AX2051" s="1"/>
      <c r="AY2051" s="1"/>
      <c r="AZ2051" s="1"/>
      <c r="BA2051" s="1"/>
      <c r="BB2051" s="1"/>
      <c r="BC2051" s="1"/>
      <c r="BD2051" s="1"/>
      <c r="BE2051" s="1"/>
      <c r="BF2051" s="1"/>
      <c r="BG2051" s="1"/>
      <c r="BH2051" s="1"/>
      <c r="BI2051" s="1"/>
      <c r="BJ2051" s="1"/>
      <c r="BK2051" s="1"/>
    </row>
    <row r="2052" spans="1:63" s="901" customFormat="1" ht="15" customHeight="1" x14ac:dyDescent="0.1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50"/>
      <c r="AG2052" s="54"/>
      <c r="AH2052" s="1"/>
      <c r="AI2052" s="1"/>
      <c r="AJ2052" s="1"/>
      <c r="AK2052" s="1"/>
      <c r="AL2052" s="1"/>
      <c r="AM2052" s="1"/>
      <c r="AN2052" s="1"/>
      <c r="AO2052" s="1"/>
      <c r="AP2052" s="1"/>
      <c r="AQ2052" s="1"/>
      <c r="AR2052" s="1"/>
      <c r="AS2052" s="1"/>
      <c r="AT2052" s="1"/>
      <c r="AU2052" s="1"/>
      <c r="AV2052" s="1"/>
      <c r="AW2052" s="1"/>
      <c r="AX2052" s="1"/>
      <c r="AY2052" s="1"/>
      <c r="AZ2052" s="1"/>
      <c r="BA2052" s="1"/>
      <c r="BB2052" s="1"/>
      <c r="BC2052" s="1"/>
      <c r="BD2052" s="1"/>
      <c r="BE2052" s="1"/>
      <c r="BF2052" s="1"/>
      <c r="BG2052" s="1"/>
      <c r="BH2052" s="1"/>
      <c r="BI2052" s="1"/>
      <c r="BJ2052" s="1"/>
      <c r="BK2052" s="1"/>
    </row>
    <row r="2053" spans="1:63" s="901" customFormat="1" ht="15" customHeight="1" x14ac:dyDescent="0.1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50"/>
      <c r="AG2053" s="54"/>
      <c r="AH2053" s="1"/>
      <c r="AI2053" s="1"/>
      <c r="AJ2053" s="1"/>
      <c r="AK2053" s="1"/>
      <c r="AL2053" s="1"/>
      <c r="AM2053" s="1"/>
      <c r="AN2053" s="1"/>
      <c r="AO2053" s="1"/>
      <c r="AP2053" s="1"/>
      <c r="AQ2053" s="1"/>
      <c r="AR2053" s="1"/>
      <c r="AS2053" s="1"/>
      <c r="AT2053" s="1"/>
      <c r="AU2053" s="1"/>
      <c r="AV2053" s="1"/>
      <c r="AW2053" s="1"/>
      <c r="AX2053" s="1"/>
      <c r="AY2053" s="1"/>
      <c r="AZ2053" s="1"/>
      <c r="BA2053" s="1"/>
      <c r="BB2053" s="1"/>
      <c r="BC2053" s="1"/>
      <c r="BD2053" s="1"/>
      <c r="BE2053" s="1"/>
      <c r="BF2053" s="1"/>
      <c r="BG2053" s="1"/>
      <c r="BH2053" s="1"/>
      <c r="BI2053" s="1"/>
      <c r="BJ2053" s="1"/>
      <c r="BK2053" s="1"/>
    </row>
    <row r="2054" spans="1:63" s="901" customFormat="1" ht="15" customHeight="1" x14ac:dyDescent="0.1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50"/>
      <c r="AG2054" s="54"/>
      <c r="AH2054" s="1"/>
      <c r="AI2054" s="1"/>
      <c r="AJ2054" s="1"/>
      <c r="AK2054" s="1"/>
      <c r="AL2054" s="1"/>
      <c r="AM2054" s="1"/>
      <c r="AN2054" s="1"/>
      <c r="AO2054" s="1"/>
      <c r="AP2054" s="1"/>
      <c r="AQ2054" s="1"/>
      <c r="AR2054" s="1"/>
      <c r="AS2054" s="1"/>
      <c r="AT2054" s="1"/>
      <c r="AU2054" s="1"/>
      <c r="AV2054" s="1"/>
      <c r="AW2054" s="1"/>
      <c r="AX2054" s="1"/>
      <c r="AY2054" s="1"/>
      <c r="AZ2054" s="1"/>
      <c r="BA2054" s="1"/>
      <c r="BB2054" s="1"/>
      <c r="BC2054" s="1"/>
      <c r="BD2054" s="1"/>
      <c r="BE2054" s="1"/>
      <c r="BF2054" s="1"/>
      <c r="BG2054" s="1"/>
      <c r="BH2054" s="1"/>
      <c r="BI2054" s="1"/>
      <c r="BJ2054" s="1"/>
      <c r="BK2054" s="1"/>
    </row>
    <row r="2055" spans="1:63" s="901" customFormat="1" ht="15" customHeight="1" x14ac:dyDescent="0.1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50"/>
      <c r="AG2055" s="54"/>
      <c r="AH2055" s="1"/>
      <c r="AI2055" s="1"/>
      <c r="AJ2055" s="1"/>
      <c r="AK2055" s="1"/>
      <c r="AL2055" s="1"/>
      <c r="AM2055" s="1"/>
      <c r="AN2055" s="1"/>
      <c r="AO2055" s="1"/>
      <c r="AP2055" s="1"/>
      <c r="AQ2055" s="1"/>
      <c r="AR2055" s="1"/>
      <c r="AS2055" s="1"/>
      <c r="AT2055" s="1"/>
      <c r="AU2055" s="1"/>
      <c r="AV2055" s="1"/>
      <c r="AW2055" s="1"/>
      <c r="AX2055" s="1"/>
      <c r="AY2055" s="1"/>
      <c r="AZ2055" s="1"/>
      <c r="BA2055" s="1"/>
      <c r="BB2055" s="1"/>
      <c r="BC2055" s="1"/>
      <c r="BD2055" s="1"/>
      <c r="BE2055" s="1"/>
      <c r="BF2055" s="1"/>
      <c r="BG2055" s="1"/>
      <c r="BH2055" s="1"/>
      <c r="BI2055" s="1"/>
      <c r="BJ2055" s="1"/>
      <c r="BK2055" s="1"/>
    </row>
    <row r="2056" spans="1:63" s="901" customFormat="1" ht="15" customHeight="1" x14ac:dyDescent="0.1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50"/>
      <c r="AG2056" s="54"/>
      <c r="AH2056" s="1"/>
      <c r="AI2056" s="1"/>
      <c r="AJ2056" s="1"/>
      <c r="AK2056" s="1"/>
      <c r="AL2056" s="1"/>
      <c r="AM2056" s="1"/>
      <c r="AN2056" s="1"/>
      <c r="AO2056" s="1"/>
      <c r="AP2056" s="1"/>
      <c r="AQ2056" s="1"/>
      <c r="AR2056" s="1"/>
      <c r="AS2056" s="1"/>
      <c r="AT2056" s="1"/>
      <c r="AU2056" s="1"/>
      <c r="AV2056" s="1"/>
      <c r="AW2056" s="1"/>
      <c r="AX2056" s="1"/>
      <c r="AY2056" s="1"/>
      <c r="AZ2056" s="1"/>
      <c r="BA2056" s="1"/>
      <c r="BB2056" s="1"/>
      <c r="BC2056" s="1"/>
      <c r="BD2056" s="1"/>
      <c r="BE2056" s="1"/>
      <c r="BF2056" s="1"/>
      <c r="BG2056" s="1"/>
      <c r="BH2056" s="1"/>
      <c r="BI2056" s="1"/>
      <c r="BJ2056" s="1"/>
      <c r="BK2056" s="1"/>
    </row>
    <row r="2057" spans="1:63" s="901" customFormat="1" ht="15" customHeight="1" x14ac:dyDescent="0.1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50"/>
      <c r="AG2057" s="54"/>
      <c r="AH2057" s="1"/>
      <c r="AI2057" s="1"/>
      <c r="AJ2057" s="1"/>
      <c r="AK2057" s="1"/>
      <c r="AL2057" s="1"/>
      <c r="AM2057" s="1"/>
      <c r="AN2057" s="1"/>
      <c r="AO2057" s="1"/>
      <c r="AP2057" s="1"/>
      <c r="AQ2057" s="1"/>
      <c r="AR2057" s="1"/>
      <c r="AS2057" s="1"/>
      <c r="AT2057" s="1"/>
      <c r="AU2057" s="1"/>
      <c r="AV2057" s="1"/>
      <c r="AW2057" s="1"/>
      <c r="AX2057" s="1"/>
      <c r="AY2057" s="1"/>
      <c r="AZ2057" s="1"/>
      <c r="BA2057" s="1"/>
      <c r="BB2057" s="1"/>
      <c r="BC2057" s="1"/>
      <c r="BD2057" s="1"/>
      <c r="BE2057" s="1"/>
      <c r="BF2057" s="1"/>
      <c r="BG2057" s="1"/>
      <c r="BH2057" s="1"/>
      <c r="BI2057" s="1"/>
      <c r="BJ2057" s="1"/>
      <c r="BK2057" s="1"/>
    </row>
    <row r="2058" spans="1:63" s="901" customFormat="1" ht="15" customHeight="1" x14ac:dyDescent="0.1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50"/>
      <c r="AG2058" s="54"/>
      <c r="AH2058" s="1"/>
      <c r="AI2058" s="1"/>
      <c r="AJ2058" s="1"/>
      <c r="AK2058" s="1"/>
      <c r="AL2058" s="1"/>
      <c r="AM2058" s="1"/>
      <c r="AN2058" s="1"/>
      <c r="AO2058" s="1"/>
      <c r="AP2058" s="1"/>
      <c r="AQ2058" s="1"/>
      <c r="AR2058" s="1"/>
      <c r="AS2058" s="1"/>
      <c r="AT2058" s="1"/>
      <c r="AU2058" s="1"/>
      <c r="AV2058" s="1"/>
      <c r="AW2058" s="1"/>
      <c r="AX2058" s="1"/>
      <c r="AY2058" s="1"/>
      <c r="AZ2058" s="1"/>
      <c r="BA2058" s="1"/>
      <c r="BB2058" s="1"/>
      <c r="BC2058" s="1"/>
      <c r="BD2058" s="1"/>
      <c r="BE2058" s="1"/>
      <c r="BF2058" s="1"/>
      <c r="BG2058" s="1"/>
      <c r="BH2058" s="1"/>
      <c r="BI2058" s="1"/>
      <c r="BJ2058" s="1"/>
      <c r="BK2058" s="1"/>
    </row>
    <row r="2059" spans="1:63" s="901" customFormat="1" ht="15" customHeight="1" x14ac:dyDescent="0.1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50"/>
      <c r="AG2059" s="54"/>
      <c r="AH2059" s="1"/>
      <c r="AI2059" s="1"/>
      <c r="AJ2059" s="1"/>
      <c r="AK2059" s="1"/>
      <c r="AL2059" s="1"/>
      <c r="AM2059" s="1"/>
      <c r="AN2059" s="1"/>
      <c r="AO2059" s="1"/>
      <c r="AP2059" s="1"/>
      <c r="AQ2059" s="1"/>
      <c r="AR2059" s="1"/>
      <c r="AS2059" s="1"/>
      <c r="AT2059" s="1"/>
      <c r="AU2059" s="1"/>
      <c r="AV2059" s="1"/>
      <c r="AW2059" s="1"/>
      <c r="AX2059" s="1"/>
      <c r="AY2059" s="1"/>
      <c r="AZ2059" s="1"/>
      <c r="BA2059" s="1"/>
      <c r="BB2059" s="1"/>
      <c r="BC2059" s="1"/>
      <c r="BD2059" s="1"/>
      <c r="BE2059" s="1"/>
      <c r="BF2059" s="1"/>
      <c r="BG2059" s="1"/>
      <c r="BH2059" s="1"/>
      <c r="BI2059" s="1"/>
      <c r="BJ2059" s="1"/>
      <c r="BK2059" s="1"/>
    </row>
    <row r="2060" spans="1:63" s="901" customFormat="1" ht="15" customHeight="1" x14ac:dyDescent="0.1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50"/>
      <c r="AG2060" s="54"/>
      <c r="AH2060" s="1"/>
      <c r="AI2060" s="1"/>
      <c r="AJ2060" s="1"/>
      <c r="AK2060" s="1"/>
      <c r="AL2060" s="1"/>
      <c r="AM2060" s="1"/>
      <c r="AN2060" s="1"/>
      <c r="AO2060" s="1"/>
      <c r="AP2060" s="1"/>
      <c r="AQ2060" s="1"/>
      <c r="AR2060" s="1"/>
      <c r="AS2060" s="1"/>
      <c r="AT2060" s="1"/>
      <c r="AU2060" s="1"/>
      <c r="AV2060" s="1"/>
      <c r="AW2060" s="1"/>
      <c r="AX2060" s="1"/>
      <c r="AY2060" s="1"/>
      <c r="AZ2060" s="1"/>
      <c r="BA2060" s="1"/>
      <c r="BB2060" s="1"/>
      <c r="BC2060" s="1"/>
      <c r="BD2060" s="1"/>
      <c r="BE2060" s="1"/>
      <c r="BF2060" s="1"/>
      <c r="BG2060" s="1"/>
      <c r="BH2060" s="1"/>
      <c r="BI2060" s="1"/>
      <c r="BJ2060" s="1"/>
      <c r="BK2060" s="1"/>
    </row>
    <row r="2061" spans="1:63" s="901" customFormat="1" ht="15" customHeight="1" x14ac:dyDescent="0.1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50"/>
      <c r="AG2061" s="54"/>
      <c r="AH2061" s="1"/>
      <c r="AI2061" s="1"/>
      <c r="AJ2061" s="1"/>
      <c r="AK2061" s="1"/>
      <c r="AL2061" s="1"/>
      <c r="AM2061" s="1"/>
      <c r="AN2061" s="1"/>
      <c r="AO2061" s="1"/>
      <c r="AP2061" s="1"/>
      <c r="AQ2061" s="1"/>
      <c r="AR2061" s="1"/>
      <c r="AS2061" s="1"/>
      <c r="AT2061" s="1"/>
      <c r="AU2061" s="1"/>
      <c r="AV2061" s="1"/>
      <c r="AW2061" s="1"/>
      <c r="AX2061" s="1"/>
      <c r="AY2061" s="1"/>
      <c r="AZ2061" s="1"/>
      <c r="BA2061" s="1"/>
      <c r="BB2061" s="1"/>
      <c r="BC2061" s="1"/>
      <c r="BD2061" s="1"/>
      <c r="BE2061" s="1"/>
      <c r="BF2061" s="1"/>
      <c r="BG2061" s="1"/>
      <c r="BH2061" s="1"/>
      <c r="BI2061" s="1"/>
      <c r="BJ2061" s="1"/>
      <c r="BK2061" s="1"/>
    </row>
    <row r="2062" spans="1:63" s="901" customFormat="1" ht="15" customHeight="1" x14ac:dyDescent="0.1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50"/>
      <c r="AG2062" s="54"/>
      <c r="AH2062" s="1"/>
      <c r="AI2062" s="1"/>
      <c r="AJ2062" s="1"/>
      <c r="AK2062" s="1"/>
      <c r="AL2062" s="1"/>
      <c r="AM2062" s="1"/>
      <c r="AN2062" s="1"/>
      <c r="AO2062" s="1"/>
      <c r="AP2062" s="1"/>
      <c r="AQ2062" s="1"/>
      <c r="AR2062" s="1"/>
      <c r="AS2062" s="1"/>
      <c r="AT2062" s="1"/>
      <c r="AU2062" s="1"/>
      <c r="AV2062" s="1"/>
      <c r="AW2062" s="1"/>
      <c r="AX2062" s="1"/>
      <c r="AY2062" s="1"/>
      <c r="AZ2062" s="1"/>
      <c r="BA2062" s="1"/>
      <c r="BB2062" s="1"/>
      <c r="BC2062" s="1"/>
      <c r="BD2062" s="1"/>
      <c r="BE2062" s="1"/>
      <c r="BF2062" s="1"/>
      <c r="BG2062" s="1"/>
      <c r="BH2062" s="1"/>
      <c r="BI2062" s="1"/>
      <c r="BJ2062" s="1"/>
      <c r="BK2062" s="1"/>
    </row>
    <row r="2063" spans="1:63" s="901" customFormat="1" ht="15" customHeight="1" x14ac:dyDescent="0.1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50"/>
      <c r="AG2063" s="54"/>
      <c r="AH2063" s="1"/>
      <c r="AI2063" s="1"/>
      <c r="AJ2063" s="1"/>
      <c r="AK2063" s="1"/>
      <c r="AL2063" s="1"/>
      <c r="AM2063" s="1"/>
      <c r="AN2063" s="1"/>
      <c r="AO2063" s="1"/>
      <c r="AP2063" s="1"/>
      <c r="AQ2063" s="1"/>
      <c r="AR2063" s="1"/>
      <c r="AS2063" s="1"/>
      <c r="AT2063" s="1"/>
      <c r="AU2063" s="1"/>
      <c r="AV2063" s="1"/>
      <c r="AW2063" s="1"/>
      <c r="AX2063" s="1"/>
      <c r="AY2063" s="1"/>
      <c r="AZ2063" s="1"/>
      <c r="BA2063" s="1"/>
      <c r="BB2063" s="1"/>
      <c r="BC2063" s="1"/>
      <c r="BD2063" s="1"/>
      <c r="BE2063" s="1"/>
      <c r="BF2063" s="1"/>
      <c r="BG2063" s="1"/>
      <c r="BH2063" s="1"/>
      <c r="BI2063" s="1"/>
      <c r="BJ2063" s="1"/>
      <c r="BK2063" s="1"/>
    </row>
    <row r="2064" spans="1:63" s="901" customFormat="1" ht="15" customHeight="1" x14ac:dyDescent="0.1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50"/>
      <c r="AG2064" s="54"/>
      <c r="AH2064" s="1"/>
      <c r="AI2064" s="1"/>
      <c r="AJ2064" s="1"/>
      <c r="AK2064" s="1"/>
      <c r="AL2064" s="1"/>
      <c r="AM2064" s="1"/>
      <c r="AN2064" s="1"/>
      <c r="AO2064" s="1"/>
      <c r="AP2064" s="1"/>
      <c r="AQ2064" s="1"/>
      <c r="AR2064" s="1"/>
      <c r="AS2064" s="1"/>
      <c r="AT2064" s="1"/>
      <c r="AU2064" s="1"/>
      <c r="AV2064" s="1"/>
      <c r="AW2064" s="1"/>
      <c r="AX2064" s="1"/>
      <c r="AY2064" s="1"/>
      <c r="AZ2064" s="1"/>
      <c r="BA2064" s="1"/>
      <c r="BB2064" s="1"/>
      <c r="BC2064" s="1"/>
      <c r="BD2064" s="1"/>
      <c r="BE2064" s="1"/>
      <c r="BF2064" s="1"/>
      <c r="BG2064" s="1"/>
      <c r="BH2064" s="1"/>
      <c r="BI2064" s="1"/>
      <c r="BJ2064" s="1"/>
      <c r="BK2064" s="1"/>
    </row>
    <row r="2065" spans="1:63" s="901" customFormat="1" ht="15" customHeight="1" x14ac:dyDescent="0.1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50"/>
      <c r="AG2065" s="54"/>
      <c r="AH2065" s="1"/>
      <c r="AI2065" s="1"/>
      <c r="AJ2065" s="1"/>
      <c r="AK2065" s="1"/>
      <c r="AL2065" s="1"/>
      <c r="AM2065" s="1"/>
      <c r="AN2065" s="1"/>
      <c r="AO2065" s="1"/>
      <c r="AP2065" s="1"/>
      <c r="AQ2065" s="1"/>
      <c r="AR2065" s="1"/>
      <c r="AS2065" s="1"/>
      <c r="AT2065" s="1"/>
      <c r="AU2065" s="1"/>
      <c r="AV2065" s="1"/>
      <c r="AW2065" s="1"/>
      <c r="AX2065" s="1"/>
      <c r="AY2065" s="1"/>
      <c r="AZ2065" s="1"/>
      <c r="BA2065" s="1"/>
      <c r="BB2065" s="1"/>
      <c r="BC2065" s="1"/>
      <c r="BD2065" s="1"/>
      <c r="BE2065" s="1"/>
      <c r="BF2065" s="1"/>
      <c r="BG2065" s="1"/>
      <c r="BH2065" s="1"/>
      <c r="BI2065" s="1"/>
      <c r="BJ2065" s="1"/>
      <c r="BK2065" s="1"/>
    </row>
    <row r="2066" spans="1:63" s="901" customFormat="1" ht="15" customHeight="1" x14ac:dyDescent="0.1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50"/>
      <c r="AG2066" s="54"/>
      <c r="AH2066" s="1"/>
      <c r="AI2066" s="1"/>
      <c r="AJ2066" s="1"/>
      <c r="AK2066" s="1"/>
      <c r="AL2066" s="1"/>
      <c r="AM2066" s="1"/>
      <c r="AN2066" s="1"/>
      <c r="AO2066" s="1"/>
      <c r="AP2066" s="1"/>
      <c r="AQ2066" s="1"/>
      <c r="AR2066" s="1"/>
      <c r="AS2066" s="1"/>
      <c r="AT2066" s="1"/>
      <c r="AU2066" s="1"/>
      <c r="AV2066" s="1"/>
      <c r="AW2066" s="1"/>
      <c r="AX2066" s="1"/>
      <c r="AY2066" s="1"/>
      <c r="AZ2066" s="1"/>
      <c r="BA2066" s="1"/>
      <c r="BB2066" s="1"/>
      <c r="BC2066" s="1"/>
      <c r="BD2066" s="1"/>
      <c r="BE2066" s="1"/>
      <c r="BF2066" s="1"/>
      <c r="BG2066" s="1"/>
      <c r="BH2066" s="1"/>
      <c r="BI2066" s="1"/>
      <c r="BJ2066" s="1"/>
      <c r="BK2066" s="1"/>
    </row>
    <row r="2067" spans="1:63" s="901" customFormat="1" ht="15" customHeight="1" x14ac:dyDescent="0.1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50"/>
      <c r="AG2067" s="54"/>
      <c r="AH2067" s="1"/>
      <c r="AI2067" s="1"/>
      <c r="AJ2067" s="1"/>
      <c r="AK2067" s="1"/>
      <c r="AL2067" s="1"/>
      <c r="AM2067" s="1"/>
      <c r="AN2067" s="1"/>
      <c r="AO2067" s="1"/>
      <c r="AP2067" s="1"/>
      <c r="AQ2067" s="1"/>
      <c r="AR2067" s="1"/>
      <c r="AS2067" s="1"/>
      <c r="AT2067" s="1"/>
      <c r="AU2067" s="1"/>
      <c r="AV2067" s="1"/>
      <c r="AW2067" s="1"/>
      <c r="AX2067" s="1"/>
      <c r="AY2067" s="1"/>
      <c r="AZ2067" s="1"/>
      <c r="BA2067" s="1"/>
      <c r="BB2067" s="1"/>
      <c r="BC2067" s="1"/>
      <c r="BD2067" s="1"/>
      <c r="BE2067" s="1"/>
      <c r="BF2067" s="1"/>
      <c r="BG2067" s="1"/>
      <c r="BH2067" s="1"/>
      <c r="BI2067" s="1"/>
      <c r="BJ2067" s="1"/>
      <c r="BK2067" s="1"/>
    </row>
    <row r="2068" spans="1:63" s="901" customFormat="1" ht="15" customHeight="1" x14ac:dyDescent="0.1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50"/>
      <c r="AG2068" s="54"/>
      <c r="AH2068" s="1"/>
      <c r="AI2068" s="1"/>
      <c r="AJ2068" s="1"/>
      <c r="AK2068" s="1"/>
      <c r="AL2068" s="1"/>
      <c r="AM2068" s="1"/>
      <c r="AN2068" s="1"/>
      <c r="AO2068" s="1"/>
      <c r="AP2068" s="1"/>
      <c r="AQ2068" s="1"/>
      <c r="AR2068" s="1"/>
      <c r="AS2068" s="1"/>
      <c r="AT2068" s="1"/>
      <c r="AU2068" s="1"/>
      <c r="AV2068" s="1"/>
      <c r="AW2068" s="1"/>
      <c r="AX2068" s="1"/>
      <c r="AY2068" s="1"/>
      <c r="AZ2068" s="1"/>
      <c r="BA2068" s="1"/>
      <c r="BB2068" s="1"/>
      <c r="BC2068" s="1"/>
      <c r="BD2068" s="1"/>
      <c r="BE2068" s="1"/>
      <c r="BF2068" s="1"/>
      <c r="BG2068" s="1"/>
      <c r="BH2068" s="1"/>
      <c r="BI2068" s="1"/>
      <c r="BJ2068" s="1"/>
      <c r="BK2068" s="1"/>
    </row>
    <row r="2069" spans="1:63" s="901" customFormat="1" ht="15" customHeight="1" x14ac:dyDescent="0.1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50"/>
      <c r="AG2069" s="54"/>
      <c r="AH2069" s="1"/>
      <c r="AI2069" s="1"/>
      <c r="AJ2069" s="1"/>
      <c r="AK2069" s="1"/>
      <c r="AL2069" s="1"/>
      <c r="AM2069" s="1"/>
      <c r="AN2069" s="1"/>
      <c r="AO2069" s="1"/>
      <c r="AP2069" s="1"/>
      <c r="AQ2069" s="1"/>
      <c r="AR2069" s="1"/>
      <c r="AS2069" s="1"/>
      <c r="AT2069" s="1"/>
      <c r="AU2069" s="1"/>
      <c r="AV2069" s="1"/>
      <c r="AW2069" s="1"/>
      <c r="AX2069" s="1"/>
      <c r="AY2069" s="1"/>
      <c r="AZ2069" s="1"/>
      <c r="BA2069" s="1"/>
      <c r="BB2069" s="1"/>
      <c r="BC2069" s="1"/>
      <c r="BD2069" s="1"/>
      <c r="BE2069" s="1"/>
      <c r="BF2069" s="1"/>
      <c r="BG2069" s="1"/>
      <c r="BH2069" s="1"/>
      <c r="BI2069" s="1"/>
      <c r="BJ2069" s="1"/>
      <c r="BK2069" s="1"/>
    </row>
    <row r="2070" spans="1:63" s="901" customFormat="1" ht="15" customHeight="1" x14ac:dyDescent="0.1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50"/>
      <c r="AG2070" s="54"/>
      <c r="AH2070" s="1"/>
      <c r="AI2070" s="1"/>
      <c r="AJ2070" s="1"/>
      <c r="AK2070" s="1"/>
      <c r="AL2070" s="1"/>
      <c r="AM2070" s="1"/>
      <c r="AN2070" s="1"/>
      <c r="AO2070" s="1"/>
      <c r="AP2070" s="1"/>
      <c r="AQ2070" s="1"/>
      <c r="AR2070" s="1"/>
      <c r="AS2070" s="1"/>
      <c r="AT2070" s="1"/>
      <c r="AU2070" s="1"/>
      <c r="AV2070" s="1"/>
      <c r="AW2070" s="1"/>
      <c r="AX2070" s="1"/>
      <c r="AY2070" s="1"/>
      <c r="AZ2070" s="1"/>
      <c r="BA2070" s="1"/>
      <c r="BB2070" s="1"/>
      <c r="BC2070" s="1"/>
      <c r="BD2070" s="1"/>
      <c r="BE2070" s="1"/>
      <c r="BF2070" s="1"/>
      <c r="BG2070" s="1"/>
      <c r="BH2070" s="1"/>
      <c r="BI2070" s="1"/>
      <c r="BJ2070" s="1"/>
      <c r="BK2070" s="1"/>
    </row>
    <row r="2071" spans="1:63" s="901" customFormat="1" ht="15" customHeight="1" x14ac:dyDescent="0.1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50"/>
      <c r="AG2071" s="54"/>
      <c r="AH2071" s="1"/>
      <c r="AI2071" s="1"/>
      <c r="AJ2071" s="1"/>
      <c r="AK2071" s="1"/>
      <c r="AL2071" s="1"/>
      <c r="AM2071" s="1"/>
      <c r="AN2071" s="1"/>
      <c r="AO2071" s="1"/>
      <c r="AP2071" s="1"/>
      <c r="AQ2071" s="1"/>
      <c r="AR2071" s="1"/>
      <c r="AS2071" s="1"/>
      <c r="AT2071" s="1"/>
      <c r="AU2071" s="1"/>
      <c r="AV2071" s="1"/>
      <c r="AW2071" s="1"/>
      <c r="AX2071" s="1"/>
      <c r="AY2071" s="1"/>
      <c r="AZ2071" s="1"/>
      <c r="BA2071" s="1"/>
      <c r="BB2071" s="1"/>
      <c r="BC2071" s="1"/>
      <c r="BD2071" s="1"/>
      <c r="BE2071" s="1"/>
      <c r="BF2071" s="1"/>
      <c r="BG2071" s="1"/>
      <c r="BH2071" s="1"/>
      <c r="BI2071" s="1"/>
      <c r="BJ2071" s="1"/>
      <c r="BK2071" s="1"/>
    </row>
    <row r="2072" spans="1:63" s="901" customFormat="1" ht="15" customHeight="1" x14ac:dyDescent="0.1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50"/>
      <c r="AG2072" s="54"/>
      <c r="AH2072" s="1"/>
      <c r="AI2072" s="1"/>
      <c r="AJ2072" s="1"/>
      <c r="AK2072" s="1"/>
      <c r="AL2072" s="1"/>
      <c r="AM2072" s="1"/>
      <c r="AN2072" s="1"/>
      <c r="AO2072" s="1"/>
      <c r="AP2072" s="1"/>
      <c r="AQ2072" s="1"/>
      <c r="AR2072" s="1"/>
      <c r="AS2072" s="1"/>
      <c r="AT2072" s="1"/>
      <c r="AU2072" s="1"/>
      <c r="AV2072" s="1"/>
      <c r="AW2072" s="1"/>
      <c r="AX2072" s="1"/>
      <c r="AY2072" s="1"/>
      <c r="AZ2072" s="1"/>
      <c r="BA2072" s="1"/>
      <c r="BB2072" s="1"/>
      <c r="BC2072" s="1"/>
      <c r="BD2072" s="1"/>
      <c r="BE2072" s="1"/>
      <c r="BF2072" s="1"/>
      <c r="BG2072" s="1"/>
      <c r="BH2072" s="1"/>
      <c r="BI2072" s="1"/>
      <c r="BJ2072" s="1"/>
      <c r="BK2072" s="1"/>
    </row>
    <row r="2073" spans="1:63" s="901" customFormat="1" ht="15" customHeight="1" x14ac:dyDescent="0.1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50"/>
      <c r="AG2073" s="54"/>
      <c r="AH2073" s="1"/>
      <c r="AI2073" s="1"/>
      <c r="AJ2073" s="1"/>
      <c r="AK2073" s="1"/>
      <c r="AL2073" s="1"/>
      <c r="AM2073" s="1"/>
      <c r="AN2073" s="1"/>
      <c r="AO2073" s="1"/>
      <c r="AP2073" s="1"/>
      <c r="AQ2073" s="1"/>
      <c r="AR2073" s="1"/>
      <c r="AS2073" s="1"/>
      <c r="AT2073" s="1"/>
      <c r="AU2073" s="1"/>
      <c r="AV2073" s="1"/>
      <c r="AW2073" s="1"/>
      <c r="AX2073" s="1"/>
      <c r="AY2073" s="1"/>
      <c r="AZ2073" s="1"/>
      <c r="BA2073" s="1"/>
      <c r="BB2073" s="1"/>
      <c r="BC2073" s="1"/>
      <c r="BD2073" s="1"/>
      <c r="BE2073" s="1"/>
      <c r="BF2073" s="1"/>
      <c r="BG2073" s="1"/>
      <c r="BH2073" s="1"/>
      <c r="BI2073" s="1"/>
      <c r="BJ2073" s="1"/>
      <c r="BK2073" s="1"/>
    </row>
    <row r="2074" spans="1:63" s="901" customFormat="1" ht="15" customHeight="1" x14ac:dyDescent="0.1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50"/>
      <c r="AG2074" s="54"/>
      <c r="AH2074" s="1"/>
      <c r="AI2074" s="1"/>
      <c r="AJ2074" s="1"/>
      <c r="AK2074" s="1"/>
      <c r="AL2074" s="1"/>
      <c r="AM2074" s="1"/>
      <c r="AN2074" s="1"/>
      <c r="AO2074" s="1"/>
      <c r="AP2074" s="1"/>
      <c r="AQ2074" s="1"/>
      <c r="AR2074" s="1"/>
      <c r="AS2074" s="1"/>
      <c r="AT2074" s="1"/>
      <c r="AU2074" s="1"/>
      <c r="AV2074" s="1"/>
      <c r="AW2074" s="1"/>
      <c r="AX2074" s="1"/>
      <c r="AY2074" s="1"/>
      <c r="AZ2074" s="1"/>
      <c r="BA2074" s="1"/>
      <c r="BB2074" s="1"/>
      <c r="BC2074" s="1"/>
      <c r="BD2074" s="1"/>
      <c r="BE2074" s="1"/>
      <c r="BF2074" s="1"/>
      <c r="BG2074" s="1"/>
      <c r="BH2074" s="1"/>
      <c r="BI2074" s="1"/>
      <c r="BJ2074" s="1"/>
      <c r="BK2074" s="1"/>
    </row>
    <row r="2075" spans="1:63" s="901" customFormat="1" ht="15" customHeight="1" x14ac:dyDescent="0.1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50"/>
      <c r="AG2075" s="54"/>
      <c r="AH2075" s="1"/>
      <c r="AI2075" s="1"/>
      <c r="AJ2075" s="1"/>
      <c r="AK2075" s="1"/>
      <c r="AL2075" s="1"/>
      <c r="AM2075" s="1"/>
      <c r="AN2075" s="1"/>
      <c r="AO2075" s="1"/>
      <c r="AP2075" s="1"/>
      <c r="AQ2075" s="1"/>
      <c r="AR2075" s="1"/>
      <c r="AS2075" s="1"/>
      <c r="AT2075" s="1"/>
      <c r="AU2075" s="1"/>
      <c r="AV2075" s="1"/>
      <c r="AW2075" s="1"/>
      <c r="AX2075" s="1"/>
      <c r="AY2075" s="1"/>
      <c r="AZ2075" s="1"/>
      <c r="BA2075" s="1"/>
      <c r="BB2075" s="1"/>
      <c r="BC2075" s="1"/>
      <c r="BD2075" s="1"/>
      <c r="BE2075" s="1"/>
      <c r="BF2075" s="1"/>
      <c r="BG2075" s="1"/>
      <c r="BH2075" s="1"/>
      <c r="BI2075" s="1"/>
      <c r="BJ2075" s="1"/>
      <c r="BK2075" s="1"/>
    </row>
    <row r="2076" spans="1:63" s="901" customFormat="1" ht="15" customHeight="1" x14ac:dyDescent="0.1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50"/>
      <c r="AG2076" s="54"/>
      <c r="AH2076" s="1"/>
      <c r="AI2076" s="1"/>
      <c r="AJ2076" s="1"/>
      <c r="AK2076" s="1"/>
      <c r="AL2076" s="1"/>
      <c r="AM2076" s="1"/>
      <c r="AN2076" s="1"/>
      <c r="AO2076" s="1"/>
      <c r="AP2076" s="1"/>
      <c r="AQ2076" s="1"/>
      <c r="AR2076" s="1"/>
      <c r="AS2076" s="1"/>
      <c r="AT2076" s="1"/>
      <c r="AU2076" s="1"/>
      <c r="AV2076" s="1"/>
      <c r="AW2076" s="1"/>
      <c r="AX2076" s="1"/>
      <c r="AY2076" s="1"/>
      <c r="AZ2076" s="1"/>
      <c r="BA2076" s="1"/>
      <c r="BB2076" s="1"/>
      <c r="BC2076" s="1"/>
      <c r="BD2076" s="1"/>
      <c r="BE2076" s="1"/>
      <c r="BF2076" s="1"/>
      <c r="BG2076" s="1"/>
      <c r="BH2076" s="1"/>
      <c r="BI2076" s="1"/>
      <c r="BJ2076" s="1"/>
      <c r="BK2076" s="1"/>
    </row>
    <row r="2077" spans="1:63" s="901" customFormat="1" ht="15" customHeight="1" x14ac:dyDescent="0.1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50"/>
      <c r="AG2077" s="54"/>
      <c r="AH2077" s="1"/>
      <c r="AI2077" s="1"/>
      <c r="AJ2077" s="1"/>
      <c r="AK2077" s="1"/>
      <c r="AL2077" s="1"/>
      <c r="AM2077" s="1"/>
      <c r="AN2077" s="1"/>
      <c r="AO2077" s="1"/>
      <c r="AP2077" s="1"/>
      <c r="AQ2077" s="1"/>
      <c r="AR2077" s="1"/>
      <c r="AS2077" s="1"/>
      <c r="AT2077" s="1"/>
      <c r="AU2077" s="1"/>
      <c r="AV2077" s="1"/>
      <c r="AW2077" s="1"/>
      <c r="AX2077" s="1"/>
      <c r="AY2077" s="1"/>
      <c r="AZ2077" s="1"/>
      <c r="BA2077" s="1"/>
      <c r="BB2077" s="1"/>
      <c r="BC2077" s="1"/>
      <c r="BD2077" s="1"/>
      <c r="BE2077" s="1"/>
      <c r="BF2077" s="1"/>
      <c r="BG2077" s="1"/>
      <c r="BH2077" s="1"/>
      <c r="BI2077" s="1"/>
      <c r="BJ2077" s="1"/>
      <c r="BK2077" s="1"/>
    </row>
    <row r="2078" spans="1:63" s="901" customFormat="1" ht="15" customHeight="1" x14ac:dyDescent="0.1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50"/>
      <c r="AG2078" s="54"/>
      <c r="AH2078" s="1"/>
      <c r="AI2078" s="1"/>
      <c r="AJ2078" s="1"/>
      <c r="AK2078" s="1"/>
      <c r="AL2078" s="1"/>
      <c r="AM2078" s="1"/>
      <c r="AN2078" s="1"/>
      <c r="AO2078" s="1"/>
      <c r="AP2078" s="1"/>
      <c r="AQ2078" s="1"/>
      <c r="AR2078" s="1"/>
      <c r="AS2078" s="1"/>
      <c r="AT2078" s="1"/>
      <c r="AU2078" s="1"/>
      <c r="AV2078" s="1"/>
      <c r="AW2078" s="1"/>
      <c r="AX2078" s="1"/>
      <c r="AY2078" s="1"/>
      <c r="AZ2078" s="1"/>
      <c r="BA2078" s="1"/>
      <c r="BB2078" s="1"/>
      <c r="BC2078" s="1"/>
      <c r="BD2078" s="1"/>
      <c r="BE2078" s="1"/>
      <c r="BF2078" s="1"/>
      <c r="BG2078" s="1"/>
      <c r="BH2078" s="1"/>
      <c r="BI2078" s="1"/>
      <c r="BJ2078" s="1"/>
      <c r="BK2078" s="1"/>
    </row>
    <row r="2079" spans="1:63" s="901" customFormat="1" ht="15" customHeight="1" x14ac:dyDescent="0.1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50"/>
      <c r="AG2079" s="54"/>
      <c r="AH2079" s="1"/>
      <c r="AI2079" s="1"/>
      <c r="AJ2079" s="1"/>
      <c r="AK2079" s="1"/>
      <c r="AL2079" s="1"/>
      <c r="AM2079" s="1"/>
      <c r="AN2079" s="1"/>
      <c r="AO2079" s="1"/>
      <c r="AP2079" s="1"/>
      <c r="AQ2079" s="1"/>
      <c r="AR2079" s="1"/>
      <c r="AS2079" s="1"/>
      <c r="AT2079" s="1"/>
      <c r="AU2079" s="1"/>
      <c r="AV2079" s="1"/>
      <c r="AW2079" s="1"/>
      <c r="AX2079" s="1"/>
      <c r="AY2079" s="1"/>
      <c r="AZ2079" s="1"/>
      <c r="BA2079" s="1"/>
      <c r="BB2079" s="1"/>
      <c r="BC2079" s="1"/>
      <c r="BD2079" s="1"/>
      <c r="BE2079" s="1"/>
      <c r="BF2079" s="1"/>
      <c r="BG2079" s="1"/>
      <c r="BH2079" s="1"/>
      <c r="BI2079" s="1"/>
      <c r="BJ2079" s="1"/>
      <c r="BK2079" s="1"/>
    </row>
    <row r="2080" spans="1:63" s="901" customFormat="1" ht="15" customHeight="1" x14ac:dyDescent="0.1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50"/>
      <c r="AG2080" s="54"/>
      <c r="AH2080" s="1"/>
      <c r="AI2080" s="1"/>
      <c r="AJ2080" s="1"/>
      <c r="AK2080" s="1"/>
      <c r="AL2080" s="1"/>
      <c r="AM2080" s="1"/>
      <c r="AN2080" s="1"/>
      <c r="AO2080" s="1"/>
      <c r="AP2080" s="1"/>
      <c r="AQ2080" s="1"/>
      <c r="AR2080" s="1"/>
      <c r="AS2080" s="1"/>
      <c r="AT2080" s="1"/>
      <c r="AU2080" s="1"/>
      <c r="AV2080" s="1"/>
      <c r="AW2080" s="1"/>
      <c r="AX2080" s="1"/>
      <c r="AY2080" s="1"/>
      <c r="AZ2080" s="1"/>
      <c r="BA2080" s="1"/>
      <c r="BB2080" s="1"/>
      <c r="BC2080" s="1"/>
      <c r="BD2080" s="1"/>
      <c r="BE2080" s="1"/>
      <c r="BF2080" s="1"/>
      <c r="BG2080" s="1"/>
      <c r="BH2080" s="1"/>
      <c r="BI2080" s="1"/>
      <c r="BJ2080" s="1"/>
      <c r="BK2080" s="1"/>
    </row>
    <row r="2081" spans="1:63" s="901" customFormat="1" ht="15" customHeight="1" x14ac:dyDescent="0.1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50"/>
      <c r="AG2081" s="54"/>
      <c r="AH2081" s="1"/>
      <c r="AI2081" s="1"/>
      <c r="AJ2081" s="1"/>
      <c r="AK2081" s="1"/>
      <c r="AL2081" s="1"/>
      <c r="AM2081" s="1"/>
      <c r="AN2081" s="1"/>
      <c r="AO2081" s="1"/>
      <c r="AP2081" s="1"/>
      <c r="AQ2081" s="1"/>
      <c r="AR2081" s="1"/>
      <c r="AS2081" s="1"/>
      <c r="AT2081" s="1"/>
      <c r="AU2081" s="1"/>
      <c r="AV2081" s="1"/>
      <c r="AW2081" s="1"/>
      <c r="AX2081" s="1"/>
      <c r="AY2081" s="1"/>
      <c r="AZ2081" s="1"/>
      <c r="BA2081" s="1"/>
      <c r="BB2081" s="1"/>
      <c r="BC2081" s="1"/>
      <c r="BD2081" s="1"/>
      <c r="BE2081" s="1"/>
      <c r="BF2081" s="1"/>
      <c r="BG2081" s="1"/>
      <c r="BH2081" s="1"/>
      <c r="BI2081" s="1"/>
      <c r="BJ2081" s="1"/>
      <c r="BK2081" s="1"/>
    </row>
    <row r="2082" spans="1:63" s="901" customFormat="1" ht="15" customHeight="1" x14ac:dyDescent="0.1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50"/>
      <c r="AG2082" s="54"/>
      <c r="AH2082" s="1"/>
      <c r="AI2082" s="1"/>
      <c r="AJ2082" s="1"/>
      <c r="AK2082" s="1"/>
      <c r="AL2082" s="1"/>
      <c r="AM2082" s="1"/>
      <c r="AN2082" s="1"/>
      <c r="AO2082" s="1"/>
      <c r="AP2082" s="1"/>
      <c r="AQ2082" s="1"/>
      <c r="AR2082" s="1"/>
      <c r="AS2082" s="1"/>
      <c r="AT2082" s="1"/>
      <c r="AU2082" s="1"/>
      <c r="AV2082" s="1"/>
      <c r="AW2082" s="1"/>
      <c r="AX2082" s="1"/>
      <c r="AY2082" s="1"/>
      <c r="AZ2082" s="1"/>
      <c r="BA2082" s="1"/>
      <c r="BB2082" s="1"/>
      <c r="BC2082" s="1"/>
      <c r="BD2082" s="1"/>
      <c r="BE2082" s="1"/>
      <c r="BF2082" s="1"/>
      <c r="BG2082" s="1"/>
      <c r="BH2082" s="1"/>
      <c r="BI2082" s="1"/>
      <c r="BJ2082" s="1"/>
      <c r="BK2082" s="1"/>
    </row>
    <row r="2083" spans="1:63" s="901" customFormat="1" ht="15" customHeight="1" x14ac:dyDescent="0.1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50"/>
      <c r="AG2083" s="54"/>
      <c r="AH2083" s="1"/>
      <c r="AI2083" s="1"/>
      <c r="AJ2083" s="1"/>
      <c r="AK2083" s="1"/>
      <c r="AL2083" s="1"/>
      <c r="AM2083" s="1"/>
      <c r="AN2083" s="1"/>
      <c r="AO2083" s="1"/>
      <c r="AP2083" s="1"/>
      <c r="AQ2083" s="1"/>
      <c r="AR2083" s="1"/>
      <c r="AS2083" s="1"/>
      <c r="AT2083" s="1"/>
      <c r="AU2083" s="1"/>
      <c r="AV2083" s="1"/>
      <c r="AW2083" s="1"/>
      <c r="AX2083" s="1"/>
      <c r="AY2083" s="1"/>
      <c r="AZ2083" s="1"/>
      <c r="BA2083" s="1"/>
      <c r="BB2083" s="1"/>
      <c r="BC2083" s="1"/>
      <c r="BD2083" s="1"/>
      <c r="BE2083" s="1"/>
      <c r="BF2083" s="1"/>
      <c r="BG2083" s="1"/>
      <c r="BH2083" s="1"/>
      <c r="BI2083" s="1"/>
      <c r="BJ2083" s="1"/>
      <c r="BK2083" s="1"/>
    </row>
    <row r="2084" spans="1:63" s="901" customFormat="1" ht="15" customHeight="1" x14ac:dyDescent="0.1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50"/>
      <c r="AG2084" s="54"/>
      <c r="AH2084" s="1"/>
      <c r="AI2084" s="1"/>
      <c r="AJ2084" s="1"/>
      <c r="AK2084" s="1"/>
      <c r="AL2084" s="1"/>
      <c r="AM2084" s="1"/>
      <c r="AN2084" s="1"/>
      <c r="AO2084" s="1"/>
      <c r="AP2084" s="1"/>
      <c r="AQ2084" s="1"/>
      <c r="AR2084" s="1"/>
      <c r="AS2084" s="1"/>
      <c r="AT2084" s="1"/>
      <c r="AU2084" s="1"/>
      <c r="AV2084" s="1"/>
      <c r="AW2084" s="1"/>
      <c r="AX2084" s="1"/>
      <c r="AY2084" s="1"/>
      <c r="AZ2084" s="1"/>
      <c r="BA2084" s="1"/>
      <c r="BB2084" s="1"/>
      <c r="BC2084" s="1"/>
      <c r="BD2084" s="1"/>
      <c r="BE2084" s="1"/>
      <c r="BF2084" s="1"/>
      <c r="BG2084" s="1"/>
      <c r="BH2084" s="1"/>
      <c r="BI2084" s="1"/>
      <c r="BJ2084" s="1"/>
      <c r="BK2084" s="1"/>
    </row>
    <row r="2085" spans="1:63" s="901" customFormat="1" ht="15" customHeight="1" x14ac:dyDescent="0.1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50"/>
      <c r="AG2085" s="54"/>
      <c r="AH2085" s="1"/>
      <c r="AI2085" s="1"/>
      <c r="AJ2085" s="1"/>
      <c r="AK2085" s="1"/>
      <c r="AL2085" s="1"/>
      <c r="AM2085" s="1"/>
      <c r="AN2085" s="1"/>
      <c r="AO2085" s="1"/>
      <c r="AP2085" s="1"/>
      <c r="AQ2085" s="1"/>
      <c r="AR2085" s="1"/>
      <c r="AS2085" s="1"/>
      <c r="AT2085" s="1"/>
      <c r="AU2085" s="1"/>
      <c r="AV2085" s="1"/>
      <c r="AW2085" s="1"/>
      <c r="AX2085" s="1"/>
      <c r="AY2085" s="1"/>
      <c r="AZ2085" s="1"/>
      <c r="BA2085" s="1"/>
      <c r="BB2085" s="1"/>
      <c r="BC2085" s="1"/>
      <c r="BD2085" s="1"/>
      <c r="BE2085" s="1"/>
      <c r="BF2085" s="1"/>
      <c r="BG2085" s="1"/>
      <c r="BH2085" s="1"/>
      <c r="BI2085" s="1"/>
      <c r="BJ2085" s="1"/>
      <c r="BK2085" s="1"/>
    </row>
    <row r="2086" spans="1:63" s="901" customFormat="1" ht="15" customHeight="1" x14ac:dyDescent="0.1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50"/>
      <c r="AG2086" s="54"/>
      <c r="AH2086" s="1"/>
      <c r="AI2086" s="1"/>
      <c r="AJ2086" s="1"/>
      <c r="AK2086" s="1"/>
      <c r="AL2086" s="1"/>
      <c r="AM2086" s="1"/>
      <c r="AN2086" s="1"/>
      <c r="AO2086" s="1"/>
      <c r="AP2086" s="1"/>
      <c r="AQ2086" s="1"/>
      <c r="AR2086" s="1"/>
      <c r="AS2086" s="1"/>
      <c r="AT2086" s="1"/>
      <c r="AU2086" s="1"/>
      <c r="AV2086" s="1"/>
      <c r="AW2086" s="1"/>
      <c r="AX2086" s="1"/>
      <c r="AY2086" s="1"/>
      <c r="AZ2086" s="1"/>
      <c r="BA2086" s="1"/>
      <c r="BB2086" s="1"/>
      <c r="BC2086" s="1"/>
      <c r="BD2086" s="1"/>
      <c r="BE2086" s="1"/>
      <c r="BF2086" s="1"/>
      <c r="BG2086" s="1"/>
      <c r="BH2086" s="1"/>
      <c r="BI2086" s="1"/>
      <c r="BJ2086" s="1"/>
      <c r="BK2086" s="1"/>
    </row>
    <row r="2087" spans="1:63" s="901" customFormat="1" ht="15" customHeight="1" x14ac:dyDescent="0.1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50"/>
      <c r="AG2087" s="54"/>
      <c r="AH2087" s="1"/>
      <c r="AI2087" s="1"/>
      <c r="AJ2087" s="1"/>
      <c r="AK2087" s="1"/>
      <c r="AL2087" s="1"/>
      <c r="AM2087" s="1"/>
      <c r="AN2087" s="1"/>
      <c r="AO2087" s="1"/>
      <c r="AP2087" s="1"/>
      <c r="AQ2087" s="1"/>
      <c r="AR2087" s="1"/>
      <c r="AS2087" s="1"/>
      <c r="AT2087" s="1"/>
      <c r="AU2087" s="1"/>
      <c r="AV2087" s="1"/>
      <c r="AW2087" s="1"/>
      <c r="AX2087" s="1"/>
      <c r="AY2087" s="1"/>
      <c r="AZ2087" s="1"/>
      <c r="BA2087" s="1"/>
      <c r="BB2087" s="1"/>
      <c r="BC2087" s="1"/>
      <c r="BD2087" s="1"/>
      <c r="BE2087" s="1"/>
      <c r="BF2087" s="1"/>
      <c r="BG2087" s="1"/>
      <c r="BH2087" s="1"/>
      <c r="BI2087" s="1"/>
      <c r="BJ2087" s="1"/>
      <c r="BK2087" s="1"/>
    </row>
    <row r="2088" spans="1:63" s="901" customFormat="1" ht="15" customHeight="1" x14ac:dyDescent="0.1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50"/>
      <c r="AG2088" s="54"/>
      <c r="AH2088" s="1"/>
      <c r="AI2088" s="1"/>
      <c r="AJ2088" s="1"/>
      <c r="AK2088" s="1"/>
      <c r="AL2088" s="1"/>
      <c r="AM2088" s="1"/>
      <c r="AN2088" s="1"/>
      <c r="AO2088" s="1"/>
      <c r="AP2088" s="1"/>
      <c r="AQ2088" s="1"/>
      <c r="AR2088" s="1"/>
      <c r="AS2088" s="1"/>
      <c r="AT2088" s="1"/>
      <c r="AU2088" s="1"/>
      <c r="AV2088" s="1"/>
      <c r="AW2088" s="1"/>
      <c r="AX2088" s="1"/>
      <c r="AY2088" s="1"/>
      <c r="AZ2088" s="1"/>
      <c r="BA2088" s="1"/>
      <c r="BB2088" s="1"/>
      <c r="BC2088" s="1"/>
      <c r="BD2088" s="1"/>
      <c r="BE2088" s="1"/>
      <c r="BF2088" s="1"/>
      <c r="BG2088" s="1"/>
      <c r="BH2088" s="1"/>
      <c r="BI2088" s="1"/>
      <c r="BJ2088" s="1"/>
      <c r="BK2088" s="1"/>
    </row>
    <row r="2089" spans="1:63" s="901" customFormat="1" ht="15" customHeight="1" x14ac:dyDescent="0.1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50"/>
      <c r="AG2089" s="54"/>
      <c r="AH2089" s="1"/>
      <c r="AI2089" s="1"/>
      <c r="AJ2089" s="1"/>
      <c r="AK2089" s="1"/>
      <c r="AL2089" s="1"/>
      <c r="AM2089" s="1"/>
      <c r="AN2089" s="1"/>
      <c r="AO2089" s="1"/>
      <c r="AP2089" s="1"/>
      <c r="AQ2089" s="1"/>
      <c r="AR2089" s="1"/>
      <c r="AS2089" s="1"/>
      <c r="AT2089" s="1"/>
      <c r="AU2089" s="1"/>
      <c r="AV2089" s="1"/>
      <c r="AW2089" s="1"/>
      <c r="AX2089" s="1"/>
      <c r="AY2089" s="1"/>
      <c r="AZ2089" s="1"/>
      <c r="BA2089" s="1"/>
      <c r="BB2089" s="1"/>
      <c r="BC2089" s="1"/>
      <c r="BD2089" s="1"/>
      <c r="BE2089" s="1"/>
      <c r="BF2089" s="1"/>
      <c r="BG2089" s="1"/>
      <c r="BH2089" s="1"/>
      <c r="BI2089" s="1"/>
      <c r="BJ2089" s="1"/>
      <c r="BK2089" s="1"/>
    </row>
    <row r="2090" spans="1:63" s="901" customFormat="1" ht="15" customHeight="1" x14ac:dyDescent="0.1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50"/>
      <c r="AG2090" s="54"/>
      <c r="AH2090" s="1"/>
      <c r="AI2090" s="1"/>
      <c r="AJ2090" s="1"/>
      <c r="AK2090" s="1"/>
      <c r="AL2090" s="1"/>
      <c r="AM2090" s="1"/>
      <c r="AN2090" s="1"/>
      <c r="AO2090" s="1"/>
      <c r="AP2090" s="1"/>
      <c r="AQ2090" s="1"/>
      <c r="AR2090" s="1"/>
      <c r="AS2090" s="1"/>
      <c r="AT2090" s="1"/>
      <c r="AU2090" s="1"/>
      <c r="AV2090" s="1"/>
      <c r="AW2090" s="1"/>
      <c r="AX2090" s="1"/>
      <c r="AY2090" s="1"/>
      <c r="AZ2090" s="1"/>
      <c r="BA2090" s="1"/>
      <c r="BB2090" s="1"/>
      <c r="BC2090" s="1"/>
      <c r="BD2090" s="1"/>
      <c r="BE2090" s="1"/>
      <c r="BF2090" s="1"/>
      <c r="BG2090" s="1"/>
      <c r="BH2090" s="1"/>
      <c r="BI2090" s="1"/>
      <c r="BJ2090" s="1"/>
      <c r="BK2090" s="1"/>
    </row>
    <row r="2091" spans="1:63" s="901" customFormat="1" ht="15" customHeight="1" x14ac:dyDescent="0.1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50"/>
      <c r="AG2091" s="54"/>
      <c r="AH2091" s="1"/>
      <c r="AI2091" s="1"/>
      <c r="AJ2091" s="1"/>
      <c r="AK2091" s="1"/>
      <c r="AL2091" s="1"/>
      <c r="AM2091" s="1"/>
      <c r="AN2091" s="1"/>
      <c r="AO2091" s="1"/>
      <c r="AP2091" s="1"/>
      <c r="AQ2091" s="1"/>
      <c r="AR2091" s="1"/>
      <c r="AS2091" s="1"/>
      <c r="AT2091" s="1"/>
      <c r="AU2091" s="1"/>
      <c r="AV2091" s="1"/>
      <c r="AW2091" s="1"/>
      <c r="AX2091" s="1"/>
      <c r="AY2091" s="1"/>
      <c r="AZ2091" s="1"/>
      <c r="BA2091" s="1"/>
      <c r="BB2091" s="1"/>
      <c r="BC2091" s="1"/>
      <c r="BD2091" s="1"/>
      <c r="BE2091" s="1"/>
      <c r="BF2091" s="1"/>
      <c r="BG2091" s="1"/>
      <c r="BH2091" s="1"/>
      <c r="BI2091" s="1"/>
      <c r="BJ2091" s="1"/>
      <c r="BK2091" s="1"/>
    </row>
    <row r="2092" spans="1:63" s="901" customFormat="1" ht="15" customHeight="1" x14ac:dyDescent="0.1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50"/>
      <c r="AG2092" s="54"/>
      <c r="AH2092" s="1"/>
      <c r="AI2092" s="1"/>
      <c r="AJ2092" s="1"/>
      <c r="AK2092" s="1"/>
      <c r="AL2092" s="1"/>
      <c r="AM2092" s="1"/>
      <c r="AN2092" s="1"/>
      <c r="AO2092" s="1"/>
      <c r="AP2092" s="1"/>
      <c r="AQ2092" s="1"/>
      <c r="AR2092" s="1"/>
      <c r="AS2092" s="1"/>
      <c r="AT2092" s="1"/>
      <c r="AU2092" s="1"/>
      <c r="AV2092" s="1"/>
      <c r="AW2092" s="1"/>
      <c r="AX2092" s="1"/>
      <c r="AY2092" s="1"/>
      <c r="AZ2092" s="1"/>
      <c r="BA2092" s="1"/>
      <c r="BB2092" s="1"/>
      <c r="BC2092" s="1"/>
      <c r="BD2092" s="1"/>
      <c r="BE2092" s="1"/>
      <c r="BF2092" s="1"/>
      <c r="BG2092" s="1"/>
      <c r="BH2092" s="1"/>
      <c r="BI2092" s="1"/>
      <c r="BJ2092" s="1"/>
      <c r="BK2092" s="1"/>
    </row>
    <row r="2093" spans="1:63" s="901" customFormat="1" ht="15" customHeight="1" x14ac:dyDescent="0.1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50"/>
      <c r="AG2093" s="54"/>
      <c r="AH2093" s="1"/>
      <c r="AI2093" s="1"/>
      <c r="AJ2093" s="1"/>
      <c r="AK2093" s="1"/>
      <c r="AL2093" s="1"/>
      <c r="AM2093" s="1"/>
      <c r="AN2093" s="1"/>
      <c r="AO2093" s="1"/>
      <c r="AP2093" s="1"/>
      <c r="AQ2093" s="1"/>
      <c r="AR2093" s="1"/>
      <c r="AS2093" s="1"/>
      <c r="AT2093" s="1"/>
      <c r="AU2093" s="1"/>
      <c r="AV2093" s="1"/>
      <c r="AW2093" s="1"/>
      <c r="AX2093" s="1"/>
      <c r="AY2093" s="1"/>
      <c r="AZ2093" s="1"/>
      <c r="BA2093" s="1"/>
      <c r="BB2093" s="1"/>
      <c r="BC2093" s="1"/>
      <c r="BD2093" s="1"/>
      <c r="BE2093" s="1"/>
      <c r="BF2093" s="1"/>
      <c r="BG2093" s="1"/>
      <c r="BH2093" s="1"/>
      <c r="BI2093" s="1"/>
      <c r="BJ2093" s="1"/>
      <c r="BK2093" s="1"/>
    </row>
    <row r="2094" spans="1:63" s="901" customFormat="1" ht="15" customHeight="1" x14ac:dyDescent="0.1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50"/>
      <c r="AG2094" s="54"/>
      <c r="AH2094" s="1"/>
      <c r="AI2094" s="1"/>
      <c r="AJ2094" s="1"/>
      <c r="AK2094" s="1"/>
      <c r="AL2094" s="1"/>
      <c r="AM2094" s="1"/>
      <c r="AN2094" s="1"/>
      <c r="AO2094" s="1"/>
      <c r="AP2094" s="1"/>
      <c r="AQ2094" s="1"/>
      <c r="AR2094" s="1"/>
      <c r="AS2094" s="1"/>
      <c r="AT2094" s="1"/>
      <c r="AU2094" s="1"/>
      <c r="AV2094" s="1"/>
      <c r="AW2094" s="1"/>
      <c r="AX2094" s="1"/>
      <c r="AY2094" s="1"/>
      <c r="AZ2094" s="1"/>
      <c r="BA2094" s="1"/>
      <c r="BB2094" s="1"/>
      <c r="BC2094" s="1"/>
      <c r="BD2094" s="1"/>
      <c r="BE2094" s="1"/>
      <c r="BF2094" s="1"/>
      <c r="BG2094" s="1"/>
      <c r="BH2094" s="1"/>
      <c r="BI2094" s="1"/>
      <c r="BJ2094" s="1"/>
      <c r="BK2094" s="1"/>
    </row>
    <row r="2095" spans="1:63" s="901" customFormat="1" ht="15" customHeight="1" x14ac:dyDescent="0.1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50"/>
      <c r="AG2095" s="54"/>
      <c r="AH2095" s="1"/>
      <c r="AI2095" s="1"/>
      <c r="AJ2095" s="1"/>
      <c r="AK2095" s="1"/>
      <c r="AL2095" s="1"/>
      <c r="AM2095" s="1"/>
      <c r="AN2095" s="1"/>
      <c r="AO2095" s="1"/>
      <c r="AP2095" s="1"/>
      <c r="AQ2095" s="1"/>
      <c r="AR2095" s="1"/>
      <c r="AS2095" s="1"/>
      <c r="AT2095" s="1"/>
      <c r="AU2095" s="1"/>
      <c r="AV2095" s="1"/>
      <c r="AW2095" s="1"/>
      <c r="AX2095" s="1"/>
      <c r="AY2095" s="1"/>
      <c r="AZ2095" s="1"/>
      <c r="BA2095" s="1"/>
      <c r="BB2095" s="1"/>
      <c r="BC2095" s="1"/>
      <c r="BD2095" s="1"/>
      <c r="BE2095" s="1"/>
      <c r="BF2095" s="1"/>
      <c r="BG2095" s="1"/>
      <c r="BH2095" s="1"/>
      <c r="BI2095" s="1"/>
      <c r="BJ2095" s="1"/>
      <c r="BK2095" s="1"/>
    </row>
    <row r="2096" spans="1:63" s="901" customFormat="1" ht="15" customHeight="1" x14ac:dyDescent="0.1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50"/>
      <c r="AG2096" s="54"/>
      <c r="AH2096" s="1"/>
      <c r="AI2096" s="1"/>
      <c r="AJ2096" s="1"/>
      <c r="AK2096" s="1"/>
      <c r="AL2096" s="1"/>
      <c r="AM2096" s="1"/>
      <c r="AN2096" s="1"/>
      <c r="AO2096" s="1"/>
      <c r="AP2096" s="1"/>
      <c r="AQ2096" s="1"/>
      <c r="AR2096" s="1"/>
      <c r="AS2096" s="1"/>
      <c r="AT2096" s="1"/>
      <c r="AU2096" s="1"/>
      <c r="AV2096" s="1"/>
      <c r="AW2096" s="1"/>
      <c r="AX2096" s="1"/>
      <c r="AY2096" s="1"/>
      <c r="AZ2096" s="1"/>
      <c r="BA2096" s="1"/>
      <c r="BB2096" s="1"/>
      <c r="BC2096" s="1"/>
      <c r="BD2096" s="1"/>
      <c r="BE2096" s="1"/>
      <c r="BF2096" s="1"/>
      <c r="BG2096" s="1"/>
      <c r="BH2096" s="1"/>
      <c r="BI2096" s="1"/>
      <c r="BJ2096" s="1"/>
      <c r="BK2096" s="1"/>
    </row>
    <row r="2097" spans="1:63" s="901" customFormat="1" ht="15" customHeight="1" x14ac:dyDescent="0.1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50"/>
      <c r="AG2097" s="54"/>
      <c r="AH2097" s="1"/>
      <c r="AI2097" s="1"/>
      <c r="AJ2097" s="1"/>
      <c r="AK2097" s="1"/>
      <c r="AL2097" s="1"/>
      <c r="AM2097" s="1"/>
      <c r="AN2097" s="1"/>
      <c r="AO2097" s="1"/>
      <c r="AP2097" s="1"/>
      <c r="AQ2097" s="1"/>
      <c r="AR2097" s="1"/>
      <c r="AS2097" s="1"/>
      <c r="AT2097" s="1"/>
      <c r="AU2097" s="1"/>
      <c r="AV2097" s="1"/>
      <c r="AW2097" s="1"/>
      <c r="AX2097" s="1"/>
      <c r="AY2097" s="1"/>
      <c r="AZ2097" s="1"/>
      <c r="BA2097" s="1"/>
      <c r="BB2097" s="1"/>
      <c r="BC2097" s="1"/>
      <c r="BD2097" s="1"/>
      <c r="BE2097" s="1"/>
      <c r="BF2097" s="1"/>
      <c r="BG2097" s="1"/>
      <c r="BH2097" s="1"/>
      <c r="BI2097" s="1"/>
      <c r="BJ2097" s="1"/>
      <c r="BK2097" s="1"/>
    </row>
    <row r="2098" spans="1:63" s="901" customFormat="1" ht="15" customHeight="1" x14ac:dyDescent="0.1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50"/>
      <c r="AG2098" s="54"/>
      <c r="AH2098" s="1"/>
      <c r="AI2098" s="1"/>
      <c r="AJ2098" s="1"/>
      <c r="AK2098" s="1"/>
      <c r="AL2098" s="1"/>
      <c r="AM2098" s="1"/>
      <c r="AN2098" s="1"/>
      <c r="AO2098" s="1"/>
      <c r="AP2098" s="1"/>
      <c r="AQ2098" s="1"/>
      <c r="AR2098" s="1"/>
      <c r="AS2098" s="1"/>
      <c r="AT2098" s="1"/>
      <c r="AU2098" s="1"/>
      <c r="AV2098" s="1"/>
      <c r="AW2098" s="1"/>
      <c r="AX2098" s="1"/>
      <c r="AY2098" s="1"/>
      <c r="AZ2098" s="1"/>
      <c r="BA2098" s="1"/>
      <c r="BB2098" s="1"/>
      <c r="BC2098" s="1"/>
      <c r="BD2098" s="1"/>
      <c r="BE2098" s="1"/>
      <c r="BF2098" s="1"/>
      <c r="BG2098" s="1"/>
      <c r="BH2098" s="1"/>
      <c r="BI2098" s="1"/>
      <c r="BJ2098" s="1"/>
      <c r="BK2098" s="1"/>
    </row>
    <row r="2099" spans="1:63" s="901" customFormat="1" ht="15" customHeight="1" x14ac:dyDescent="0.1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50"/>
      <c r="AG2099" s="54"/>
      <c r="AH2099" s="1"/>
      <c r="AI2099" s="1"/>
      <c r="AJ2099" s="1"/>
      <c r="AK2099" s="1"/>
      <c r="AL2099" s="1"/>
      <c r="AM2099" s="1"/>
      <c r="AN2099" s="1"/>
      <c r="AO2099" s="1"/>
      <c r="AP2099" s="1"/>
      <c r="AQ2099" s="1"/>
      <c r="AR2099" s="1"/>
      <c r="AS2099" s="1"/>
      <c r="AT2099" s="1"/>
      <c r="AU2099" s="1"/>
      <c r="AV2099" s="1"/>
      <c r="AW2099" s="1"/>
      <c r="AX2099" s="1"/>
      <c r="AY2099" s="1"/>
      <c r="AZ2099" s="1"/>
      <c r="BA2099" s="1"/>
      <c r="BB2099" s="1"/>
      <c r="BC2099" s="1"/>
      <c r="BD2099" s="1"/>
      <c r="BE2099" s="1"/>
      <c r="BF2099" s="1"/>
      <c r="BG2099" s="1"/>
      <c r="BH2099" s="1"/>
      <c r="BI2099" s="1"/>
      <c r="BJ2099" s="1"/>
      <c r="BK2099" s="1"/>
    </row>
    <row r="2100" spans="1:63" s="901" customFormat="1" ht="15" customHeight="1" x14ac:dyDescent="0.1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50"/>
      <c r="AG2100" s="54"/>
      <c r="AH2100" s="1"/>
      <c r="AI2100" s="1"/>
      <c r="AJ2100" s="1"/>
      <c r="AK2100" s="1"/>
      <c r="AL2100" s="1"/>
      <c r="AM2100" s="1"/>
      <c r="AN2100" s="1"/>
      <c r="AO2100" s="1"/>
      <c r="AP2100" s="1"/>
      <c r="AQ2100" s="1"/>
      <c r="AR2100" s="1"/>
      <c r="AS2100" s="1"/>
      <c r="AT2100" s="1"/>
      <c r="AU2100" s="1"/>
      <c r="AV2100" s="1"/>
      <c r="AW2100" s="1"/>
      <c r="AX2100" s="1"/>
      <c r="AY2100" s="1"/>
      <c r="AZ2100" s="1"/>
      <c r="BA2100" s="1"/>
      <c r="BB2100" s="1"/>
      <c r="BC2100" s="1"/>
      <c r="BD2100" s="1"/>
      <c r="BE2100" s="1"/>
      <c r="BF2100" s="1"/>
      <c r="BG2100" s="1"/>
      <c r="BH2100" s="1"/>
      <c r="BI2100" s="1"/>
      <c r="BJ2100" s="1"/>
      <c r="BK2100" s="1"/>
    </row>
    <row r="2101" spans="1:63" s="901" customFormat="1" ht="15" customHeight="1" x14ac:dyDescent="0.1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50"/>
      <c r="AG2101" s="54"/>
      <c r="AH2101" s="1"/>
      <c r="AI2101" s="1"/>
      <c r="AJ2101" s="1"/>
      <c r="AK2101" s="1"/>
      <c r="AL2101" s="1"/>
      <c r="AM2101" s="1"/>
      <c r="AN2101" s="1"/>
      <c r="AO2101" s="1"/>
      <c r="AP2101" s="1"/>
      <c r="AQ2101" s="1"/>
      <c r="AR2101" s="1"/>
      <c r="AS2101" s="1"/>
      <c r="AT2101" s="1"/>
      <c r="AU2101" s="1"/>
      <c r="AV2101" s="1"/>
      <c r="AW2101" s="1"/>
      <c r="AX2101" s="1"/>
      <c r="AY2101" s="1"/>
      <c r="AZ2101" s="1"/>
      <c r="BA2101" s="1"/>
      <c r="BB2101" s="1"/>
      <c r="BC2101" s="1"/>
      <c r="BD2101" s="1"/>
      <c r="BE2101" s="1"/>
      <c r="BF2101" s="1"/>
      <c r="BG2101" s="1"/>
      <c r="BH2101" s="1"/>
      <c r="BI2101" s="1"/>
      <c r="BJ2101" s="1"/>
      <c r="BK2101" s="1"/>
    </row>
    <row r="2102" spans="1:63" s="901" customFormat="1" ht="15" customHeight="1" x14ac:dyDescent="0.1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50"/>
      <c r="AG2102" s="54"/>
      <c r="AH2102" s="1"/>
      <c r="AI2102" s="1"/>
      <c r="AJ2102" s="1"/>
      <c r="AK2102" s="1"/>
      <c r="AL2102" s="1"/>
      <c r="AM2102" s="1"/>
      <c r="AN2102" s="1"/>
      <c r="AO2102" s="1"/>
      <c r="AP2102" s="1"/>
      <c r="AQ2102" s="1"/>
      <c r="AR2102" s="1"/>
      <c r="AS2102" s="1"/>
      <c r="AT2102" s="1"/>
      <c r="AU2102" s="1"/>
      <c r="AV2102" s="1"/>
      <c r="AW2102" s="1"/>
      <c r="AX2102" s="1"/>
      <c r="AY2102" s="1"/>
      <c r="AZ2102" s="1"/>
      <c r="BA2102" s="1"/>
      <c r="BB2102" s="1"/>
      <c r="BC2102" s="1"/>
      <c r="BD2102" s="1"/>
      <c r="BE2102" s="1"/>
      <c r="BF2102" s="1"/>
      <c r="BG2102" s="1"/>
      <c r="BH2102" s="1"/>
      <c r="BI2102" s="1"/>
      <c r="BJ2102" s="1"/>
      <c r="BK2102" s="1"/>
    </row>
    <row r="2103" spans="1:63" s="901" customFormat="1" ht="15" customHeight="1" x14ac:dyDescent="0.1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50"/>
      <c r="AG2103" s="54"/>
      <c r="AH2103" s="1"/>
      <c r="AI2103" s="1"/>
      <c r="AJ2103" s="1"/>
      <c r="AK2103" s="1"/>
      <c r="AL2103" s="1"/>
      <c r="AM2103" s="1"/>
      <c r="AN2103" s="1"/>
      <c r="AO2103" s="1"/>
      <c r="AP2103" s="1"/>
      <c r="AQ2103" s="1"/>
      <c r="AR2103" s="1"/>
      <c r="AS2103" s="1"/>
      <c r="AT2103" s="1"/>
      <c r="AU2103" s="1"/>
      <c r="AV2103" s="1"/>
      <c r="AW2103" s="1"/>
      <c r="AX2103" s="1"/>
      <c r="AY2103" s="1"/>
      <c r="AZ2103" s="1"/>
      <c r="BA2103" s="1"/>
      <c r="BB2103" s="1"/>
      <c r="BC2103" s="1"/>
      <c r="BD2103" s="1"/>
      <c r="BE2103" s="1"/>
      <c r="BF2103" s="1"/>
      <c r="BG2103" s="1"/>
      <c r="BH2103" s="1"/>
      <c r="BI2103" s="1"/>
      <c r="BJ2103" s="1"/>
      <c r="BK2103" s="1"/>
    </row>
    <row r="2104" spans="1:63" s="901" customFormat="1" ht="15" customHeight="1" x14ac:dyDescent="0.1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50"/>
      <c r="AG2104" s="54"/>
      <c r="AH2104" s="1"/>
      <c r="AI2104" s="1"/>
      <c r="AJ2104" s="1"/>
      <c r="AK2104" s="1"/>
      <c r="AL2104" s="1"/>
      <c r="AM2104" s="1"/>
      <c r="AN2104" s="1"/>
      <c r="AO2104" s="1"/>
      <c r="AP2104" s="1"/>
      <c r="AQ2104" s="1"/>
      <c r="AR2104" s="1"/>
      <c r="AS2104" s="1"/>
      <c r="AT2104" s="1"/>
      <c r="AU2104" s="1"/>
      <c r="AV2104" s="1"/>
      <c r="AW2104" s="1"/>
      <c r="AX2104" s="1"/>
      <c r="AY2104" s="1"/>
      <c r="AZ2104" s="1"/>
      <c r="BA2104" s="1"/>
      <c r="BB2104" s="1"/>
      <c r="BC2104" s="1"/>
      <c r="BD2104" s="1"/>
      <c r="BE2104" s="1"/>
      <c r="BF2104" s="1"/>
      <c r="BG2104" s="1"/>
      <c r="BH2104" s="1"/>
      <c r="BI2104" s="1"/>
      <c r="BJ2104" s="1"/>
      <c r="BK2104" s="1"/>
    </row>
    <row r="2105" spans="1:63" s="901" customFormat="1" ht="15" customHeight="1" x14ac:dyDescent="0.1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50"/>
      <c r="AG2105" s="54"/>
      <c r="AH2105" s="1"/>
      <c r="AI2105" s="1"/>
      <c r="AJ2105" s="1"/>
      <c r="AK2105" s="1"/>
      <c r="AL2105" s="1"/>
      <c r="AM2105" s="1"/>
      <c r="AN2105" s="1"/>
      <c r="AO2105" s="1"/>
      <c r="AP2105" s="1"/>
      <c r="AQ2105" s="1"/>
      <c r="AR2105" s="1"/>
      <c r="AS2105" s="1"/>
      <c r="AT2105" s="1"/>
      <c r="AU2105" s="1"/>
      <c r="AV2105" s="1"/>
      <c r="AW2105" s="1"/>
      <c r="AX2105" s="1"/>
      <c r="AY2105" s="1"/>
      <c r="AZ2105" s="1"/>
      <c r="BA2105" s="1"/>
      <c r="BB2105" s="1"/>
      <c r="BC2105" s="1"/>
      <c r="BD2105" s="1"/>
      <c r="BE2105" s="1"/>
      <c r="BF2105" s="1"/>
      <c r="BG2105" s="1"/>
      <c r="BH2105" s="1"/>
      <c r="BI2105" s="1"/>
      <c r="BJ2105" s="1"/>
      <c r="BK2105" s="1"/>
    </row>
    <row r="2106" spans="1:63" s="901" customFormat="1" ht="15" customHeight="1" x14ac:dyDescent="0.1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50"/>
      <c r="AG2106" s="54"/>
      <c r="AH2106" s="1"/>
      <c r="AI2106" s="1"/>
      <c r="AJ2106" s="1"/>
      <c r="AK2106" s="1"/>
      <c r="AL2106" s="1"/>
      <c r="AM2106" s="1"/>
      <c r="AN2106" s="1"/>
      <c r="AO2106" s="1"/>
      <c r="AP2106" s="1"/>
      <c r="AQ2106" s="1"/>
      <c r="AR2106" s="1"/>
      <c r="AS2106" s="1"/>
      <c r="AT2106" s="1"/>
      <c r="AU2106" s="1"/>
      <c r="AV2106" s="1"/>
      <c r="AW2106" s="1"/>
      <c r="AX2106" s="1"/>
      <c r="AY2106" s="1"/>
      <c r="AZ2106" s="1"/>
      <c r="BA2106" s="1"/>
      <c r="BB2106" s="1"/>
      <c r="BC2106" s="1"/>
      <c r="BD2106" s="1"/>
      <c r="BE2106" s="1"/>
      <c r="BF2106" s="1"/>
      <c r="BG2106" s="1"/>
      <c r="BH2106" s="1"/>
      <c r="BI2106" s="1"/>
      <c r="BJ2106" s="1"/>
      <c r="BK2106" s="1"/>
    </row>
    <row r="2107" spans="1:63" s="901" customFormat="1" ht="15" customHeight="1" x14ac:dyDescent="0.1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50"/>
      <c r="AG2107" s="54"/>
      <c r="AH2107" s="1"/>
      <c r="AI2107" s="1"/>
      <c r="AJ2107" s="1"/>
      <c r="AK2107" s="1"/>
      <c r="AL2107" s="1"/>
      <c r="AM2107" s="1"/>
      <c r="AN2107" s="1"/>
      <c r="AO2107" s="1"/>
      <c r="AP2107" s="1"/>
      <c r="AQ2107" s="1"/>
      <c r="AR2107" s="1"/>
      <c r="AS2107" s="1"/>
      <c r="AT2107" s="1"/>
      <c r="AU2107" s="1"/>
      <c r="AV2107" s="1"/>
      <c r="AW2107" s="1"/>
      <c r="AX2107" s="1"/>
      <c r="AY2107" s="1"/>
      <c r="AZ2107" s="1"/>
      <c r="BA2107" s="1"/>
      <c r="BB2107" s="1"/>
      <c r="BC2107" s="1"/>
      <c r="BD2107" s="1"/>
      <c r="BE2107" s="1"/>
      <c r="BF2107" s="1"/>
      <c r="BG2107" s="1"/>
      <c r="BH2107" s="1"/>
      <c r="BI2107" s="1"/>
      <c r="BJ2107" s="1"/>
      <c r="BK2107" s="1"/>
    </row>
    <row r="2108" spans="1:63" s="901" customFormat="1" ht="15" customHeight="1" x14ac:dyDescent="0.1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50"/>
      <c r="AG2108" s="54"/>
      <c r="AH2108" s="1"/>
      <c r="AI2108" s="1"/>
      <c r="AJ2108" s="1"/>
      <c r="AK2108" s="1"/>
      <c r="AL2108" s="1"/>
      <c r="AM2108" s="1"/>
      <c r="AN2108" s="1"/>
      <c r="AO2108" s="1"/>
      <c r="AP2108" s="1"/>
      <c r="AQ2108" s="1"/>
      <c r="AR2108" s="1"/>
      <c r="AS2108" s="1"/>
      <c r="AT2108" s="1"/>
      <c r="AU2108" s="1"/>
      <c r="AV2108" s="1"/>
      <c r="AW2108" s="1"/>
      <c r="AX2108" s="1"/>
      <c r="AY2108" s="1"/>
      <c r="AZ2108" s="1"/>
      <c r="BA2108" s="1"/>
      <c r="BB2108" s="1"/>
      <c r="BC2108" s="1"/>
      <c r="BD2108" s="1"/>
      <c r="BE2108" s="1"/>
      <c r="BF2108" s="1"/>
      <c r="BG2108" s="1"/>
      <c r="BH2108" s="1"/>
      <c r="BI2108" s="1"/>
      <c r="BJ2108" s="1"/>
      <c r="BK2108" s="1"/>
    </row>
    <row r="2109" spans="1:63" s="901" customFormat="1" ht="15" customHeight="1" x14ac:dyDescent="0.1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50"/>
      <c r="AG2109" s="54"/>
      <c r="AH2109" s="1"/>
      <c r="AI2109" s="1"/>
      <c r="AJ2109" s="1"/>
      <c r="AK2109" s="1"/>
      <c r="AL2109" s="1"/>
      <c r="AM2109" s="1"/>
      <c r="AN2109" s="1"/>
      <c r="AO2109" s="1"/>
      <c r="AP2109" s="1"/>
      <c r="AQ2109" s="1"/>
      <c r="AR2109" s="1"/>
      <c r="AS2109" s="1"/>
      <c r="AT2109" s="1"/>
      <c r="AU2109" s="1"/>
      <c r="AV2109" s="1"/>
      <c r="AW2109" s="1"/>
      <c r="AX2109" s="1"/>
      <c r="AY2109" s="1"/>
      <c r="AZ2109" s="1"/>
      <c r="BA2109" s="1"/>
      <c r="BB2109" s="1"/>
      <c r="BC2109" s="1"/>
      <c r="BD2109" s="1"/>
      <c r="BE2109" s="1"/>
      <c r="BF2109" s="1"/>
      <c r="BG2109" s="1"/>
      <c r="BH2109" s="1"/>
      <c r="BI2109" s="1"/>
      <c r="BJ2109" s="1"/>
      <c r="BK2109" s="1"/>
    </row>
    <row r="2110" spans="1:63" s="901" customFormat="1" ht="15" customHeight="1" x14ac:dyDescent="0.1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50"/>
      <c r="AG2110" s="54"/>
      <c r="AH2110" s="1"/>
      <c r="AI2110" s="1"/>
      <c r="AJ2110" s="1"/>
      <c r="AK2110" s="1"/>
      <c r="AL2110" s="1"/>
      <c r="AM2110" s="1"/>
      <c r="AN2110" s="1"/>
      <c r="AO2110" s="1"/>
      <c r="AP2110" s="1"/>
      <c r="AQ2110" s="1"/>
      <c r="AR2110" s="1"/>
      <c r="AS2110" s="1"/>
      <c r="AT2110" s="1"/>
      <c r="AU2110" s="1"/>
      <c r="AV2110" s="1"/>
      <c r="AW2110" s="1"/>
      <c r="AX2110" s="1"/>
      <c r="AY2110" s="1"/>
      <c r="AZ2110" s="1"/>
      <c r="BA2110" s="1"/>
      <c r="BB2110" s="1"/>
      <c r="BC2110" s="1"/>
      <c r="BD2110" s="1"/>
      <c r="BE2110" s="1"/>
      <c r="BF2110" s="1"/>
      <c r="BG2110" s="1"/>
      <c r="BH2110" s="1"/>
      <c r="BI2110" s="1"/>
      <c r="BJ2110" s="1"/>
      <c r="BK2110" s="1"/>
    </row>
    <row r="2111" spans="1:63" s="901" customFormat="1" ht="15" customHeight="1" x14ac:dyDescent="0.1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50"/>
      <c r="AG2111" s="54"/>
      <c r="AH2111" s="1"/>
      <c r="AI2111" s="1"/>
      <c r="AJ2111" s="1"/>
      <c r="AK2111" s="1"/>
      <c r="AL2111" s="1"/>
      <c r="AM2111" s="1"/>
      <c r="AN2111" s="1"/>
      <c r="AO2111" s="1"/>
      <c r="AP2111" s="1"/>
      <c r="AQ2111" s="1"/>
      <c r="AR2111" s="1"/>
      <c r="AS2111" s="1"/>
      <c r="AT2111" s="1"/>
      <c r="AU2111" s="1"/>
      <c r="AV2111" s="1"/>
      <c r="AW2111" s="1"/>
      <c r="AX2111" s="1"/>
      <c r="AY2111" s="1"/>
      <c r="AZ2111" s="1"/>
      <c r="BA2111" s="1"/>
      <c r="BB2111" s="1"/>
      <c r="BC2111" s="1"/>
      <c r="BD2111" s="1"/>
      <c r="BE2111" s="1"/>
      <c r="BF2111" s="1"/>
      <c r="BG2111" s="1"/>
      <c r="BH2111" s="1"/>
      <c r="BI2111" s="1"/>
      <c r="BJ2111" s="1"/>
      <c r="BK2111" s="1"/>
    </row>
    <row r="2112" spans="1:63" s="901" customFormat="1" ht="15" customHeight="1" x14ac:dyDescent="0.1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50"/>
      <c r="AG2112" s="54"/>
      <c r="AH2112" s="1"/>
      <c r="AI2112" s="1"/>
      <c r="AJ2112" s="1"/>
      <c r="AK2112" s="1"/>
      <c r="AL2112" s="1"/>
      <c r="AM2112" s="1"/>
      <c r="AN2112" s="1"/>
      <c r="AO2112" s="1"/>
      <c r="AP2112" s="1"/>
      <c r="AQ2112" s="1"/>
      <c r="AR2112" s="1"/>
      <c r="AS2112" s="1"/>
      <c r="AT2112" s="1"/>
      <c r="AU2112" s="1"/>
      <c r="AV2112" s="1"/>
      <c r="AW2112" s="1"/>
      <c r="AX2112" s="1"/>
      <c r="AY2112" s="1"/>
      <c r="AZ2112" s="1"/>
      <c r="BA2112" s="1"/>
      <c r="BB2112" s="1"/>
      <c r="BC2112" s="1"/>
      <c r="BD2112" s="1"/>
      <c r="BE2112" s="1"/>
      <c r="BF2112" s="1"/>
      <c r="BG2112" s="1"/>
      <c r="BH2112" s="1"/>
      <c r="BI2112" s="1"/>
      <c r="BJ2112" s="1"/>
      <c r="BK2112" s="1"/>
    </row>
    <row r="2113" spans="1:63" s="901" customFormat="1" ht="15" customHeight="1" x14ac:dyDescent="0.1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50"/>
      <c r="AG2113" s="54"/>
      <c r="AH2113" s="1"/>
      <c r="AI2113" s="1"/>
      <c r="AJ2113" s="1"/>
      <c r="AK2113" s="1"/>
      <c r="AL2113" s="1"/>
      <c r="AM2113" s="1"/>
      <c r="AN2113" s="1"/>
      <c r="AO2113" s="1"/>
      <c r="AP2113" s="1"/>
      <c r="AQ2113" s="1"/>
      <c r="AR2113" s="1"/>
      <c r="AS2113" s="1"/>
      <c r="AT2113" s="1"/>
      <c r="AU2113" s="1"/>
      <c r="AV2113" s="1"/>
      <c r="AW2113" s="1"/>
      <c r="AX2113" s="1"/>
      <c r="AY2113" s="1"/>
      <c r="AZ2113" s="1"/>
      <c r="BA2113" s="1"/>
      <c r="BB2113" s="1"/>
      <c r="BC2113" s="1"/>
      <c r="BD2113" s="1"/>
      <c r="BE2113" s="1"/>
      <c r="BF2113" s="1"/>
      <c r="BG2113" s="1"/>
      <c r="BH2113" s="1"/>
      <c r="BI2113" s="1"/>
      <c r="BJ2113" s="1"/>
      <c r="BK2113" s="1"/>
    </row>
    <row r="2114" spans="1:63" s="901" customFormat="1" ht="15" customHeight="1" x14ac:dyDescent="0.1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50"/>
      <c r="AG2114" s="54"/>
      <c r="AH2114" s="1"/>
      <c r="AI2114" s="1"/>
      <c r="AJ2114" s="1"/>
      <c r="AK2114" s="1"/>
      <c r="AL2114" s="1"/>
      <c r="AM2114" s="1"/>
      <c r="AN2114" s="1"/>
      <c r="AO2114" s="1"/>
      <c r="AP2114" s="1"/>
      <c r="AQ2114" s="1"/>
      <c r="AR2114" s="1"/>
      <c r="AS2114" s="1"/>
      <c r="AT2114" s="1"/>
      <c r="AU2114" s="1"/>
      <c r="AV2114" s="1"/>
      <c r="AW2114" s="1"/>
      <c r="AX2114" s="1"/>
      <c r="AY2114" s="1"/>
      <c r="AZ2114" s="1"/>
      <c r="BA2114" s="1"/>
      <c r="BB2114" s="1"/>
      <c r="BC2114" s="1"/>
      <c r="BD2114" s="1"/>
      <c r="BE2114" s="1"/>
      <c r="BF2114" s="1"/>
      <c r="BG2114" s="1"/>
      <c r="BH2114" s="1"/>
      <c r="BI2114" s="1"/>
      <c r="BJ2114" s="1"/>
      <c r="BK2114" s="1"/>
    </row>
    <row r="2115" spans="1:63" s="901" customFormat="1" ht="15" customHeight="1" x14ac:dyDescent="0.1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50"/>
      <c r="AG2115" s="54"/>
      <c r="AH2115" s="1"/>
      <c r="AI2115" s="1"/>
      <c r="AJ2115" s="1"/>
      <c r="AK2115" s="1"/>
      <c r="AL2115" s="1"/>
      <c r="AM2115" s="1"/>
      <c r="AN2115" s="1"/>
      <c r="AO2115" s="1"/>
      <c r="AP2115" s="1"/>
      <c r="AQ2115" s="1"/>
      <c r="AR2115" s="1"/>
      <c r="AS2115" s="1"/>
      <c r="AT2115" s="1"/>
      <c r="AU2115" s="1"/>
      <c r="AV2115" s="1"/>
      <c r="AW2115" s="1"/>
      <c r="AX2115" s="1"/>
      <c r="AY2115" s="1"/>
      <c r="AZ2115" s="1"/>
      <c r="BA2115" s="1"/>
      <c r="BB2115" s="1"/>
      <c r="BC2115" s="1"/>
      <c r="BD2115" s="1"/>
      <c r="BE2115" s="1"/>
      <c r="BF2115" s="1"/>
      <c r="BG2115" s="1"/>
      <c r="BH2115" s="1"/>
      <c r="BI2115" s="1"/>
      <c r="BJ2115" s="1"/>
      <c r="BK2115" s="1"/>
    </row>
    <row r="2116" spans="1:63" s="901" customFormat="1" ht="15" customHeight="1" x14ac:dyDescent="0.1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50"/>
      <c r="AG2116" s="54"/>
      <c r="AH2116" s="1"/>
      <c r="AI2116" s="1"/>
      <c r="AJ2116" s="1"/>
      <c r="AK2116" s="1"/>
      <c r="AL2116" s="1"/>
      <c r="AM2116" s="1"/>
      <c r="AN2116" s="1"/>
      <c r="AO2116" s="1"/>
      <c r="AP2116" s="1"/>
      <c r="AQ2116" s="1"/>
      <c r="AR2116" s="1"/>
      <c r="AS2116" s="1"/>
      <c r="AT2116" s="1"/>
      <c r="AU2116" s="1"/>
      <c r="AV2116" s="1"/>
      <c r="AW2116" s="1"/>
      <c r="AX2116" s="1"/>
      <c r="AY2116" s="1"/>
      <c r="AZ2116" s="1"/>
      <c r="BA2116" s="1"/>
      <c r="BB2116" s="1"/>
      <c r="BC2116" s="1"/>
      <c r="BD2116" s="1"/>
      <c r="BE2116" s="1"/>
      <c r="BF2116" s="1"/>
      <c r="BG2116" s="1"/>
      <c r="BH2116" s="1"/>
      <c r="BI2116" s="1"/>
      <c r="BJ2116" s="1"/>
      <c r="BK2116" s="1"/>
    </row>
    <row r="2117" spans="1:63" s="901" customFormat="1" ht="15" customHeight="1" x14ac:dyDescent="0.1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50"/>
      <c r="AG2117" s="54"/>
      <c r="AH2117" s="1"/>
      <c r="AI2117" s="1"/>
      <c r="AJ2117" s="1"/>
      <c r="AK2117" s="1"/>
      <c r="AL2117" s="1"/>
      <c r="AM2117" s="1"/>
      <c r="AN2117" s="1"/>
      <c r="AO2117" s="1"/>
      <c r="AP2117" s="1"/>
      <c r="AQ2117" s="1"/>
      <c r="AR2117" s="1"/>
      <c r="AS2117" s="1"/>
      <c r="AT2117" s="1"/>
      <c r="AU2117" s="1"/>
      <c r="AV2117" s="1"/>
      <c r="AW2117" s="1"/>
      <c r="AX2117" s="1"/>
      <c r="AY2117" s="1"/>
      <c r="AZ2117" s="1"/>
      <c r="BA2117" s="1"/>
      <c r="BB2117" s="1"/>
      <c r="BC2117" s="1"/>
      <c r="BD2117" s="1"/>
      <c r="BE2117" s="1"/>
      <c r="BF2117" s="1"/>
      <c r="BG2117" s="1"/>
      <c r="BH2117" s="1"/>
      <c r="BI2117" s="1"/>
      <c r="BJ2117" s="1"/>
      <c r="BK2117" s="1"/>
    </row>
    <row r="2118" spans="1:63" s="901" customFormat="1" ht="15" customHeight="1" x14ac:dyDescent="0.1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50"/>
      <c r="AG2118" s="54"/>
      <c r="AH2118" s="1"/>
      <c r="AI2118" s="1"/>
      <c r="AJ2118" s="1"/>
      <c r="AK2118" s="1"/>
      <c r="AL2118" s="1"/>
      <c r="AM2118" s="1"/>
      <c r="AN2118" s="1"/>
      <c r="AO2118" s="1"/>
      <c r="AP2118" s="1"/>
      <c r="AQ2118" s="1"/>
      <c r="AR2118" s="1"/>
      <c r="AS2118" s="1"/>
      <c r="AT2118" s="1"/>
      <c r="AU2118" s="1"/>
      <c r="AV2118" s="1"/>
      <c r="AW2118" s="1"/>
      <c r="AX2118" s="1"/>
      <c r="AY2118" s="1"/>
      <c r="AZ2118" s="1"/>
      <c r="BA2118" s="1"/>
      <c r="BB2118" s="1"/>
      <c r="BC2118" s="1"/>
      <c r="BD2118" s="1"/>
      <c r="BE2118" s="1"/>
      <c r="BF2118" s="1"/>
      <c r="BG2118" s="1"/>
      <c r="BH2118" s="1"/>
      <c r="BI2118" s="1"/>
      <c r="BJ2118" s="1"/>
      <c r="BK2118" s="1"/>
    </row>
    <row r="2119" spans="1:63" s="901" customFormat="1" ht="15" customHeight="1" x14ac:dyDescent="0.1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50"/>
      <c r="AG2119" s="54"/>
      <c r="AH2119" s="1"/>
      <c r="AI2119" s="1"/>
      <c r="AJ2119" s="1"/>
      <c r="AK2119" s="1"/>
      <c r="AL2119" s="1"/>
      <c r="AM2119" s="1"/>
      <c r="AN2119" s="1"/>
      <c r="AO2119" s="1"/>
      <c r="AP2119" s="1"/>
      <c r="AQ2119" s="1"/>
      <c r="AR2119" s="1"/>
      <c r="AS2119" s="1"/>
      <c r="AT2119" s="1"/>
      <c r="AU2119" s="1"/>
      <c r="AV2119" s="1"/>
      <c r="AW2119" s="1"/>
      <c r="AX2119" s="1"/>
      <c r="AY2119" s="1"/>
      <c r="AZ2119" s="1"/>
      <c r="BA2119" s="1"/>
      <c r="BB2119" s="1"/>
      <c r="BC2119" s="1"/>
      <c r="BD2119" s="1"/>
      <c r="BE2119" s="1"/>
      <c r="BF2119" s="1"/>
      <c r="BG2119" s="1"/>
      <c r="BH2119" s="1"/>
      <c r="BI2119" s="1"/>
      <c r="BJ2119" s="1"/>
      <c r="BK2119" s="1"/>
    </row>
    <row r="2120" spans="1:63" s="901" customFormat="1" ht="15" customHeight="1" x14ac:dyDescent="0.1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50"/>
      <c r="AG2120" s="54"/>
      <c r="AH2120" s="1"/>
      <c r="AI2120" s="1"/>
      <c r="AJ2120" s="1"/>
      <c r="AK2120" s="1"/>
      <c r="AL2120" s="1"/>
      <c r="AM2120" s="1"/>
      <c r="AN2120" s="1"/>
      <c r="AO2120" s="1"/>
      <c r="AP2120" s="1"/>
      <c r="AQ2120" s="1"/>
      <c r="AR2120" s="1"/>
      <c r="AS2120" s="1"/>
      <c r="AT2120" s="1"/>
      <c r="AU2120" s="1"/>
      <c r="AV2120" s="1"/>
      <c r="AW2120" s="1"/>
      <c r="AX2120" s="1"/>
      <c r="AY2120" s="1"/>
      <c r="AZ2120" s="1"/>
      <c r="BA2120" s="1"/>
      <c r="BB2120" s="1"/>
      <c r="BC2120" s="1"/>
      <c r="BD2120" s="1"/>
      <c r="BE2120" s="1"/>
      <c r="BF2120" s="1"/>
      <c r="BG2120" s="1"/>
      <c r="BH2120" s="1"/>
      <c r="BI2120" s="1"/>
      <c r="BJ2120" s="1"/>
      <c r="BK2120" s="1"/>
    </row>
    <row r="2121" spans="1:63" s="901" customFormat="1" ht="15" customHeight="1" x14ac:dyDescent="0.1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50"/>
      <c r="AG2121" s="54"/>
      <c r="AH2121" s="1"/>
      <c r="AI2121" s="1"/>
      <c r="AJ2121" s="1"/>
      <c r="AK2121" s="1"/>
      <c r="AL2121" s="1"/>
      <c r="AM2121" s="1"/>
      <c r="AN2121" s="1"/>
      <c r="AO2121" s="1"/>
      <c r="AP2121" s="1"/>
      <c r="AQ2121" s="1"/>
      <c r="AR2121" s="1"/>
      <c r="AS2121" s="1"/>
      <c r="AT2121" s="1"/>
      <c r="AU2121" s="1"/>
      <c r="AV2121" s="1"/>
      <c r="AW2121" s="1"/>
      <c r="AX2121" s="1"/>
      <c r="AY2121" s="1"/>
      <c r="AZ2121" s="1"/>
      <c r="BA2121" s="1"/>
      <c r="BB2121" s="1"/>
      <c r="BC2121" s="1"/>
      <c r="BD2121" s="1"/>
      <c r="BE2121" s="1"/>
      <c r="BF2121" s="1"/>
      <c r="BG2121" s="1"/>
      <c r="BH2121" s="1"/>
      <c r="BI2121" s="1"/>
      <c r="BJ2121" s="1"/>
      <c r="BK2121" s="1"/>
    </row>
    <row r="2122" spans="1:63" s="901" customFormat="1" ht="15" customHeight="1" x14ac:dyDescent="0.1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50"/>
      <c r="AG2122" s="54"/>
      <c r="AH2122" s="1"/>
      <c r="AI2122" s="1"/>
      <c r="AJ2122" s="1"/>
      <c r="AK2122" s="1"/>
      <c r="AL2122" s="1"/>
      <c r="AM2122" s="1"/>
      <c r="AN2122" s="1"/>
      <c r="AO2122" s="1"/>
      <c r="AP2122" s="1"/>
      <c r="AQ2122" s="1"/>
      <c r="AR2122" s="1"/>
      <c r="AS2122" s="1"/>
      <c r="AT2122" s="1"/>
      <c r="AU2122" s="1"/>
      <c r="AV2122" s="1"/>
      <c r="AW2122" s="1"/>
      <c r="AX2122" s="1"/>
      <c r="AY2122" s="1"/>
      <c r="AZ2122" s="1"/>
      <c r="BA2122" s="1"/>
      <c r="BB2122" s="1"/>
      <c r="BC2122" s="1"/>
      <c r="BD2122" s="1"/>
      <c r="BE2122" s="1"/>
      <c r="BF2122" s="1"/>
      <c r="BG2122" s="1"/>
      <c r="BH2122" s="1"/>
      <c r="BI2122" s="1"/>
      <c r="BJ2122" s="1"/>
      <c r="BK2122" s="1"/>
    </row>
    <row r="2123" spans="1:63" s="901" customFormat="1" ht="15" customHeight="1" x14ac:dyDescent="0.1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50"/>
      <c r="AG2123" s="54"/>
      <c r="AH2123" s="1"/>
      <c r="AI2123" s="1"/>
      <c r="AJ2123" s="1"/>
      <c r="AK2123" s="1"/>
      <c r="AL2123" s="1"/>
      <c r="AM2123" s="1"/>
      <c r="AN2123" s="1"/>
      <c r="AO2123" s="1"/>
      <c r="AP2123" s="1"/>
      <c r="AQ2123" s="1"/>
      <c r="AR2123" s="1"/>
      <c r="AS2123" s="1"/>
      <c r="AT2123" s="1"/>
      <c r="AU2123" s="1"/>
      <c r="AV2123" s="1"/>
      <c r="AW2123" s="1"/>
      <c r="AX2123" s="1"/>
      <c r="AY2123" s="1"/>
      <c r="AZ2123" s="1"/>
      <c r="BA2123" s="1"/>
      <c r="BB2123" s="1"/>
      <c r="BC2123" s="1"/>
      <c r="BD2123" s="1"/>
      <c r="BE2123" s="1"/>
      <c r="BF2123" s="1"/>
      <c r="BG2123" s="1"/>
      <c r="BH2123" s="1"/>
      <c r="BI2123" s="1"/>
      <c r="BJ2123" s="1"/>
      <c r="BK2123" s="1"/>
    </row>
    <row r="2124" spans="1:63" s="901" customFormat="1" ht="15" customHeight="1" x14ac:dyDescent="0.1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50"/>
      <c r="AG2124" s="54"/>
      <c r="AH2124" s="1"/>
      <c r="AI2124" s="1"/>
      <c r="AJ2124" s="1"/>
      <c r="AK2124" s="1"/>
      <c r="AL2124" s="1"/>
      <c r="AM2124" s="1"/>
      <c r="AN2124" s="1"/>
      <c r="AO2124" s="1"/>
      <c r="AP2124" s="1"/>
      <c r="AQ2124" s="1"/>
      <c r="AR2124" s="1"/>
      <c r="AS2124" s="1"/>
      <c r="AT2124" s="1"/>
      <c r="AU2124" s="1"/>
      <c r="AV2124" s="1"/>
      <c r="AW2124" s="1"/>
      <c r="AX2124" s="1"/>
      <c r="AY2124" s="1"/>
      <c r="AZ2124" s="1"/>
      <c r="BA2124" s="1"/>
      <c r="BB2124" s="1"/>
      <c r="BC2124" s="1"/>
      <c r="BD2124" s="1"/>
      <c r="BE2124" s="1"/>
      <c r="BF2124" s="1"/>
      <c r="BG2124" s="1"/>
      <c r="BH2124" s="1"/>
      <c r="BI2124" s="1"/>
      <c r="BJ2124" s="1"/>
      <c r="BK2124" s="1"/>
    </row>
    <row r="2125" spans="1:63" s="901" customFormat="1" ht="15" customHeight="1" x14ac:dyDescent="0.1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50"/>
      <c r="AG2125" s="54"/>
      <c r="AH2125" s="1"/>
      <c r="AI2125" s="1"/>
      <c r="AJ2125" s="1"/>
      <c r="AK2125" s="1"/>
      <c r="AL2125" s="1"/>
      <c r="AM2125" s="1"/>
      <c r="AN2125" s="1"/>
      <c r="AO2125" s="1"/>
      <c r="AP2125" s="1"/>
      <c r="AQ2125" s="1"/>
      <c r="AR2125" s="1"/>
      <c r="AS2125" s="1"/>
      <c r="AT2125" s="1"/>
      <c r="AU2125" s="1"/>
      <c r="AV2125" s="1"/>
      <c r="AW2125" s="1"/>
      <c r="AX2125" s="1"/>
      <c r="AY2125" s="1"/>
      <c r="AZ2125" s="1"/>
      <c r="BA2125" s="1"/>
      <c r="BB2125" s="1"/>
      <c r="BC2125" s="1"/>
      <c r="BD2125" s="1"/>
      <c r="BE2125" s="1"/>
      <c r="BF2125" s="1"/>
      <c r="BG2125" s="1"/>
      <c r="BH2125" s="1"/>
      <c r="BI2125" s="1"/>
      <c r="BJ2125" s="1"/>
      <c r="BK2125" s="1"/>
    </row>
    <row r="2126" spans="1:63" s="901" customFormat="1" ht="15" customHeight="1" x14ac:dyDescent="0.1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50"/>
      <c r="AG2126" s="54"/>
      <c r="AH2126" s="1"/>
      <c r="AI2126" s="1"/>
      <c r="AJ2126" s="1"/>
      <c r="AK2126" s="1"/>
      <c r="AL2126" s="1"/>
      <c r="AM2126" s="1"/>
      <c r="AN2126" s="1"/>
      <c r="AO2126" s="1"/>
      <c r="AP2126" s="1"/>
      <c r="AQ2126" s="1"/>
      <c r="AR2126" s="1"/>
      <c r="AS2126" s="1"/>
      <c r="AT2126" s="1"/>
      <c r="AU2126" s="1"/>
      <c r="AV2126" s="1"/>
      <c r="AW2126" s="1"/>
      <c r="AX2126" s="1"/>
      <c r="AY2126" s="1"/>
      <c r="AZ2126" s="1"/>
      <c r="BA2126" s="1"/>
      <c r="BB2126" s="1"/>
      <c r="BC2126" s="1"/>
      <c r="BD2126" s="1"/>
      <c r="BE2126" s="1"/>
      <c r="BF2126" s="1"/>
      <c r="BG2126" s="1"/>
      <c r="BH2126" s="1"/>
      <c r="BI2126" s="1"/>
      <c r="BJ2126" s="1"/>
      <c r="BK2126" s="1"/>
    </row>
    <row r="2127" spans="1:63" s="901" customFormat="1" ht="15" customHeight="1" x14ac:dyDescent="0.1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50"/>
      <c r="AG2127" s="54"/>
      <c r="AH2127" s="1"/>
      <c r="AI2127" s="1"/>
      <c r="AJ2127" s="1"/>
      <c r="AK2127" s="1"/>
      <c r="AL2127" s="1"/>
      <c r="AM2127" s="1"/>
      <c r="AN2127" s="1"/>
      <c r="AO2127" s="1"/>
      <c r="AP2127" s="1"/>
      <c r="AQ2127" s="1"/>
      <c r="AR2127" s="1"/>
      <c r="AS2127" s="1"/>
      <c r="AT2127" s="1"/>
      <c r="AU2127" s="1"/>
      <c r="AV2127" s="1"/>
      <c r="AW2127" s="1"/>
      <c r="AX2127" s="1"/>
      <c r="AY2127" s="1"/>
      <c r="AZ2127" s="1"/>
      <c r="BA2127" s="1"/>
      <c r="BB2127" s="1"/>
      <c r="BC2127" s="1"/>
      <c r="BD2127" s="1"/>
      <c r="BE2127" s="1"/>
      <c r="BF2127" s="1"/>
      <c r="BG2127" s="1"/>
      <c r="BH2127" s="1"/>
      <c r="BI2127" s="1"/>
      <c r="BJ2127" s="1"/>
      <c r="BK2127" s="1"/>
    </row>
    <row r="2128" spans="1:63" s="901" customFormat="1" ht="15" customHeight="1" x14ac:dyDescent="0.1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50"/>
      <c r="AG2128" s="54"/>
      <c r="AH2128" s="1"/>
      <c r="AI2128" s="1"/>
      <c r="AJ2128" s="1"/>
      <c r="AK2128" s="1"/>
      <c r="AL2128" s="1"/>
      <c r="AM2128" s="1"/>
      <c r="AN2128" s="1"/>
      <c r="AO2128" s="1"/>
      <c r="AP2128" s="1"/>
      <c r="AQ2128" s="1"/>
      <c r="AR2128" s="1"/>
      <c r="AS2128" s="1"/>
      <c r="AT2128" s="1"/>
      <c r="AU2128" s="1"/>
      <c r="AV2128" s="1"/>
      <c r="AW2128" s="1"/>
      <c r="AX2128" s="1"/>
      <c r="AY2128" s="1"/>
      <c r="AZ2128" s="1"/>
      <c r="BA2128" s="1"/>
      <c r="BB2128" s="1"/>
      <c r="BC2128" s="1"/>
      <c r="BD2128" s="1"/>
      <c r="BE2128" s="1"/>
      <c r="BF2128" s="1"/>
      <c r="BG2128" s="1"/>
      <c r="BH2128" s="1"/>
      <c r="BI2128" s="1"/>
      <c r="BJ2128" s="1"/>
      <c r="BK2128" s="1"/>
    </row>
    <row r="2129" spans="1:63" s="901" customFormat="1" ht="15" customHeight="1" x14ac:dyDescent="0.1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50"/>
      <c r="AG2129" s="54"/>
      <c r="AH2129" s="1"/>
      <c r="AI2129" s="1"/>
      <c r="AJ2129" s="1"/>
      <c r="AK2129" s="1"/>
      <c r="AL2129" s="1"/>
      <c r="AM2129" s="1"/>
      <c r="AN2129" s="1"/>
      <c r="AO2129" s="1"/>
      <c r="AP2129" s="1"/>
      <c r="AQ2129" s="1"/>
      <c r="AR2129" s="1"/>
      <c r="AS2129" s="1"/>
      <c r="AT2129" s="1"/>
      <c r="AU2129" s="1"/>
      <c r="AV2129" s="1"/>
      <c r="AW2129" s="1"/>
      <c r="AX2129" s="1"/>
      <c r="AY2129" s="1"/>
      <c r="AZ2129" s="1"/>
      <c r="BA2129" s="1"/>
      <c r="BB2129" s="1"/>
      <c r="BC2129" s="1"/>
      <c r="BD2129" s="1"/>
      <c r="BE2129" s="1"/>
      <c r="BF2129" s="1"/>
      <c r="BG2129" s="1"/>
      <c r="BH2129" s="1"/>
      <c r="BI2129" s="1"/>
      <c r="BJ2129" s="1"/>
      <c r="BK2129" s="1"/>
    </row>
    <row r="2130" spans="1:63" s="901" customFormat="1" ht="15" customHeight="1" x14ac:dyDescent="0.1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50"/>
      <c r="AG2130" s="54"/>
      <c r="AH2130" s="1"/>
      <c r="AI2130" s="1"/>
      <c r="AJ2130" s="1"/>
      <c r="AK2130" s="1"/>
      <c r="AL2130" s="1"/>
      <c r="AM2130" s="1"/>
      <c r="AN2130" s="1"/>
      <c r="AO2130" s="1"/>
      <c r="AP2130" s="1"/>
      <c r="AQ2130" s="1"/>
      <c r="AR2130" s="1"/>
      <c r="AS2130" s="1"/>
      <c r="AT2130" s="1"/>
      <c r="AU2130" s="1"/>
      <c r="AV2130" s="1"/>
      <c r="AW2130" s="1"/>
      <c r="AX2130" s="1"/>
      <c r="AY2130" s="1"/>
      <c r="AZ2130" s="1"/>
      <c r="BA2130" s="1"/>
      <c r="BB2130" s="1"/>
      <c r="BC2130" s="1"/>
      <c r="BD2130" s="1"/>
      <c r="BE2130" s="1"/>
      <c r="BF2130" s="1"/>
      <c r="BG2130" s="1"/>
      <c r="BH2130" s="1"/>
      <c r="BI2130" s="1"/>
      <c r="BJ2130" s="1"/>
      <c r="BK2130" s="1"/>
    </row>
    <row r="2131" spans="1:63" s="901" customFormat="1" ht="15" customHeight="1" x14ac:dyDescent="0.1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50"/>
      <c r="AG2131" s="54"/>
      <c r="AH2131" s="1"/>
      <c r="AI2131" s="1"/>
      <c r="AJ2131" s="1"/>
      <c r="AK2131" s="1"/>
      <c r="AL2131" s="1"/>
      <c r="AM2131" s="1"/>
      <c r="AN2131" s="1"/>
      <c r="AO2131" s="1"/>
      <c r="AP2131" s="1"/>
      <c r="AQ2131" s="1"/>
      <c r="AR2131" s="1"/>
      <c r="AS2131" s="1"/>
      <c r="AT2131" s="1"/>
      <c r="AU2131" s="1"/>
      <c r="AV2131" s="1"/>
      <c r="AW2131" s="1"/>
      <c r="AX2131" s="1"/>
      <c r="AY2131" s="1"/>
      <c r="AZ2131" s="1"/>
      <c r="BA2131" s="1"/>
      <c r="BB2131" s="1"/>
      <c r="BC2131" s="1"/>
      <c r="BD2131" s="1"/>
      <c r="BE2131" s="1"/>
      <c r="BF2131" s="1"/>
      <c r="BG2131" s="1"/>
      <c r="BH2131" s="1"/>
      <c r="BI2131" s="1"/>
      <c r="BJ2131" s="1"/>
      <c r="BK2131" s="1"/>
    </row>
    <row r="2132" spans="1:63" s="901" customFormat="1" ht="15" customHeight="1" x14ac:dyDescent="0.1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50"/>
      <c r="AG2132" s="54"/>
      <c r="AH2132" s="1"/>
      <c r="AI2132" s="1"/>
      <c r="AJ2132" s="1"/>
      <c r="AK2132" s="1"/>
      <c r="AL2132" s="1"/>
      <c r="AM2132" s="1"/>
      <c r="AN2132" s="1"/>
      <c r="AO2132" s="1"/>
      <c r="AP2132" s="1"/>
      <c r="AQ2132" s="1"/>
      <c r="AR2132" s="1"/>
      <c r="AS2132" s="1"/>
      <c r="AT2132" s="1"/>
      <c r="AU2132" s="1"/>
      <c r="AV2132" s="1"/>
      <c r="AW2132" s="1"/>
      <c r="AX2132" s="1"/>
      <c r="AY2132" s="1"/>
      <c r="AZ2132" s="1"/>
      <c r="BA2132" s="1"/>
      <c r="BB2132" s="1"/>
      <c r="BC2132" s="1"/>
      <c r="BD2132" s="1"/>
      <c r="BE2132" s="1"/>
      <c r="BF2132" s="1"/>
      <c r="BG2132" s="1"/>
      <c r="BH2132" s="1"/>
      <c r="BI2132" s="1"/>
      <c r="BJ2132" s="1"/>
      <c r="BK2132" s="1"/>
    </row>
    <row r="2133" spans="1:63" s="901" customFormat="1" ht="15" customHeight="1" x14ac:dyDescent="0.1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50"/>
      <c r="AG2133" s="54"/>
      <c r="AH2133" s="1"/>
      <c r="AI2133" s="1"/>
      <c r="AJ2133" s="1"/>
      <c r="AK2133" s="1"/>
      <c r="AL2133" s="1"/>
      <c r="AM2133" s="1"/>
      <c r="AN2133" s="1"/>
      <c r="AO2133" s="1"/>
      <c r="AP2133" s="1"/>
      <c r="AQ2133" s="1"/>
      <c r="AR2133" s="1"/>
      <c r="AS2133" s="1"/>
      <c r="AT2133" s="1"/>
      <c r="AU2133" s="1"/>
      <c r="AV2133" s="1"/>
      <c r="AW2133" s="1"/>
      <c r="AX2133" s="1"/>
      <c r="AY2133" s="1"/>
      <c r="AZ2133" s="1"/>
      <c r="BA2133" s="1"/>
      <c r="BB2133" s="1"/>
      <c r="BC2133" s="1"/>
      <c r="BD2133" s="1"/>
      <c r="BE2133" s="1"/>
      <c r="BF2133" s="1"/>
      <c r="BG2133" s="1"/>
      <c r="BH2133" s="1"/>
      <c r="BI2133" s="1"/>
      <c r="BJ2133" s="1"/>
      <c r="BK2133" s="1"/>
    </row>
    <row r="2134" spans="1:63" s="901" customFormat="1" ht="15" customHeight="1" x14ac:dyDescent="0.1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50"/>
      <c r="AG2134" s="54"/>
      <c r="AH2134" s="1"/>
      <c r="AI2134" s="1"/>
      <c r="AJ2134" s="1"/>
      <c r="AK2134" s="1"/>
      <c r="AL2134" s="1"/>
      <c r="AM2134" s="1"/>
      <c r="AN2134" s="1"/>
      <c r="AO2134" s="1"/>
      <c r="AP2134" s="1"/>
      <c r="AQ2134" s="1"/>
      <c r="AR2134" s="1"/>
      <c r="AS2134" s="1"/>
      <c r="AT2134" s="1"/>
      <c r="AU2134" s="1"/>
      <c r="AV2134" s="1"/>
      <c r="AW2134" s="1"/>
      <c r="AX2134" s="1"/>
      <c r="AY2134" s="1"/>
      <c r="AZ2134" s="1"/>
      <c r="BA2134" s="1"/>
      <c r="BB2134" s="1"/>
      <c r="BC2134" s="1"/>
      <c r="BD2134" s="1"/>
      <c r="BE2134" s="1"/>
      <c r="BF2134" s="1"/>
      <c r="BG2134" s="1"/>
      <c r="BH2134" s="1"/>
      <c r="BI2134" s="1"/>
      <c r="BJ2134" s="1"/>
      <c r="BK2134" s="1"/>
    </row>
    <row r="2135" spans="1:63" s="901" customFormat="1" ht="15" customHeight="1" x14ac:dyDescent="0.1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50"/>
      <c r="AG2135" s="54"/>
      <c r="AH2135" s="1"/>
      <c r="AI2135" s="1"/>
      <c r="AJ2135" s="1"/>
      <c r="AK2135" s="1"/>
      <c r="AL2135" s="1"/>
      <c r="AM2135" s="1"/>
      <c r="AN2135" s="1"/>
      <c r="AO2135" s="1"/>
      <c r="AP2135" s="1"/>
      <c r="AQ2135" s="1"/>
      <c r="AR2135" s="1"/>
      <c r="AS2135" s="1"/>
      <c r="AT2135" s="1"/>
      <c r="AU2135" s="1"/>
      <c r="AV2135" s="1"/>
      <c r="AW2135" s="1"/>
      <c r="AX2135" s="1"/>
      <c r="AY2135" s="1"/>
      <c r="AZ2135" s="1"/>
      <c r="BA2135" s="1"/>
      <c r="BB2135" s="1"/>
      <c r="BC2135" s="1"/>
      <c r="BD2135" s="1"/>
      <c r="BE2135" s="1"/>
      <c r="BF2135" s="1"/>
      <c r="BG2135" s="1"/>
      <c r="BH2135" s="1"/>
      <c r="BI2135" s="1"/>
      <c r="BJ2135" s="1"/>
      <c r="BK2135" s="1"/>
    </row>
    <row r="2136" spans="1:63" s="901" customFormat="1" ht="15" customHeight="1" x14ac:dyDescent="0.1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50"/>
      <c r="AG2136" s="54"/>
      <c r="AH2136" s="1"/>
      <c r="AI2136" s="1"/>
      <c r="AJ2136" s="1"/>
      <c r="AK2136" s="1"/>
      <c r="AL2136" s="1"/>
      <c r="AM2136" s="1"/>
      <c r="AN2136" s="1"/>
      <c r="AO2136" s="1"/>
      <c r="AP2136" s="1"/>
      <c r="AQ2136" s="1"/>
      <c r="AR2136" s="1"/>
      <c r="AS2136" s="1"/>
      <c r="AT2136" s="1"/>
      <c r="AU2136" s="1"/>
      <c r="AV2136" s="1"/>
      <c r="AW2136" s="1"/>
      <c r="AX2136" s="1"/>
      <c r="AY2136" s="1"/>
      <c r="AZ2136" s="1"/>
      <c r="BA2136" s="1"/>
      <c r="BB2136" s="1"/>
      <c r="BC2136" s="1"/>
      <c r="BD2136" s="1"/>
      <c r="BE2136" s="1"/>
      <c r="BF2136" s="1"/>
      <c r="BG2136" s="1"/>
      <c r="BH2136" s="1"/>
      <c r="BI2136" s="1"/>
      <c r="BJ2136" s="1"/>
      <c r="BK2136" s="1"/>
    </row>
    <row r="2137" spans="1:63" s="901" customFormat="1" ht="15" customHeight="1" x14ac:dyDescent="0.1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50"/>
      <c r="AG2137" s="54"/>
      <c r="AH2137" s="1"/>
      <c r="AI2137" s="1"/>
      <c r="AJ2137" s="1"/>
      <c r="AK2137" s="1"/>
      <c r="AL2137" s="1"/>
      <c r="AM2137" s="1"/>
      <c r="AN2137" s="1"/>
      <c r="AO2137" s="1"/>
      <c r="AP2137" s="1"/>
      <c r="AQ2137" s="1"/>
      <c r="AR2137" s="1"/>
      <c r="AS2137" s="1"/>
      <c r="AT2137" s="1"/>
      <c r="AU2137" s="1"/>
      <c r="AV2137" s="1"/>
      <c r="AW2137" s="1"/>
      <c r="AX2137" s="1"/>
      <c r="AY2137" s="1"/>
      <c r="AZ2137" s="1"/>
      <c r="BA2137" s="1"/>
      <c r="BB2137" s="1"/>
      <c r="BC2137" s="1"/>
      <c r="BD2137" s="1"/>
      <c r="BE2137" s="1"/>
      <c r="BF2137" s="1"/>
      <c r="BG2137" s="1"/>
      <c r="BH2137" s="1"/>
      <c r="BI2137" s="1"/>
      <c r="BJ2137" s="1"/>
      <c r="BK2137" s="1"/>
    </row>
    <row r="2138" spans="1:63" s="901" customFormat="1" ht="15" customHeight="1" x14ac:dyDescent="0.1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50"/>
      <c r="AG2138" s="54"/>
      <c r="AH2138" s="1"/>
      <c r="AI2138" s="1"/>
      <c r="AJ2138" s="1"/>
      <c r="AK2138" s="1"/>
      <c r="AL2138" s="1"/>
      <c r="AM2138" s="1"/>
      <c r="AN2138" s="1"/>
      <c r="AO2138" s="1"/>
      <c r="AP2138" s="1"/>
      <c r="AQ2138" s="1"/>
      <c r="AR2138" s="1"/>
      <c r="AS2138" s="1"/>
      <c r="AT2138" s="1"/>
      <c r="AU2138" s="1"/>
      <c r="AV2138" s="1"/>
      <c r="AW2138" s="1"/>
      <c r="AX2138" s="1"/>
      <c r="AY2138" s="1"/>
      <c r="AZ2138" s="1"/>
      <c r="BA2138" s="1"/>
      <c r="BB2138" s="1"/>
      <c r="BC2138" s="1"/>
      <c r="BD2138" s="1"/>
      <c r="BE2138" s="1"/>
      <c r="BF2138" s="1"/>
      <c r="BG2138" s="1"/>
      <c r="BH2138" s="1"/>
      <c r="BI2138" s="1"/>
      <c r="BJ2138" s="1"/>
      <c r="BK2138" s="1"/>
    </row>
    <row r="2139" spans="1:63" s="901" customFormat="1" ht="15" customHeight="1" x14ac:dyDescent="0.1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50"/>
      <c r="AG2139" s="54"/>
      <c r="AH2139" s="1"/>
      <c r="AI2139" s="1"/>
      <c r="AJ2139" s="1"/>
      <c r="AK2139" s="1"/>
      <c r="AL2139" s="1"/>
      <c r="AM2139" s="1"/>
      <c r="AN2139" s="1"/>
      <c r="AO2139" s="1"/>
      <c r="AP2139" s="1"/>
      <c r="AQ2139" s="1"/>
      <c r="AR2139" s="1"/>
      <c r="AS2139" s="1"/>
      <c r="AT2139" s="1"/>
      <c r="AU2139" s="1"/>
      <c r="AV2139" s="1"/>
      <c r="AW2139" s="1"/>
      <c r="AX2139" s="1"/>
      <c r="AY2139" s="1"/>
      <c r="AZ2139" s="1"/>
      <c r="BA2139" s="1"/>
      <c r="BB2139" s="1"/>
      <c r="BC2139" s="1"/>
      <c r="BD2139" s="1"/>
      <c r="BE2139" s="1"/>
      <c r="BF2139" s="1"/>
      <c r="BG2139" s="1"/>
      <c r="BH2139" s="1"/>
      <c r="BI2139" s="1"/>
      <c r="BJ2139" s="1"/>
      <c r="BK2139" s="1"/>
    </row>
    <row r="2140" spans="1:63" s="901" customFormat="1" ht="15" customHeight="1" x14ac:dyDescent="0.1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50"/>
      <c r="AG2140" s="54"/>
      <c r="AH2140" s="1"/>
      <c r="AI2140" s="1"/>
      <c r="AJ2140" s="1"/>
      <c r="AK2140" s="1"/>
      <c r="AL2140" s="1"/>
      <c r="AM2140" s="1"/>
      <c r="AN2140" s="1"/>
      <c r="AO2140" s="1"/>
      <c r="AP2140" s="1"/>
      <c r="AQ2140" s="1"/>
      <c r="AR2140" s="1"/>
      <c r="AS2140" s="1"/>
      <c r="AT2140" s="1"/>
      <c r="AU2140" s="1"/>
      <c r="AV2140" s="1"/>
      <c r="AW2140" s="1"/>
      <c r="AX2140" s="1"/>
      <c r="AY2140" s="1"/>
      <c r="AZ2140" s="1"/>
      <c r="BA2140" s="1"/>
      <c r="BB2140" s="1"/>
      <c r="BC2140" s="1"/>
      <c r="BD2140" s="1"/>
      <c r="BE2140" s="1"/>
      <c r="BF2140" s="1"/>
      <c r="BG2140" s="1"/>
      <c r="BH2140" s="1"/>
      <c r="BI2140" s="1"/>
      <c r="BJ2140" s="1"/>
      <c r="BK2140" s="1"/>
    </row>
    <row r="2141" spans="1:63" s="901" customFormat="1" ht="15" customHeight="1" x14ac:dyDescent="0.1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50"/>
      <c r="AG2141" s="54"/>
      <c r="AH2141" s="1"/>
      <c r="AI2141" s="1"/>
      <c r="AJ2141" s="1"/>
      <c r="AK2141" s="1"/>
      <c r="AL2141" s="1"/>
      <c r="AM2141" s="1"/>
      <c r="AN2141" s="1"/>
      <c r="AO2141" s="1"/>
      <c r="AP2141" s="1"/>
      <c r="AQ2141" s="1"/>
      <c r="AR2141" s="1"/>
      <c r="AS2141" s="1"/>
      <c r="AT2141" s="1"/>
      <c r="AU2141" s="1"/>
      <c r="AV2141" s="1"/>
      <c r="AW2141" s="1"/>
      <c r="AX2141" s="1"/>
      <c r="AY2141" s="1"/>
      <c r="AZ2141" s="1"/>
      <c r="BA2141" s="1"/>
      <c r="BB2141" s="1"/>
      <c r="BC2141" s="1"/>
      <c r="BD2141" s="1"/>
      <c r="BE2141" s="1"/>
      <c r="BF2141" s="1"/>
      <c r="BG2141" s="1"/>
      <c r="BH2141" s="1"/>
      <c r="BI2141" s="1"/>
      <c r="BJ2141" s="1"/>
      <c r="BK2141" s="1"/>
    </row>
    <row r="2142" spans="1:63" s="901" customFormat="1" ht="15" customHeight="1" x14ac:dyDescent="0.1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50"/>
      <c r="AG2142" s="54"/>
      <c r="AH2142" s="1"/>
      <c r="AI2142" s="1"/>
      <c r="AJ2142" s="1"/>
      <c r="AK2142" s="1"/>
      <c r="AL2142" s="1"/>
      <c r="AM2142" s="1"/>
      <c r="AN2142" s="1"/>
      <c r="AO2142" s="1"/>
      <c r="AP2142" s="1"/>
      <c r="AQ2142" s="1"/>
      <c r="AR2142" s="1"/>
      <c r="AS2142" s="1"/>
      <c r="AT2142" s="1"/>
      <c r="AU2142" s="1"/>
      <c r="AV2142" s="1"/>
      <c r="AW2142" s="1"/>
      <c r="AX2142" s="1"/>
      <c r="AY2142" s="1"/>
      <c r="AZ2142" s="1"/>
      <c r="BA2142" s="1"/>
      <c r="BB2142" s="1"/>
      <c r="BC2142" s="1"/>
      <c r="BD2142" s="1"/>
      <c r="BE2142" s="1"/>
      <c r="BF2142" s="1"/>
      <c r="BG2142" s="1"/>
      <c r="BH2142" s="1"/>
      <c r="BI2142" s="1"/>
      <c r="BJ2142" s="1"/>
      <c r="BK2142" s="1"/>
    </row>
    <row r="2143" spans="1:63" s="901" customFormat="1" ht="15" customHeight="1" x14ac:dyDescent="0.1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50"/>
      <c r="AG2143" s="54"/>
      <c r="AH2143" s="1"/>
      <c r="AI2143" s="1"/>
      <c r="AJ2143" s="1"/>
      <c r="AK2143" s="1"/>
      <c r="AL2143" s="1"/>
      <c r="AM2143" s="1"/>
      <c r="AN2143" s="1"/>
      <c r="AO2143" s="1"/>
      <c r="AP2143" s="1"/>
      <c r="AQ2143" s="1"/>
      <c r="AR2143" s="1"/>
      <c r="AS2143" s="1"/>
      <c r="AT2143" s="1"/>
      <c r="AU2143" s="1"/>
      <c r="AV2143" s="1"/>
      <c r="AW2143" s="1"/>
      <c r="AX2143" s="1"/>
      <c r="AY2143" s="1"/>
      <c r="AZ2143" s="1"/>
      <c r="BA2143" s="1"/>
      <c r="BB2143" s="1"/>
      <c r="BC2143" s="1"/>
      <c r="BD2143" s="1"/>
      <c r="BE2143" s="1"/>
      <c r="BF2143" s="1"/>
      <c r="BG2143" s="1"/>
      <c r="BH2143" s="1"/>
      <c r="BI2143" s="1"/>
      <c r="BJ2143" s="1"/>
      <c r="BK2143" s="1"/>
    </row>
    <row r="2144" spans="1:63" s="901" customFormat="1" ht="15" customHeight="1" x14ac:dyDescent="0.1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50"/>
      <c r="AG2144" s="54"/>
      <c r="AH2144" s="1"/>
      <c r="AI2144" s="1"/>
      <c r="AJ2144" s="1"/>
      <c r="AK2144" s="1"/>
      <c r="AL2144" s="1"/>
      <c r="AM2144" s="1"/>
      <c r="AN2144" s="1"/>
      <c r="AO2144" s="1"/>
      <c r="AP2144" s="1"/>
      <c r="AQ2144" s="1"/>
      <c r="AR2144" s="1"/>
      <c r="AS2144" s="1"/>
      <c r="AT2144" s="1"/>
      <c r="AU2144" s="1"/>
      <c r="AV2144" s="1"/>
      <c r="AW2144" s="1"/>
      <c r="AX2144" s="1"/>
      <c r="AY2144" s="1"/>
      <c r="AZ2144" s="1"/>
      <c r="BA2144" s="1"/>
      <c r="BB2144" s="1"/>
      <c r="BC2144" s="1"/>
      <c r="BD2144" s="1"/>
      <c r="BE2144" s="1"/>
      <c r="BF2144" s="1"/>
      <c r="BG2144" s="1"/>
      <c r="BH2144" s="1"/>
      <c r="BI2144" s="1"/>
      <c r="BJ2144" s="1"/>
      <c r="BK2144" s="1"/>
    </row>
    <row r="2145" spans="1:63" s="901" customFormat="1" ht="15" customHeight="1" x14ac:dyDescent="0.1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50"/>
      <c r="AG2145" s="54"/>
      <c r="AH2145" s="1"/>
      <c r="AI2145" s="1"/>
      <c r="AJ2145" s="1"/>
      <c r="AK2145" s="1"/>
      <c r="AL2145" s="1"/>
      <c r="AM2145" s="1"/>
      <c r="AN2145" s="1"/>
      <c r="AO2145" s="1"/>
      <c r="AP2145" s="1"/>
      <c r="AQ2145" s="1"/>
      <c r="AR2145" s="1"/>
      <c r="AS2145" s="1"/>
      <c r="AT2145" s="1"/>
      <c r="AU2145" s="1"/>
      <c r="AV2145" s="1"/>
      <c r="AW2145" s="1"/>
      <c r="AX2145" s="1"/>
      <c r="AY2145" s="1"/>
      <c r="AZ2145" s="1"/>
      <c r="BA2145" s="1"/>
      <c r="BB2145" s="1"/>
      <c r="BC2145" s="1"/>
      <c r="BD2145" s="1"/>
      <c r="BE2145" s="1"/>
      <c r="BF2145" s="1"/>
      <c r="BG2145" s="1"/>
      <c r="BH2145" s="1"/>
      <c r="BI2145" s="1"/>
      <c r="BJ2145" s="1"/>
      <c r="BK2145" s="1"/>
    </row>
    <row r="2146" spans="1:63" s="901" customFormat="1" ht="15" customHeight="1" x14ac:dyDescent="0.1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50"/>
      <c r="AG2146" s="54"/>
      <c r="AH2146" s="1"/>
      <c r="AI2146" s="1"/>
      <c r="AJ2146" s="1"/>
      <c r="AK2146" s="1"/>
      <c r="AL2146" s="1"/>
      <c r="AM2146" s="1"/>
      <c r="AN2146" s="1"/>
      <c r="AO2146" s="1"/>
      <c r="AP2146" s="1"/>
      <c r="AQ2146" s="1"/>
      <c r="AR2146" s="1"/>
      <c r="AS2146" s="1"/>
      <c r="AT2146" s="1"/>
      <c r="AU2146" s="1"/>
      <c r="AV2146" s="1"/>
      <c r="AW2146" s="1"/>
      <c r="AX2146" s="1"/>
      <c r="AY2146" s="1"/>
      <c r="AZ2146" s="1"/>
      <c r="BA2146" s="1"/>
      <c r="BB2146" s="1"/>
      <c r="BC2146" s="1"/>
      <c r="BD2146" s="1"/>
      <c r="BE2146" s="1"/>
      <c r="BF2146" s="1"/>
      <c r="BG2146" s="1"/>
      <c r="BH2146" s="1"/>
      <c r="BI2146" s="1"/>
      <c r="BJ2146" s="1"/>
      <c r="BK2146" s="1"/>
    </row>
    <row r="2147" spans="1:63" s="901" customFormat="1" ht="15" customHeight="1" x14ac:dyDescent="0.1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50"/>
      <c r="AG2147" s="54"/>
      <c r="AH2147" s="1"/>
      <c r="AI2147" s="1"/>
      <c r="AJ2147" s="1"/>
      <c r="AK2147" s="1"/>
      <c r="AL2147" s="1"/>
      <c r="AM2147" s="1"/>
      <c r="AN2147" s="1"/>
      <c r="AO2147" s="1"/>
      <c r="AP2147" s="1"/>
      <c r="AQ2147" s="1"/>
      <c r="AR2147" s="1"/>
      <c r="AS2147" s="1"/>
      <c r="AT2147" s="1"/>
      <c r="AU2147" s="1"/>
      <c r="AV2147" s="1"/>
      <c r="AW2147" s="1"/>
      <c r="AX2147" s="1"/>
      <c r="AY2147" s="1"/>
      <c r="AZ2147" s="1"/>
      <c r="BA2147" s="1"/>
      <c r="BB2147" s="1"/>
      <c r="BC2147" s="1"/>
      <c r="BD2147" s="1"/>
      <c r="BE2147" s="1"/>
      <c r="BF2147" s="1"/>
      <c r="BG2147" s="1"/>
      <c r="BH2147" s="1"/>
      <c r="BI2147" s="1"/>
      <c r="BJ2147" s="1"/>
      <c r="BK2147" s="1"/>
    </row>
    <row r="2148" spans="1:63" s="901" customFormat="1" ht="15" customHeight="1" x14ac:dyDescent="0.1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50"/>
      <c r="AG2148" s="54"/>
      <c r="AH2148" s="1"/>
      <c r="AI2148" s="1"/>
      <c r="AJ2148" s="1"/>
      <c r="AK2148" s="1"/>
      <c r="AL2148" s="1"/>
      <c r="AM2148" s="1"/>
      <c r="AN2148" s="1"/>
      <c r="AO2148" s="1"/>
      <c r="AP2148" s="1"/>
      <c r="AQ2148" s="1"/>
      <c r="AR2148" s="1"/>
      <c r="AS2148" s="1"/>
      <c r="AT2148" s="1"/>
      <c r="AU2148" s="1"/>
      <c r="AV2148" s="1"/>
      <c r="AW2148" s="1"/>
      <c r="AX2148" s="1"/>
      <c r="AY2148" s="1"/>
      <c r="AZ2148" s="1"/>
      <c r="BA2148" s="1"/>
      <c r="BB2148" s="1"/>
      <c r="BC2148" s="1"/>
      <c r="BD2148" s="1"/>
      <c r="BE2148" s="1"/>
      <c r="BF2148" s="1"/>
      <c r="BG2148" s="1"/>
      <c r="BH2148" s="1"/>
      <c r="BI2148" s="1"/>
      <c r="BJ2148" s="1"/>
      <c r="BK2148" s="1"/>
    </row>
    <row r="2149" spans="1:63" s="901" customFormat="1" ht="15" customHeight="1" x14ac:dyDescent="0.1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50"/>
      <c r="AG2149" s="54"/>
      <c r="AH2149" s="1"/>
      <c r="AI2149" s="1"/>
      <c r="AJ2149" s="1"/>
      <c r="AK2149" s="1"/>
      <c r="AL2149" s="1"/>
      <c r="AM2149" s="1"/>
      <c r="AN2149" s="1"/>
      <c r="AO2149" s="1"/>
      <c r="AP2149" s="1"/>
      <c r="AQ2149" s="1"/>
      <c r="AR2149" s="1"/>
      <c r="AS2149" s="1"/>
      <c r="AT2149" s="1"/>
      <c r="AU2149" s="1"/>
      <c r="AV2149" s="1"/>
      <c r="AW2149" s="1"/>
      <c r="AX2149" s="1"/>
      <c r="AY2149" s="1"/>
      <c r="AZ2149" s="1"/>
      <c r="BA2149" s="1"/>
      <c r="BB2149" s="1"/>
      <c r="BC2149" s="1"/>
      <c r="BD2149" s="1"/>
      <c r="BE2149" s="1"/>
      <c r="BF2149" s="1"/>
      <c r="BG2149" s="1"/>
      <c r="BH2149" s="1"/>
      <c r="BI2149" s="1"/>
      <c r="BJ2149" s="1"/>
      <c r="BK2149" s="1"/>
    </row>
    <row r="2150" spans="1:63" s="901" customFormat="1" ht="15" customHeight="1" x14ac:dyDescent="0.1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50"/>
      <c r="AG2150" s="54"/>
      <c r="AH2150" s="1"/>
      <c r="AI2150" s="1"/>
      <c r="AJ2150" s="1"/>
      <c r="AK2150" s="1"/>
      <c r="AL2150" s="1"/>
      <c r="AM2150" s="1"/>
      <c r="AN2150" s="1"/>
      <c r="AO2150" s="1"/>
      <c r="AP2150" s="1"/>
      <c r="AQ2150" s="1"/>
      <c r="AR2150" s="1"/>
      <c r="AS2150" s="1"/>
      <c r="AT2150" s="1"/>
      <c r="AU2150" s="1"/>
      <c r="AV2150" s="1"/>
      <c r="AW2150" s="1"/>
      <c r="AX2150" s="1"/>
      <c r="AY2150" s="1"/>
      <c r="AZ2150" s="1"/>
      <c r="BA2150" s="1"/>
      <c r="BB2150" s="1"/>
      <c r="BC2150" s="1"/>
      <c r="BD2150" s="1"/>
      <c r="BE2150" s="1"/>
      <c r="BF2150" s="1"/>
      <c r="BG2150" s="1"/>
      <c r="BH2150" s="1"/>
      <c r="BI2150" s="1"/>
      <c r="BJ2150" s="1"/>
      <c r="BK2150" s="1"/>
    </row>
    <row r="2151" spans="1:63" s="901" customFormat="1" ht="15" customHeight="1" x14ac:dyDescent="0.1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50"/>
      <c r="AG2151" s="54"/>
      <c r="AH2151" s="1"/>
      <c r="AI2151" s="1"/>
      <c r="AJ2151" s="1"/>
      <c r="AK2151" s="1"/>
      <c r="AL2151" s="1"/>
      <c r="AM2151" s="1"/>
      <c r="AN2151" s="1"/>
      <c r="AO2151" s="1"/>
      <c r="AP2151" s="1"/>
      <c r="AQ2151" s="1"/>
      <c r="AR2151" s="1"/>
      <c r="AS2151" s="1"/>
      <c r="AT2151" s="1"/>
      <c r="AU2151" s="1"/>
      <c r="AV2151" s="1"/>
      <c r="AW2151" s="1"/>
      <c r="AX2151" s="1"/>
      <c r="AY2151" s="1"/>
      <c r="AZ2151" s="1"/>
      <c r="BA2151" s="1"/>
      <c r="BB2151" s="1"/>
      <c r="BC2151" s="1"/>
      <c r="BD2151" s="1"/>
      <c r="BE2151" s="1"/>
      <c r="BF2151" s="1"/>
      <c r="BG2151" s="1"/>
      <c r="BH2151" s="1"/>
      <c r="BI2151" s="1"/>
      <c r="BJ2151" s="1"/>
      <c r="BK2151" s="1"/>
    </row>
    <row r="2152" spans="1:63" s="901" customFormat="1" ht="15" customHeight="1" x14ac:dyDescent="0.1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50"/>
      <c r="AG2152" s="54"/>
      <c r="AH2152" s="1"/>
      <c r="AI2152" s="1"/>
      <c r="AJ2152" s="1"/>
      <c r="AK2152" s="1"/>
      <c r="AL2152" s="1"/>
      <c r="AM2152" s="1"/>
      <c r="AN2152" s="1"/>
      <c r="AO2152" s="1"/>
      <c r="AP2152" s="1"/>
      <c r="AQ2152" s="1"/>
      <c r="AR2152" s="1"/>
      <c r="AS2152" s="1"/>
      <c r="AT2152" s="1"/>
      <c r="AU2152" s="1"/>
      <c r="AV2152" s="1"/>
      <c r="AW2152" s="1"/>
      <c r="AX2152" s="1"/>
      <c r="AY2152" s="1"/>
      <c r="AZ2152" s="1"/>
      <c r="BA2152" s="1"/>
      <c r="BB2152" s="1"/>
      <c r="BC2152" s="1"/>
      <c r="BD2152" s="1"/>
      <c r="BE2152" s="1"/>
      <c r="BF2152" s="1"/>
      <c r="BG2152" s="1"/>
      <c r="BH2152" s="1"/>
      <c r="BI2152" s="1"/>
      <c r="BJ2152" s="1"/>
      <c r="BK2152" s="1"/>
    </row>
    <row r="2153" spans="1:63" s="901" customFormat="1" ht="15" customHeight="1" x14ac:dyDescent="0.1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50"/>
      <c r="AG2153" s="54"/>
      <c r="AH2153" s="1"/>
      <c r="AI2153" s="1"/>
      <c r="AJ2153" s="1"/>
      <c r="AK2153" s="1"/>
      <c r="AL2153" s="1"/>
      <c r="AM2153" s="1"/>
      <c r="AN2153" s="1"/>
      <c r="AO2153" s="1"/>
      <c r="AP2153" s="1"/>
      <c r="AQ2153" s="1"/>
      <c r="AR2153" s="1"/>
      <c r="AS2153" s="1"/>
      <c r="AT2153" s="1"/>
      <c r="AU2153" s="1"/>
      <c r="AV2153" s="1"/>
      <c r="AW2153" s="1"/>
      <c r="AX2153" s="1"/>
      <c r="AY2153" s="1"/>
      <c r="AZ2153" s="1"/>
      <c r="BA2153" s="1"/>
      <c r="BB2153" s="1"/>
      <c r="BC2153" s="1"/>
      <c r="BD2153" s="1"/>
      <c r="BE2153" s="1"/>
      <c r="BF2153" s="1"/>
      <c r="BG2153" s="1"/>
      <c r="BH2153" s="1"/>
      <c r="BI2153" s="1"/>
      <c r="BJ2153" s="1"/>
      <c r="BK2153" s="1"/>
    </row>
    <row r="2154" spans="1:63" s="901" customFormat="1" ht="15" customHeight="1" x14ac:dyDescent="0.1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50"/>
      <c r="AG2154" s="54"/>
      <c r="AH2154" s="1"/>
      <c r="AI2154" s="1"/>
      <c r="AJ2154" s="1"/>
      <c r="AK2154" s="1"/>
      <c r="AL2154" s="1"/>
      <c r="AM2154" s="1"/>
      <c r="AN2154" s="1"/>
      <c r="AO2154" s="1"/>
      <c r="AP2154" s="1"/>
      <c r="AQ2154" s="1"/>
      <c r="AR2154" s="1"/>
      <c r="AS2154" s="1"/>
      <c r="AT2154" s="1"/>
      <c r="AU2154" s="1"/>
      <c r="AV2154" s="1"/>
      <c r="AW2154" s="1"/>
      <c r="AX2154" s="1"/>
      <c r="AY2154" s="1"/>
      <c r="AZ2154" s="1"/>
      <c r="BA2154" s="1"/>
      <c r="BB2154" s="1"/>
      <c r="BC2154" s="1"/>
      <c r="BD2154" s="1"/>
      <c r="BE2154" s="1"/>
      <c r="BF2154" s="1"/>
      <c r="BG2154" s="1"/>
      <c r="BH2154" s="1"/>
      <c r="BI2154" s="1"/>
      <c r="BJ2154" s="1"/>
      <c r="BK2154" s="1"/>
    </row>
    <row r="2155" spans="1:63" s="901" customFormat="1" ht="15" customHeight="1" x14ac:dyDescent="0.1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50"/>
      <c r="AG2155" s="54"/>
      <c r="AH2155" s="1"/>
      <c r="AI2155" s="1"/>
      <c r="AJ2155" s="1"/>
      <c r="AK2155" s="1"/>
      <c r="AL2155" s="1"/>
      <c r="AM2155" s="1"/>
      <c r="AN2155" s="1"/>
      <c r="AO2155" s="1"/>
      <c r="AP2155" s="1"/>
      <c r="AQ2155" s="1"/>
      <c r="AR2155" s="1"/>
      <c r="AS2155" s="1"/>
      <c r="AT2155" s="1"/>
      <c r="AU2155" s="1"/>
      <c r="AV2155" s="1"/>
      <c r="AW2155" s="1"/>
      <c r="AX2155" s="1"/>
      <c r="AY2155" s="1"/>
      <c r="AZ2155" s="1"/>
      <c r="BA2155" s="1"/>
      <c r="BB2155" s="1"/>
      <c r="BC2155" s="1"/>
      <c r="BD2155" s="1"/>
      <c r="BE2155" s="1"/>
      <c r="BF2155" s="1"/>
      <c r="BG2155" s="1"/>
      <c r="BH2155" s="1"/>
      <c r="BI2155" s="1"/>
      <c r="BJ2155" s="1"/>
      <c r="BK2155" s="1"/>
    </row>
    <row r="2156" spans="1:63" s="901" customFormat="1" ht="15" customHeight="1" x14ac:dyDescent="0.1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50"/>
      <c r="AG2156" s="54"/>
      <c r="AH2156" s="1"/>
      <c r="AI2156" s="1"/>
      <c r="AJ2156" s="1"/>
      <c r="AK2156" s="1"/>
      <c r="AL2156" s="1"/>
      <c r="AM2156" s="1"/>
      <c r="AN2156" s="1"/>
      <c r="AO2156" s="1"/>
      <c r="AP2156" s="1"/>
      <c r="AQ2156" s="1"/>
      <c r="AR2156" s="1"/>
      <c r="AS2156" s="1"/>
      <c r="AT2156" s="1"/>
      <c r="AU2156" s="1"/>
      <c r="AV2156" s="1"/>
      <c r="AW2156" s="1"/>
      <c r="AX2156" s="1"/>
      <c r="AY2156" s="1"/>
      <c r="AZ2156" s="1"/>
      <c r="BA2156" s="1"/>
      <c r="BB2156" s="1"/>
      <c r="BC2156" s="1"/>
      <c r="BD2156" s="1"/>
      <c r="BE2156" s="1"/>
      <c r="BF2156" s="1"/>
      <c r="BG2156" s="1"/>
      <c r="BH2156" s="1"/>
      <c r="BI2156" s="1"/>
      <c r="BJ2156" s="1"/>
      <c r="BK2156" s="1"/>
    </row>
    <row r="2157" spans="1:63" s="901" customFormat="1" ht="15" customHeight="1" x14ac:dyDescent="0.1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50"/>
      <c r="AG2157" s="54"/>
      <c r="AH2157" s="1"/>
      <c r="AI2157" s="1"/>
      <c r="AJ2157" s="1"/>
      <c r="AK2157" s="1"/>
      <c r="AL2157" s="1"/>
      <c r="AM2157" s="1"/>
      <c r="AN2157" s="1"/>
      <c r="AO2157" s="1"/>
      <c r="AP2157" s="1"/>
      <c r="AQ2157" s="1"/>
      <c r="AR2157" s="1"/>
      <c r="AS2157" s="1"/>
      <c r="AT2157" s="1"/>
      <c r="AU2157" s="1"/>
      <c r="AV2157" s="1"/>
      <c r="AW2157" s="1"/>
      <c r="AX2157" s="1"/>
      <c r="AY2157" s="1"/>
      <c r="AZ2157" s="1"/>
      <c r="BA2157" s="1"/>
      <c r="BB2157" s="1"/>
      <c r="BC2157" s="1"/>
      <c r="BD2157" s="1"/>
      <c r="BE2157" s="1"/>
      <c r="BF2157" s="1"/>
      <c r="BG2157" s="1"/>
      <c r="BH2157" s="1"/>
      <c r="BI2157" s="1"/>
      <c r="BJ2157" s="1"/>
      <c r="BK2157" s="1"/>
    </row>
    <row r="2158" spans="1:63" s="901" customFormat="1" ht="15" customHeight="1" x14ac:dyDescent="0.1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50"/>
      <c r="AG2158" s="54"/>
      <c r="AH2158" s="1"/>
      <c r="AI2158" s="1"/>
      <c r="AJ2158" s="1"/>
      <c r="AK2158" s="1"/>
      <c r="AL2158" s="1"/>
      <c r="AM2158" s="1"/>
      <c r="AN2158" s="1"/>
      <c r="AO2158" s="1"/>
      <c r="AP2158" s="1"/>
      <c r="AQ2158" s="1"/>
      <c r="AR2158" s="1"/>
      <c r="AS2158" s="1"/>
      <c r="AT2158" s="1"/>
      <c r="AU2158" s="1"/>
      <c r="AV2158" s="1"/>
      <c r="AW2158" s="1"/>
      <c r="AX2158" s="1"/>
      <c r="AY2158" s="1"/>
      <c r="AZ2158" s="1"/>
      <c r="BA2158" s="1"/>
      <c r="BB2158" s="1"/>
      <c r="BC2158" s="1"/>
      <c r="BD2158" s="1"/>
      <c r="BE2158" s="1"/>
      <c r="BF2158" s="1"/>
      <c r="BG2158" s="1"/>
      <c r="BH2158" s="1"/>
      <c r="BI2158" s="1"/>
      <c r="BJ2158" s="1"/>
      <c r="BK2158" s="1"/>
    </row>
    <row r="2159" spans="1:63" s="901" customFormat="1" ht="15" customHeight="1" x14ac:dyDescent="0.1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50"/>
      <c r="AG2159" s="54"/>
      <c r="AH2159" s="1"/>
      <c r="AI2159" s="1"/>
      <c r="AJ2159" s="1"/>
      <c r="AK2159" s="1"/>
      <c r="AL2159" s="1"/>
      <c r="AM2159" s="1"/>
      <c r="AN2159" s="1"/>
      <c r="AO2159" s="1"/>
      <c r="AP2159" s="1"/>
      <c r="AQ2159" s="1"/>
      <c r="AR2159" s="1"/>
      <c r="AS2159" s="1"/>
      <c r="AT2159" s="1"/>
      <c r="AU2159" s="1"/>
      <c r="AV2159" s="1"/>
      <c r="AW2159" s="1"/>
      <c r="AX2159" s="1"/>
      <c r="AY2159" s="1"/>
      <c r="AZ2159" s="1"/>
      <c r="BA2159" s="1"/>
      <c r="BB2159" s="1"/>
      <c r="BC2159" s="1"/>
      <c r="BD2159" s="1"/>
      <c r="BE2159" s="1"/>
      <c r="BF2159" s="1"/>
      <c r="BG2159" s="1"/>
      <c r="BH2159" s="1"/>
      <c r="BI2159" s="1"/>
      <c r="BJ2159" s="1"/>
      <c r="BK2159" s="1"/>
    </row>
    <row r="2160" spans="1:63" s="901" customFormat="1" ht="15" customHeight="1" x14ac:dyDescent="0.1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50"/>
      <c r="AG2160" s="54"/>
      <c r="AH2160" s="1"/>
      <c r="AI2160" s="1"/>
      <c r="AJ2160" s="1"/>
      <c r="AK2160" s="1"/>
      <c r="AL2160" s="1"/>
      <c r="AM2160" s="1"/>
      <c r="AN2160" s="1"/>
      <c r="AO2160" s="1"/>
      <c r="AP2160" s="1"/>
      <c r="AQ2160" s="1"/>
      <c r="AR2160" s="1"/>
      <c r="AS2160" s="1"/>
      <c r="AT2160" s="1"/>
      <c r="AU2160" s="1"/>
      <c r="AV2160" s="1"/>
      <c r="AW2160" s="1"/>
      <c r="AX2160" s="1"/>
      <c r="AY2160" s="1"/>
      <c r="AZ2160" s="1"/>
      <c r="BA2160" s="1"/>
      <c r="BB2160" s="1"/>
      <c r="BC2160" s="1"/>
      <c r="BD2160" s="1"/>
      <c r="BE2160" s="1"/>
      <c r="BF2160" s="1"/>
      <c r="BG2160" s="1"/>
      <c r="BH2160" s="1"/>
      <c r="BI2160" s="1"/>
      <c r="BJ2160" s="1"/>
      <c r="BK2160" s="1"/>
    </row>
    <row r="2161" spans="1:63" s="901" customFormat="1" ht="15" customHeight="1" x14ac:dyDescent="0.1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50"/>
      <c r="AG2161" s="54"/>
      <c r="AH2161" s="1"/>
      <c r="AI2161" s="1"/>
      <c r="AJ2161" s="1"/>
      <c r="AK2161" s="1"/>
      <c r="AL2161" s="1"/>
      <c r="AM2161" s="1"/>
      <c r="AN2161" s="1"/>
      <c r="AO2161" s="1"/>
      <c r="AP2161" s="1"/>
      <c r="AQ2161" s="1"/>
      <c r="AR2161" s="1"/>
      <c r="AS2161" s="1"/>
      <c r="AT2161" s="1"/>
      <c r="AU2161" s="1"/>
      <c r="AV2161" s="1"/>
      <c r="AW2161" s="1"/>
      <c r="AX2161" s="1"/>
      <c r="AY2161" s="1"/>
      <c r="AZ2161" s="1"/>
      <c r="BA2161" s="1"/>
      <c r="BB2161" s="1"/>
      <c r="BC2161" s="1"/>
      <c r="BD2161" s="1"/>
      <c r="BE2161" s="1"/>
      <c r="BF2161" s="1"/>
      <c r="BG2161" s="1"/>
      <c r="BH2161" s="1"/>
      <c r="BI2161" s="1"/>
      <c r="BJ2161" s="1"/>
      <c r="BK2161" s="1"/>
    </row>
    <row r="2162" spans="1:63" s="901" customFormat="1" ht="15" customHeight="1" x14ac:dyDescent="0.1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50"/>
      <c r="AG2162" s="54"/>
      <c r="AH2162" s="1"/>
      <c r="AI2162" s="1"/>
      <c r="AJ2162" s="1"/>
      <c r="AK2162" s="1"/>
      <c r="AL2162" s="1"/>
      <c r="AM2162" s="1"/>
      <c r="AN2162" s="1"/>
      <c r="AO2162" s="1"/>
      <c r="AP2162" s="1"/>
      <c r="AQ2162" s="1"/>
      <c r="AR2162" s="1"/>
      <c r="AS2162" s="1"/>
      <c r="AT2162" s="1"/>
      <c r="AU2162" s="1"/>
      <c r="AV2162" s="1"/>
      <c r="AW2162" s="1"/>
      <c r="AX2162" s="1"/>
      <c r="AY2162" s="1"/>
      <c r="AZ2162" s="1"/>
      <c r="BA2162" s="1"/>
      <c r="BB2162" s="1"/>
      <c r="BC2162" s="1"/>
      <c r="BD2162" s="1"/>
      <c r="BE2162" s="1"/>
      <c r="BF2162" s="1"/>
      <c r="BG2162" s="1"/>
      <c r="BH2162" s="1"/>
      <c r="BI2162" s="1"/>
      <c r="BJ2162" s="1"/>
      <c r="BK2162" s="1"/>
    </row>
    <row r="2163" spans="1:63" s="901" customFormat="1" ht="15" customHeight="1" x14ac:dyDescent="0.1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50"/>
      <c r="AG2163" s="54"/>
      <c r="AH2163" s="1"/>
      <c r="AI2163" s="1"/>
      <c r="AJ2163" s="1"/>
      <c r="AK2163" s="1"/>
      <c r="AL2163" s="1"/>
      <c r="AM2163" s="1"/>
      <c r="AN2163" s="1"/>
      <c r="AO2163" s="1"/>
      <c r="AP2163" s="1"/>
      <c r="AQ2163" s="1"/>
      <c r="AR2163" s="1"/>
      <c r="AS2163" s="1"/>
      <c r="AT2163" s="1"/>
      <c r="AU2163" s="1"/>
      <c r="AV2163" s="1"/>
      <c r="AW2163" s="1"/>
      <c r="AX2163" s="1"/>
      <c r="AY2163" s="1"/>
      <c r="AZ2163" s="1"/>
      <c r="BA2163" s="1"/>
      <c r="BB2163" s="1"/>
      <c r="BC2163" s="1"/>
      <c r="BD2163" s="1"/>
      <c r="BE2163" s="1"/>
      <c r="BF2163" s="1"/>
      <c r="BG2163" s="1"/>
      <c r="BH2163" s="1"/>
      <c r="BI2163" s="1"/>
      <c r="BJ2163" s="1"/>
      <c r="BK2163" s="1"/>
    </row>
    <row r="2164" spans="1:63" s="901" customFormat="1" ht="15" customHeight="1" x14ac:dyDescent="0.1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50"/>
      <c r="AG2164" s="54"/>
      <c r="AH2164" s="1"/>
      <c r="AI2164" s="1"/>
      <c r="AJ2164" s="1"/>
      <c r="AK2164" s="1"/>
      <c r="AL2164" s="1"/>
      <c r="AM2164" s="1"/>
      <c r="AN2164" s="1"/>
      <c r="AO2164" s="1"/>
      <c r="AP2164" s="1"/>
      <c r="AQ2164" s="1"/>
      <c r="AR2164" s="1"/>
      <c r="AS2164" s="1"/>
      <c r="AT2164" s="1"/>
      <c r="AU2164" s="1"/>
      <c r="AV2164" s="1"/>
      <c r="AW2164" s="1"/>
      <c r="AX2164" s="1"/>
      <c r="AY2164" s="1"/>
      <c r="AZ2164" s="1"/>
      <c r="BA2164" s="1"/>
      <c r="BB2164" s="1"/>
      <c r="BC2164" s="1"/>
      <c r="BD2164" s="1"/>
      <c r="BE2164" s="1"/>
      <c r="BF2164" s="1"/>
      <c r="BG2164" s="1"/>
      <c r="BH2164" s="1"/>
      <c r="BI2164" s="1"/>
      <c r="BJ2164" s="1"/>
      <c r="BK2164" s="1"/>
    </row>
    <row r="2165" spans="1:63" s="901" customFormat="1" ht="15" customHeight="1" x14ac:dyDescent="0.1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50"/>
      <c r="AG2165" s="54"/>
      <c r="AH2165" s="1"/>
      <c r="AI2165" s="1"/>
      <c r="AJ2165" s="1"/>
      <c r="AK2165" s="1"/>
      <c r="AL2165" s="1"/>
      <c r="AM2165" s="1"/>
      <c r="AN2165" s="1"/>
      <c r="AO2165" s="1"/>
      <c r="AP2165" s="1"/>
      <c r="AQ2165" s="1"/>
      <c r="AR2165" s="1"/>
      <c r="AS2165" s="1"/>
      <c r="AT2165" s="1"/>
      <c r="AU2165" s="1"/>
      <c r="AV2165" s="1"/>
      <c r="AW2165" s="1"/>
      <c r="AX2165" s="1"/>
      <c r="AY2165" s="1"/>
      <c r="AZ2165" s="1"/>
      <c r="BA2165" s="1"/>
      <c r="BB2165" s="1"/>
      <c r="BC2165" s="1"/>
      <c r="BD2165" s="1"/>
      <c r="BE2165" s="1"/>
      <c r="BF2165" s="1"/>
      <c r="BG2165" s="1"/>
      <c r="BH2165" s="1"/>
      <c r="BI2165" s="1"/>
      <c r="BJ2165" s="1"/>
      <c r="BK2165" s="1"/>
    </row>
    <row r="2166" spans="1:63" s="901" customFormat="1" ht="15" customHeight="1" x14ac:dyDescent="0.1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50"/>
      <c r="AG2166" s="54"/>
      <c r="AH2166" s="1"/>
      <c r="AI2166" s="1"/>
      <c r="AJ2166" s="1"/>
      <c r="AK2166" s="1"/>
      <c r="AL2166" s="1"/>
      <c r="AM2166" s="1"/>
      <c r="AN2166" s="1"/>
      <c r="AO2166" s="1"/>
      <c r="AP2166" s="1"/>
      <c r="AQ2166" s="1"/>
      <c r="AR2166" s="1"/>
      <c r="AS2166" s="1"/>
      <c r="AT2166" s="1"/>
      <c r="AU2166" s="1"/>
      <c r="AV2166" s="1"/>
      <c r="AW2166" s="1"/>
      <c r="AX2166" s="1"/>
      <c r="AY2166" s="1"/>
      <c r="AZ2166" s="1"/>
      <c r="BA2166" s="1"/>
      <c r="BB2166" s="1"/>
      <c r="BC2166" s="1"/>
      <c r="BD2166" s="1"/>
      <c r="BE2166" s="1"/>
      <c r="BF2166" s="1"/>
      <c r="BG2166" s="1"/>
      <c r="BH2166" s="1"/>
      <c r="BI2166" s="1"/>
      <c r="BJ2166" s="1"/>
      <c r="BK2166" s="1"/>
    </row>
    <row r="2167" spans="1:63" s="901" customFormat="1" ht="15" customHeight="1" x14ac:dyDescent="0.1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50"/>
      <c r="AG2167" s="54"/>
      <c r="AH2167" s="1"/>
      <c r="AI2167" s="1"/>
      <c r="AJ2167" s="1"/>
      <c r="AK2167" s="1"/>
      <c r="AL2167" s="1"/>
      <c r="AM2167" s="1"/>
      <c r="AN2167" s="1"/>
      <c r="AO2167" s="1"/>
      <c r="AP2167" s="1"/>
      <c r="AQ2167" s="1"/>
      <c r="AR2167" s="1"/>
      <c r="AS2167" s="1"/>
      <c r="AT2167" s="1"/>
      <c r="AU2167" s="1"/>
      <c r="AV2167" s="1"/>
      <c r="AW2167" s="1"/>
      <c r="AX2167" s="1"/>
      <c r="AY2167" s="1"/>
      <c r="AZ2167" s="1"/>
      <c r="BA2167" s="1"/>
      <c r="BB2167" s="1"/>
      <c r="BC2167" s="1"/>
      <c r="BD2167" s="1"/>
      <c r="BE2167" s="1"/>
      <c r="BF2167" s="1"/>
      <c r="BG2167" s="1"/>
      <c r="BH2167" s="1"/>
      <c r="BI2167" s="1"/>
      <c r="BJ2167" s="1"/>
      <c r="BK2167" s="1"/>
    </row>
    <row r="2168" spans="1:63" s="901" customFormat="1" ht="15" customHeight="1" x14ac:dyDescent="0.1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50"/>
      <c r="AG2168" s="54"/>
      <c r="AH2168" s="1"/>
      <c r="AI2168" s="1"/>
      <c r="AJ2168" s="1"/>
      <c r="AK2168" s="1"/>
      <c r="AL2168" s="1"/>
      <c r="AM2168" s="1"/>
      <c r="AN2168" s="1"/>
      <c r="AO2168" s="1"/>
      <c r="AP2168" s="1"/>
      <c r="AQ2168" s="1"/>
      <c r="AR2168" s="1"/>
      <c r="AS2168" s="1"/>
      <c r="AT2168" s="1"/>
      <c r="AU2168" s="1"/>
      <c r="AV2168" s="1"/>
      <c r="AW2168" s="1"/>
      <c r="AX2168" s="1"/>
      <c r="AY2168" s="1"/>
      <c r="AZ2168" s="1"/>
      <c r="BA2168" s="1"/>
      <c r="BB2168" s="1"/>
      <c r="BC2168" s="1"/>
      <c r="BD2168" s="1"/>
      <c r="BE2168" s="1"/>
      <c r="BF2168" s="1"/>
      <c r="BG2168" s="1"/>
      <c r="BH2168" s="1"/>
      <c r="BI2168" s="1"/>
      <c r="BJ2168" s="1"/>
      <c r="BK2168" s="1"/>
    </row>
    <row r="2169" spans="1:63" s="901" customFormat="1" ht="15" customHeight="1" x14ac:dyDescent="0.1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50"/>
      <c r="AG2169" s="54"/>
      <c r="AH2169" s="1"/>
      <c r="AI2169" s="1"/>
      <c r="AJ2169" s="1"/>
      <c r="AK2169" s="1"/>
      <c r="AL2169" s="1"/>
      <c r="AM2169" s="1"/>
      <c r="AN2169" s="1"/>
      <c r="AO2169" s="1"/>
      <c r="AP2169" s="1"/>
      <c r="AQ2169" s="1"/>
      <c r="AR2169" s="1"/>
      <c r="AS2169" s="1"/>
      <c r="AT2169" s="1"/>
      <c r="AU2169" s="1"/>
      <c r="AV2169" s="1"/>
      <c r="AW2169" s="1"/>
      <c r="AX2169" s="1"/>
      <c r="AY2169" s="1"/>
      <c r="AZ2169" s="1"/>
      <c r="BA2169" s="1"/>
      <c r="BB2169" s="1"/>
      <c r="BC2169" s="1"/>
      <c r="BD2169" s="1"/>
      <c r="BE2169" s="1"/>
      <c r="BF2169" s="1"/>
      <c r="BG2169" s="1"/>
      <c r="BH2169" s="1"/>
      <c r="BI2169" s="1"/>
      <c r="BJ2169" s="1"/>
      <c r="BK2169" s="1"/>
    </row>
    <row r="2170" spans="1:63" s="901" customFormat="1" ht="15" customHeight="1" x14ac:dyDescent="0.1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50"/>
      <c r="AG2170" s="54"/>
      <c r="AH2170" s="1"/>
      <c r="AI2170" s="1"/>
      <c r="AJ2170" s="1"/>
      <c r="AK2170" s="1"/>
      <c r="AL2170" s="1"/>
      <c r="AM2170" s="1"/>
      <c r="AN2170" s="1"/>
      <c r="AO2170" s="1"/>
      <c r="AP2170" s="1"/>
      <c r="AQ2170" s="1"/>
      <c r="AR2170" s="1"/>
      <c r="AS2170" s="1"/>
      <c r="AT2170" s="1"/>
      <c r="AU2170" s="1"/>
      <c r="AV2170" s="1"/>
      <c r="AW2170" s="1"/>
      <c r="AX2170" s="1"/>
      <c r="AY2170" s="1"/>
      <c r="AZ2170" s="1"/>
      <c r="BA2170" s="1"/>
      <c r="BB2170" s="1"/>
      <c r="BC2170" s="1"/>
      <c r="BD2170" s="1"/>
      <c r="BE2170" s="1"/>
      <c r="BF2170" s="1"/>
      <c r="BG2170" s="1"/>
      <c r="BH2170" s="1"/>
      <c r="BI2170" s="1"/>
      <c r="BJ2170" s="1"/>
      <c r="BK2170" s="1"/>
    </row>
    <row r="2171" spans="1:63" s="901" customFormat="1" ht="15" customHeight="1" x14ac:dyDescent="0.1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50"/>
      <c r="AG2171" s="54"/>
      <c r="AH2171" s="1"/>
      <c r="AI2171" s="1"/>
      <c r="AJ2171" s="1"/>
      <c r="AK2171" s="1"/>
      <c r="AL2171" s="1"/>
      <c r="AM2171" s="1"/>
      <c r="AN2171" s="1"/>
      <c r="AO2171" s="1"/>
      <c r="AP2171" s="1"/>
      <c r="AQ2171" s="1"/>
      <c r="AR2171" s="1"/>
      <c r="AS2171" s="1"/>
      <c r="AT2171" s="1"/>
      <c r="AU2171" s="1"/>
      <c r="AV2171" s="1"/>
      <c r="AW2171" s="1"/>
      <c r="AX2171" s="1"/>
      <c r="AY2171" s="1"/>
      <c r="AZ2171" s="1"/>
      <c r="BA2171" s="1"/>
      <c r="BB2171" s="1"/>
      <c r="BC2171" s="1"/>
      <c r="BD2171" s="1"/>
      <c r="BE2171" s="1"/>
      <c r="BF2171" s="1"/>
      <c r="BG2171" s="1"/>
      <c r="BH2171" s="1"/>
      <c r="BI2171" s="1"/>
      <c r="BJ2171" s="1"/>
      <c r="BK2171" s="1"/>
    </row>
    <row r="2172" spans="1:63" s="901" customFormat="1" ht="15" customHeight="1" x14ac:dyDescent="0.1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50"/>
      <c r="AG2172" s="54"/>
      <c r="AH2172" s="1"/>
      <c r="AI2172" s="1"/>
      <c r="AJ2172" s="1"/>
      <c r="AK2172" s="1"/>
      <c r="AL2172" s="1"/>
      <c r="AM2172" s="1"/>
      <c r="AN2172" s="1"/>
      <c r="AO2172" s="1"/>
      <c r="AP2172" s="1"/>
      <c r="AQ2172" s="1"/>
      <c r="AR2172" s="1"/>
      <c r="AS2172" s="1"/>
      <c r="AT2172" s="1"/>
      <c r="AU2172" s="1"/>
      <c r="AV2172" s="1"/>
      <c r="AW2172" s="1"/>
      <c r="AX2172" s="1"/>
      <c r="AY2172" s="1"/>
      <c r="AZ2172" s="1"/>
      <c r="BA2172" s="1"/>
      <c r="BB2172" s="1"/>
      <c r="BC2172" s="1"/>
      <c r="BD2172" s="1"/>
      <c r="BE2172" s="1"/>
      <c r="BF2172" s="1"/>
      <c r="BG2172" s="1"/>
      <c r="BH2172" s="1"/>
      <c r="BI2172" s="1"/>
      <c r="BJ2172" s="1"/>
      <c r="BK2172" s="1"/>
    </row>
    <row r="2173" spans="1:63" s="901" customFormat="1" ht="15" customHeight="1" x14ac:dyDescent="0.1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50"/>
      <c r="AG2173" s="54"/>
      <c r="AH2173" s="1"/>
      <c r="AI2173" s="1"/>
      <c r="AJ2173" s="1"/>
      <c r="AK2173" s="1"/>
      <c r="AL2173" s="1"/>
      <c r="AM2173" s="1"/>
      <c r="AN2173" s="1"/>
      <c r="AO2173" s="1"/>
      <c r="AP2173" s="1"/>
      <c r="AQ2173" s="1"/>
      <c r="AR2173" s="1"/>
      <c r="AS2173" s="1"/>
      <c r="AT2173" s="1"/>
      <c r="AU2173" s="1"/>
      <c r="AV2173" s="1"/>
      <c r="AW2173" s="1"/>
      <c r="AX2173" s="1"/>
      <c r="AY2173" s="1"/>
      <c r="AZ2173" s="1"/>
      <c r="BA2173" s="1"/>
      <c r="BB2173" s="1"/>
      <c r="BC2173" s="1"/>
      <c r="BD2173" s="1"/>
      <c r="BE2173" s="1"/>
      <c r="BF2173" s="1"/>
      <c r="BG2173" s="1"/>
      <c r="BH2173" s="1"/>
      <c r="BI2173" s="1"/>
      <c r="BJ2173" s="1"/>
      <c r="BK2173" s="1"/>
    </row>
    <row r="2174" spans="1:63" s="901" customFormat="1" ht="15" customHeight="1" x14ac:dyDescent="0.1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50"/>
      <c r="AG2174" s="54"/>
      <c r="AH2174" s="1"/>
      <c r="AI2174" s="1"/>
      <c r="AJ2174" s="1"/>
      <c r="AK2174" s="1"/>
      <c r="AL2174" s="1"/>
      <c r="AM2174" s="1"/>
      <c r="AN2174" s="1"/>
      <c r="AO2174" s="1"/>
      <c r="AP2174" s="1"/>
      <c r="AQ2174" s="1"/>
      <c r="AR2174" s="1"/>
      <c r="AS2174" s="1"/>
      <c r="AT2174" s="1"/>
      <c r="AU2174" s="1"/>
      <c r="AV2174" s="1"/>
      <c r="AW2174" s="1"/>
      <c r="AX2174" s="1"/>
      <c r="AY2174" s="1"/>
      <c r="AZ2174" s="1"/>
      <c r="BA2174" s="1"/>
      <c r="BB2174" s="1"/>
      <c r="BC2174" s="1"/>
      <c r="BD2174" s="1"/>
      <c r="BE2174" s="1"/>
      <c r="BF2174" s="1"/>
      <c r="BG2174" s="1"/>
      <c r="BH2174" s="1"/>
      <c r="BI2174" s="1"/>
      <c r="BJ2174" s="1"/>
      <c r="BK2174" s="1"/>
    </row>
    <row r="2175" spans="1:63" s="901" customFormat="1" ht="15" customHeight="1" x14ac:dyDescent="0.1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50"/>
      <c r="AG2175" s="54"/>
      <c r="AH2175" s="1"/>
      <c r="AI2175" s="1"/>
      <c r="AJ2175" s="1"/>
      <c r="AK2175" s="1"/>
      <c r="AL2175" s="1"/>
      <c r="AM2175" s="1"/>
      <c r="AN2175" s="1"/>
      <c r="AO2175" s="1"/>
      <c r="AP2175" s="1"/>
      <c r="AQ2175" s="1"/>
      <c r="AR2175" s="1"/>
      <c r="AS2175" s="1"/>
      <c r="AT2175" s="1"/>
      <c r="AU2175" s="1"/>
      <c r="AV2175" s="1"/>
      <c r="AW2175" s="1"/>
      <c r="AX2175" s="1"/>
      <c r="AY2175" s="1"/>
      <c r="AZ2175" s="1"/>
      <c r="BA2175" s="1"/>
      <c r="BB2175" s="1"/>
      <c r="BC2175" s="1"/>
      <c r="BD2175" s="1"/>
      <c r="BE2175" s="1"/>
      <c r="BF2175" s="1"/>
      <c r="BG2175" s="1"/>
      <c r="BH2175" s="1"/>
      <c r="BI2175" s="1"/>
      <c r="BJ2175" s="1"/>
      <c r="BK2175" s="1"/>
    </row>
    <row r="2176" spans="1:63" s="901" customFormat="1" ht="15" customHeight="1" x14ac:dyDescent="0.1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50"/>
      <c r="AG2176" s="54"/>
      <c r="AH2176" s="1"/>
      <c r="AI2176" s="1"/>
      <c r="AJ2176" s="1"/>
      <c r="AK2176" s="1"/>
      <c r="AL2176" s="1"/>
      <c r="AM2176" s="1"/>
      <c r="AN2176" s="1"/>
      <c r="AO2176" s="1"/>
      <c r="AP2176" s="1"/>
      <c r="AQ2176" s="1"/>
      <c r="AR2176" s="1"/>
      <c r="AS2176" s="1"/>
      <c r="AT2176" s="1"/>
      <c r="AU2176" s="1"/>
      <c r="AV2176" s="1"/>
      <c r="AW2176" s="1"/>
      <c r="AX2176" s="1"/>
      <c r="AY2176" s="1"/>
      <c r="AZ2176" s="1"/>
      <c r="BA2176" s="1"/>
      <c r="BB2176" s="1"/>
      <c r="BC2176" s="1"/>
      <c r="BD2176" s="1"/>
      <c r="BE2176" s="1"/>
      <c r="BF2176" s="1"/>
      <c r="BG2176" s="1"/>
      <c r="BH2176" s="1"/>
      <c r="BI2176" s="1"/>
      <c r="BJ2176" s="1"/>
      <c r="BK2176" s="1"/>
    </row>
    <row r="2177" spans="1:63" s="901" customFormat="1" ht="15" customHeight="1" x14ac:dyDescent="0.1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50"/>
      <c r="AG2177" s="54"/>
      <c r="AH2177" s="1"/>
      <c r="AI2177" s="1"/>
      <c r="AJ2177" s="1"/>
      <c r="AK2177" s="1"/>
      <c r="AL2177" s="1"/>
      <c r="AM2177" s="1"/>
      <c r="AN2177" s="1"/>
      <c r="AO2177" s="1"/>
      <c r="AP2177" s="1"/>
      <c r="AQ2177" s="1"/>
      <c r="AR2177" s="1"/>
      <c r="AS2177" s="1"/>
      <c r="AT2177" s="1"/>
      <c r="AU2177" s="1"/>
      <c r="AV2177" s="1"/>
      <c r="AW2177" s="1"/>
      <c r="AX2177" s="1"/>
      <c r="AY2177" s="1"/>
      <c r="AZ2177" s="1"/>
      <c r="BA2177" s="1"/>
      <c r="BB2177" s="1"/>
      <c r="BC2177" s="1"/>
      <c r="BD2177" s="1"/>
      <c r="BE2177" s="1"/>
      <c r="BF2177" s="1"/>
      <c r="BG2177" s="1"/>
      <c r="BH2177" s="1"/>
      <c r="BI2177" s="1"/>
      <c r="BJ2177" s="1"/>
      <c r="BK2177" s="1"/>
    </row>
    <row r="2178" spans="1:63" s="901" customFormat="1" ht="15" customHeight="1" x14ac:dyDescent="0.1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50"/>
      <c r="AG2178" s="54"/>
      <c r="AH2178" s="1"/>
      <c r="AI2178" s="1"/>
      <c r="AJ2178" s="1"/>
      <c r="AK2178" s="1"/>
      <c r="AL2178" s="1"/>
      <c r="AM2178" s="1"/>
      <c r="AN2178" s="1"/>
      <c r="AO2178" s="1"/>
      <c r="AP2178" s="1"/>
      <c r="AQ2178" s="1"/>
      <c r="AR2178" s="1"/>
      <c r="AS2178" s="1"/>
      <c r="AT2178" s="1"/>
      <c r="AU2178" s="1"/>
      <c r="AV2178" s="1"/>
      <c r="AW2178" s="1"/>
      <c r="AX2178" s="1"/>
      <c r="AY2178" s="1"/>
      <c r="AZ2178" s="1"/>
      <c r="BA2178" s="1"/>
      <c r="BB2178" s="1"/>
      <c r="BC2178" s="1"/>
      <c r="BD2178" s="1"/>
      <c r="BE2178" s="1"/>
      <c r="BF2178" s="1"/>
      <c r="BG2178" s="1"/>
      <c r="BH2178" s="1"/>
      <c r="BI2178" s="1"/>
      <c r="BJ2178" s="1"/>
      <c r="BK2178" s="1"/>
    </row>
    <row r="2179" spans="1:63" s="901" customFormat="1" ht="15" customHeight="1" x14ac:dyDescent="0.1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50"/>
      <c r="AG2179" s="54"/>
      <c r="AH2179" s="1"/>
      <c r="AI2179" s="1"/>
      <c r="AJ2179" s="1"/>
      <c r="AK2179" s="1"/>
      <c r="AL2179" s="1"/>
      <c r="AM2179" s="1"/>
      <c r="AN2179" s="1"/>
      <c r="AO2179" s="1"/>
      <c r="AP2179" s="1"/>
      <c r="AQ2179" s="1"/>
      <c r="AR2179" s="1"/>
      <c r="AS2179" s="1"/>
      <c r="AT2179" s="1"/>
      <c r="AU2179" s="1"/>
      <c r="AV2179" s="1"/>
      <c r="AW2179" s="1"/>
      <c r="AX2179" s="1"/>
      <c r="AY2179" s="1"/>
      <c r="AZ2179" s="1"/>
      <c r="BA2179" s="1"/>
      <c r="BB2179" s="1"/>
      <c r="BC2179" s="1"/>
      <c r="BD2179" s="1"/>
      <c r="BE2179" s="1"/>
      <c r="BF2179" s="1"/>
      <c r="BG2179" s="1"/>
      <c r="BH2179" s="1"/>
      <c r="BI2179" s="1"/>
      <c r="BJ2179" s="1"/>
      <c r="BK2179" s="1"/>
    </row>
    <row r="2180" spans="1:63" s="901" customFormat="1" ht="15" customHeight="1" x14ac:dyDescent="0.1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50"/>
      <c r="AG2180" s="54"/>
      <c r="AH2180" s="1"/>
      <c r="AI2180" s="1"/>
      <c r="AJ2180" s="1"/>
      <c r="AK2180" s="1"/>
      <c r="AL2180" s="1"/>
      <c r="AM2180" s="1"/>
      <c r="AN2180" s="1"/>
      <c r="AO2180" s="1"/>
      <c r="AP2180" s="1"/>
      <c r="AQ2180" s="1"/>
      <c r="AR2180" s="1"/>
      <c r="AS2180" s="1"/>
      <c r="AT2180" s="1"/>
      <c r="AU2180" s="1"/>
      <c r="AV2180" s="1"/>
      <c r="AW2180" s="1"/>
      <c r="AX2180" s="1"/>
      <c r="AY2180" s="1"/>
      <c r="AZ2180" s="1"/>
      <c r="BA2180" s="1"/>
      <c r="BB2180" s="1"/>
      <c r="BC2180" s="1"/>
      <c r="BD2180" s="1"/>
      <c r="BE2180" s="1"/>
      <c r="BF2180" s="1"/>
      <c r="BG2180" s="1"/>
      <c r="BH2180" s="1"/>
      <c r="BI2180" s="1"/>
      <c r="BJ2180" s="1"/>
      <c r="BK2180" s="1"/>
    </row>
    <row r="2181" spans="1:63" s="901" customFormat="1" ht="15" customHeight="1" x14ac:dyDescent="0.1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50"/>
      <c r="AG2181" s="54"/>
      <c r="AH2181" s="1"/>
      <c r="AI2181" s="1"/>
      <c r="AJ2181" s="1"/>
      <c r="AK2181" s="1"/>
      <c r="AL2181" s="1"/>
      <c r="AM2181" s="1"/>
      <c r="AN2181" s="1"/>
      <c r="AO2181" s="1"/>
      <c r="AP2181" s="1"/>
      <c r="AQ2181" s="1"/>
      <c r="AR2181" s="1"/>
      <c r="AS2181" s="1"/>
      <c r="AT2181" s="1"/>
      <c r="AU2181" s="1"/>
      <c r="AV2181" s="1"/>
      <c r="AW2181" s="1"/>
      <c r="AX2181" s="1"/>
      <c r="AY2181" s="1"/>
      <c r="AZ2181" s="1"/>
      <c r="BA2181" s="1"/>
      <c r="BB2181" s="1"/>
      <c r="BC2181" s="1"/>
      <c r="BD2181" s="1"/>
      <c r="BE2181" s="1"/>
      <c r="BF2181" s="1"/>
      <c r="BG2181" s="1"/>
      <c r="BH2181" s="1"/>
      <c r="BI2181" s="1"/>
      <c r="BJ2181" s="1"/>
      <c r="BK2181" s="1"/>
    </row>
    <row r="2182" spans="1:63" s="901" customFormat="1" ht="15" customHeight="1" x14ac:dyDescent="0.1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50"/>
      <c r="AG2182" s="54"/>
      <c r="AH2182" s="1"/>
      <c r="AI2182" s="1"/>
      <c r="AJ2182" s="1"/>
      <c r="AK2182" s="1"/>
      <c r="AL2182" s="1"/>
      <c r="AM2182" s="1"/>
      <c r="AN2182" s="1"/>
      <c r="AO2182" s="1"/>
      <c r="AP2182" s="1"/>
      <c r="AQ2182" s="1"/>
      <c r="AR2182" s="1"/>
      <c r="AS2182" s="1"/>
      <c r="AT2182" s="1"/>
      <c r="AU2182" s="1"/>
      <c r="AV2182" s="1"/>
      <c r="AW2182" s="1"/>
      <c r="AX2182" s="1"/>
      <c r="AY2182" s="1"/>
      <c r="AZ2182" s="1"/>
      <c r="BA2182" s="1"/>
      <c r="BB2182" s="1"/>
      <c r="BC2182" s="1"/>
      <c r="BD2182" s="1"/>
      <c r="BE2182" s="1"/>
      <c r="BF2182" s="1"/>
      <c r="BG2182" s="1"/>
      <c r="BH2182" s="1"/>
      <c r="BI2182" s="1"/>
      <c r="BJ2182" s="1"/>
      <c r="BK2182" s="1"/>
    </row>
    <row r="2183" spans="1:63" s="901" customFormat="1" ht="15" customHeight="1" x14ac:dyDescent="0.1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50"/>
      <c r="AG2183" s="54"/>
      <c r="AH2183" s="1"/>
      <c r="AI2183" s="1"/>
      <c r="AJ2183" s="1"/>
      <c r="AK2183" s="1"/>
      <c r="AL2183" s="1"/>
      <c r="AM2183" s="1"/>
      <c r="AN2183" s="1"/>
      <c r="AO2183" s="1"/>
      <c r="AP2183" s="1"/>
      <c r="AQ2183" s="1"/>
      <c r="AR2183" s="1"/>
      <c r="AS2183" s="1"/>
      <c r="AT2183" s="1"/>
      <c r="AU2183" s="1"/>
      <c r="AV2183" s="1"/>
      <c r="AW2183" s="1"/>
      <c r="AX2183" s="1"/>
      <c r="AY2183" s="1"/>
      <c r="AZ2183" s="1"/>
      <c r="BA2183" s="1"/>
      <c r="BB2183" s="1"/>
      <c r="BC2183" s="1"/>
      <c r="BD2183" s="1"/>
      <c r="BE2183" s="1"/>
      <c r="BF2183" s="1"/>
      <c r="BG2183" s="1"/>
      <c r="BH2183" s="1"/>
      <c r="BI2183" s="1"/>
      <c r="BJ2183" s="1"/>
      <c r="BK2183" s="1"/>
    </row>
    <row r="2184" spans="1:63" s="901" customFormat="1" ht="15" customHeight="1" x14ac:dyDescent="0.1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50"/>
      <c r="AG2184" s="54"/>
      <c r="AH2184" s="1"/>
      <c r="AI2184" s="1"/>
      <c r="AJ2184" s="1"/>
      <c r="AK2184" s="1"/>
      <c r="AL2184" s="1"/>
      <c r="AM2184" s="1"/>
      <c r="AN2184" s="1"/>
      <c r="AO2184" s="1"/>
      <c r="AP2184" s="1"/>
      <c r="AQ2184" s="1"/>
      <c r="AR2184" s="1"/>
      <c r="AS2184" s="1"/>
      <c r="AT2184" s="1"/>
      <c r="AU2184" s="1"/>
      <c r="AV2184" s="1"/>
      <c r="AW2184" s="1"/>
      <c r="AX2184" s="1"/>
      <c r="AY2184" s="1"/>
      <c r="AZ2184" s="1"/>
      <c r="BA2184" s="1"/>
      <c r="BB2184" s="1"/>
      <c r="BC2184" s="1"/>
      <c r="BD2184" s="1"/>
      <c r="BE2184" s="1"/>
      <c r="BF2184" s="1"/>
      <c r="BG2184" s="1"/>
      <c r="BH2184" s="1"/>
      <c r="BI2184" s="1"/>
      <c r="BJ2184" s="1"/>
      <c r="BK2184" s="1"/>
    </row>
    <row r="2185" spans="1:63" s="901" customFormat="1" ht="15" customHeight="1" x14ac:dyDescent="0.1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50"/>
      <c r="AG2185" s="54"/>
      <c r="AH2185" s="1"/>
      <c r="AI2185" s="1"/>
      <c r="AJ2185" s="1"/>
      <c r="AK2185" s="1"/>
      <c r="AL2185" s="1"/>
      <c r="AM2185" s="1"/>
      <c r="AN2185" s="1"/>
      <c r="AO2185" s="1"/>
      <c r="AP2185" s="1"/>
      <c r="AQ2185" s="1"/>
      <c r="AR2185" s="1"/>
      <c r="AS2185" s="1"/>
      <c r="AT2185" s="1"/>
      <c r="AU2185" s="1"/>
      <c r="AV2185" s="1"/>
      <c r="AW2185" s="1"/>
      <c r="AX2185" s="1"/>
      <c r="AY2185" s="1"/>
      <c r="AZ2185" s="1"/>
      <c r="BA2185" s="1"/>
      <c r="BB2185" s="1"/>
      <c r="BC2185" s="1"/>
      <c r="BD2185" s="1"/>
      <c r="BE2185" s="1"/>
      <c r="BF2185" s="1"/>
      <c r="BG2185" s="1"/>
      <c r="BH2185" s="1"/>
      <c r="BI2185" s="1"/>
      <c r="BJ2185" s="1"/>
      <c r="BK2185" s="1"/>
    </row>
    <row r="2186" spans="1:63" s="901" customFormat="1" ht="15" customHeight="1" x14ac:dyDescent="0.1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50"/>
      <c r="AG2186" s="54"/>
      <c r="AH2186" s="1"/>
      <c r="AI2186" s="1"/>
      <c r="AJ2186" s="1"/>
      <c r="AK2186" s="1"/>
      <c r="AL2186" s="1"/>
      <c r="AM2186" s="1"/>
      <c r="AN2186" s="1"/>
      <c r="AO2186" s="1"/>
      <c r="AP2186" s="1"/>
      <c r="AQ2186" s="1"/>
      <c r="AR2186" s="1"/>
      <c r="AS2186" s="1"/>
      <c r="AT2186" s="1"/>
      <c r="AU2186" s="1"/>
      <c r="AV2186" s="1"/>
      <c r="AW2186" s="1"/>
      <c r="AX2186" s="1"/>
      <c r="AY2186" s="1"/>
      <c r="AZ2186" s="1"/>
      <c r="BA2186" s="1"/>
      <c r="BB2186" s="1"/>
      <c r="BC2186" s="1"/>
      <c r="BD2186" s="1"/>
      <c r="BE2186" s="1"/>
      <c r="BF2186" s="1"/>
      <c r="BG2186" s="1"/>
      <c r="BH2186" s="1"/>
      <c r="BI2186" s="1"/>
      <c r="BJ2186" s="1"/>
      <c r="BK2186" s="1"/>
    </row>
    <row r="2187" spans="1:63" s="901" customFormat="1" ht="15" customHeight="1" x14ac:dyDescent="0.1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50"/>
      <c r="AG2187" s="54"/>
      <c r="AH2187" s="1"/>
      <c r="AI2187" s="1"/>
      <c r="AJ2187" s="1"/>
      <c r="AK2187" s="1"/>
      <c r="AL2187" s="1"/>
      <c r="AM2187" s="1"/>
      <c r="AN2187" s="1"/>
      <c r="AO2187" s="1"/>
      <c r="AP2187" s="1"/>
      <c r="AQ2187" s="1"/>
      <c r="AR2187" s="1"/>
      <c r="AS2187" s="1"/>
      <c r="AT2187" s="1"/>
      <c r="AU2187" s="1"/>
      <c r="AV2187" s="1"/>
      <c r="AW2187" s="1"/>
      <c r="AX2187" s="1"/>
      <c r="AY2187" s="1"/>
      <c r="AZ2187" s="1"/>
      <c r="BA2187" s="1"/>
      <c r="BB2187" s="1"/>
      <c r="BC2187" s="1"/>
      <c r="BD2187" s="1"/>
      <c r="BE2187" s="1"/>
      <c r="BF2187" s="1"/>
      <c r="BG2187" s="1"/>
      <c r="BH2187" s="1"/>
      <c r="BI2187" s="1"/>
      <c r="BJ2187" s="1"/>
      <c r="BK2187" s="1"/>
    </row>
    <row r="2188" spans="1:63" s="901" customFormat="1" ht="15" customHeight="1" x14ac:dyDescent="0.1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50"/>
      <c r="AG2188" s="54"/>
      <c r="AH2188" s="1"/>
      <c r="AI2188" s="1"/>
      <c r="AJ2188" s="1"/>
      <c r="AK2188" s="1"/>
      <c r="AL2188" s="1"/>
      <c r="AM2188" s="1"/>
      <c r="AN2188" s="1"/>
      <c r="AO2188" s="1"/>
      <c r="AP2188" s="1"/>
      <c r="AQ2188" s="1"/>
      <c r="AR2188" s="1"/>
      <c r="AS2188" s="1"/>
      <c r="AT2188" s="1"/>
      <c r="AU2188" s="1"/>
      <c r="AV2188" s="1"/>
      <c r="AW2188" s="1"/>
      <c r="AX2188" s="1"/>
      <c r="AY2188" s="1"/>
      <c r="AZ2188" s="1"/>
      <c r="BA2188" s="1"/>
      <c r="BB2188" s="1"/>
      <c r="BC2188" s="1"/>
      <c r="BD2188" s="1"/>
      <c r="BE2188" s="1"/>
      <c r="BF2188" s="1"/>
      <c r="BG2188" s="1"/>
      <c r="BH2188" s="1"/>
      <c r="BI2188" s="1"/>
      <c r="BJ2188" s="1"/>
      <c r="BK2188" s="1"/>
    </row>
    <row r="2189" spans="1:63" s="901" customFormat="1" ht="15" customHeight="1" x14ac:dyDescent="0.1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50"/>
      <c r="AG2189" s="54"/>
      <c r="AH2189" s="1"/>
      <c r="AI2189" s="1"/>
      <c r="AJ2189" s="1"/>
      <c r="AK2189" s="1"/>
      <c r="AL2189" s="1"/>
      <c r="AM2189" s="1"/>
      <c r="AN2189" s="1"/>
      <c r="AO2189" s="1"/>
      <c r="AP2189" s="1"/>
      <c r="AQ2189" s="1"/>
      <c r="AR2189" s="1"/>
      <c r="AS2189" s="1"/>
      <c r="AT2189" s="1"/>
      <c r="AU2189" s="1"/>
      <c r="AV2189" s="1"/>
      <c r="AW2189" s="1"/>
      <c r="AX2189" s="1"/>
      <c r="AY2189" s="1"/>
      <c r="AZ2189" s="1"/>
      <c r="BA2189" s="1"/>
      <c r="BB2189" s="1"/>
      <c r="BC2189" s="1"/>
      <c r="BD2189" s="1"/>
      <c r="BE2189" s="1"/>
      <c r="BF2189" s="1"/>
      <c r="BG2189" s="1"/>
      <c r="BH2189" s="1"/>
      <c r="BI2189" s="1"/>
      <c r="BJ2189" s="1"/>
      <c r="BK2189" s="1"/>
    </row>
    <row r="2190" spans="1:63" s="901" customFormat="1" ht="15" customHeight="1" x14ac:dyDescent="0.1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50"/>
      <c r="AG2190" s="54"/>
      <c r="AH2190" s="1"/>
      <c r="AI2190" s="1"/>
      <c r="AJ2190" s="1"/>
      <c r="AK2190" s="1"/>
      <c r="AL2190" s="1"/>
      <c r="AM2190" s="1"/>
      <c r="AN2190" s="1"/>
      <c r="AO2190" s="1"/>
      <c r="AP2190" s="1"/>
      <c r="AQ2190" s="1"/>
      <c r="AR2190" s="1"/>
      <c r="AS2190" s="1"/>
      <c r="AT2190" s="1"/>
      <c r="AU2190" s="1"/>
      <c r="AV2190" s="1"/>
      <c r="AW2190" s="1"/>
      <c r="AX2190" s="1"/>
      <c r="AY2190" s="1"/>
      <c r="AZ2190" s="1"/>
      <c r="BA2190" s="1"/>
      <c r="BB2190" s="1"/>
      <c r="BC2190" s="1"/>
      <c r="BD2190" s="1"/>
      <c r="BE2190" s="1"/>
      <c r="BF2190" s="1"/>
      <c r="BG2190" s="1"/>
      <c r="BH2190" s="1"/>
      <c r="BI2190" s="1"/>
      <c r="BJ2190" s="1"/>
      <c r="BK2190" s="1"/>
    </row>
    <row r="2191" spans="1:63" s="901" customFormat="1" ht="15" customHeight="1" x14ac:dyDescent="0.1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50"/>
      <c r="AG2191" s="54"/>
      <c r="AH2191" s="1"/>
      <c r="AI2191" s="1"/>
      <c r="AJ2191" s="1"/>
      <c r="AK2191" s="1"/>
      <c r="AL2191" s="1"/>
      <c r="AM2191" s="1"/>
      <c r="AN2191" s="1"/>
      <c r="AO2191" s="1"/>
      <c r="AP2191" s="1"/>
      <c r="AQ2191" s="1"/>
      <c r="AR2191" s="1"/>
      <c r="AS2191" s="1"/>
      <c r="AT2191" s="1"/>
      <c r="AU2191" s="1"/>
      <c r="AV2191" s="1"/>
      <c r="AW2191" s="1"/>
      <c r="AX2191" s="1"/>
      <c r="AY2191" s="1"/>
      <c r="AZ2191" s="1"/>
      <c r="BA2191" s="1"/>
      <c r="BB2191" s="1"/>
      <c r="BC2191" s="1"/>
      <c r="BD2191" s="1"/>
      <c r="BE2191" s="1"/>
      <c r="BF2191" s="1"/>
      <c r="BG2191" s="1"/>
      <c r="BH2191" s="1"/>
      <c r="BI2191" s="1"/>
      <c r="BJ2191" s="1"/>
      <c r="BK2191" s="1"/>
    </row>
    <row r="2192" spans="1:63" s="901" customFormat="1" ht="15" customHeight="1" x14ac:dyDescent="0.1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50"/>
      <c r="AG2192" s="54"/>
      <c r="AH2192" s="1"/>
      <c r="AI2192" s="1"/>
      <c r="AJ2192" s="1"/>
      <c r="AK2192" s="1"/>
      <c r="AL2192" s="1"/>
      <c r="AM2192" s="1"/>
      <c r="AN2192" s="1"/>
      <c r="AO2192" s="1"/>
      <c r="AP2192" s="1"/>
      <c r="AQ2192" s="1"/>
      <c r="AR2192" s="1"/>
      <c r="AS2192" s="1"/>
      <c r="AT2192" s="1"/>
      <c r="AU2192" s="1"/>
      <c r="AV2192" s="1"/>
      <c r="AW2192" s="1"/>
      <c r="AX2192" s="1"/>
      <c r="AY2192" s="1"/>
      <c r="AZ2192" s="1"/>
      <c r="BA2192" s="1"/>
      <c r="BB2192" s="1"/>
      <c r="BC2192" s="1"/>
      <c r="BD2192" s="1"/>
      <c r="BE2192" s="1"/>
      <c r="BF2192" s="1"/>
      <c r="BG2192" s="1"/>
      <c r="BH2192" s="1"/>
      <c r="BI2192" s="1"/>
      <c r="BJ2192" s="1"/>
      <c r="BK2192" s="1"/>
    </row>
    <row r="2193" spans="1:63" s="901" customFormat="1" ht="15" customHeight="1" x14ac:dyDescent="0.1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50"/>
      <c r="AG2193" s="54"/>
      <c r="AH2193" s="1"/>
      <c r="AI2193" s="1"/>
      <c r="AJ2193" s="1"/>
      <c r="AK2193" s="1"/>
      <c r="AL2193" s="1"/>
      <c r="AM2193" s="1"/>
      <c r="AN2193" s="1"/>
      <c r="AO2193" s="1"/>
      <c r="AP2193" s="1"/>
      <c r="AQ2193" s="1"/>
      <c r="AR2193" s="1"/>
      <c r="AS2193" s="1"/>
      <c r="AT2193" s="1"/>
      <c r="AU2193" s="1"/>
      <c r="AV2193" s="1"/>
      <c r="AW2193" s="1"/>
      <c r="AX2193" s="1"/>
      <c r="AY2193" s="1"/>
      <c r="AZ2193" s="1"/>
      <c r="BA2193" s="1"/>
      <c r="BB2193" s="1"/>
      <c r="BC2193" s="1"/>
      <c r="BD2193" s="1"/>
      <c r="BE2193" s="1"/>
      <c r="BF2193" s="1"/>
      <c r="BG2193" s="1"/>
      <c r="BH2193" s="1"/>
      <c r="BI2193" s="1"/>
      <c r="BJ2193" s="1"/>
      <c r="BK2193" s="1"/>
    </row>
    <row r="2194" spans="1:63" s="901" customFormat="1" ht="15" customHeight="1" x14ac:dyDescent="0.1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50"/>
      <c r="AG2194" s="54"/>
      <c r="AH2194" s="1"/>
      <c r="AI2194" s="1"/>
      <c r="AJ2194" s="1"/>
      <c r="AK2194" s="1"/>
      <c r="AL2194" s="1"/>
      <c r="AM2194" s="1"/>
      <c r="AN2194" s="1"/>
      <c r="AO2194" s="1"/>
      <c r="AP2194" s="1"/>
      <c r="AQ2194" s="1"/>
      <c r="AR2194" s="1"/>
      <c r="AS2194" s="1"/>
      <c r="AT2194" s="1"/>
      <c r="AU2194" s="1"/>
      <c r="AV2194" s="1"/>
      <c r="AW2194" s="1"/>
      <c r="AX2194" s="1"/>
      <c r="AY2194" s="1"/>
      <c r="AZ2194" s="1"/>
      <c r="BA2194" s="1"/>
      <c r="BB2194" s="1"/>
      <c r="BC2194" s="1"/>
      <c r="BD2194" s="1"/>
      <c r="BE2194" s="1"/>
      <c r="BF2194" s="1"/>
      <c r="BG2194" s="1"/>
      <c r="BH2194" s="1"/>
      <c r="BI2194" s="1"/>
      <c r="BJ2194" s="1"/>
      <c r="BK2194" s="1"/>
    </row>
    <row r="2195" spans="1:63" s="901" customFormat="1" ht="15" customHeight="1" x14ac:dyDescent="0.1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50"/>
      <c r="AG2195" s="54"/>
      <c r="AH2195" s="1"/>
      <c r="AI2195" s="1"/>
      <c r="AJ2195" s="1"/>
      <c r="AK2195" s="1"/>
      <c r="AL2195" s="1"/>
      <c r="AM2195" s="1"/>
      <c r="AN2195" s="1"/>
      <c r="AO2195" s="1"/>
      <c r="AP2195" s="1"/>
      <c r="AQ2195" s="1"/>
      <c r="AR2195" s="1"/>
      <c r="AS2195" s="1"/>
      <c r="AT2195" s="1"/>
      <c r="AU2195" s="1"/>
      <c r="AV2195" s="1"/>
      <c r="AW2195" s="1"/>
      <c r="AX2195" s="1"/>
      <c r="AY2195" s="1"/>
      <c r="AZ2195" s="1"/>
      <c r="BA2195" s="1"/>
      <c r="BB2195" s="1"/>
      <c r="BC2195" s="1"/>
      <c r="BD2195" s="1"/>
      <c r="BE2195" s="1"/>
      <c r="BF2195" s="1"/>
      <c r="BG2195" s="1"/>
      <c r="BH2195" s="1"/>
      <c r="BI2195" s="1"/>
      <c r="BJ2195" s="1"/>
      <c r="BK2195" s="1"/>
    </row>
    <row r="2196" spans="1:63" s="901" customFormat="1" ht="15" customHeight="1" x14ac:dyDescent="0.1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50"/>
      <c r="AG2196" s="54"/>
      <c r="AH2196" s="1"/>
      <c r="AI2196" s="1"/>
      <c r="AJ2196" s="1"/>
      <c r="AK2196" s="1"/>
      <c r="AL2196" s="1"/>
      <c r="AM2196" s="1"/>
      <c r="AN2196" s="1"/>
      <c r="AO2196" s="1"/>
      <c r="AP2196" s="1"/>
      <c r="AQ2196" s="1"/>
      <c r="AR2196" s="1"/>
      <c r="AS2196" s="1"/>
      <c r="AT2196" s="1"/>
      <c r="AU2196" s="1"/>
      <c r="AV2196" s="1"/>
      <c r="AW2196" s="1"/>
      <c r="AX2196" s="1"/>
      <c r="AY2196" s="1"/>
      <c r="AZ2196" s="1"/>
      <c r="BA2196" s="1"/>
      <c r="BB2196" s="1"/>
      <c r="BC2196" s="1"/>
      <c r="BD2196" s="1"/>
      <c r="BE2196" s="1"/>
      <c r="BF2196" s="1"/>
      <c r="BG2196" s="1"/>
      <c r="BH2196" s="1"/>
      <c r="BI2196" s="1"/>
      <c r="BJ2196" s="1"/>
      <c r="BK2196" s="1"/>
    </row>
    <row r="2197" spans="1:63" s="901" customFormat="1" ht="15" customHeight="1" x14ac:dyDescent="0.1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50"/>
      <c r="AG2197" s="54"/>
      <c r="AH2197" s="1"/>
      <c r="AI2197" s="1"/>
      <c r="AJ2197" s="1"/>
      <c r="AK2197" s="1"/>
      <c r="AL2197" s="1"/>
      <c r="AM2197" s="1"/>
      <c r="AN2197" s="1"/>
      <c r="AO2197" s="1"/>
      <c r="AP2197" s="1"/>
      <c r="AQ2197" s="1"/>
      <c r="AR2197" s="1"/>
      <c r="AS2197" s="1"/>
      <c r="AT2197" s="1"/>
      <c r="AU2197" s="1"/>
      <c r="AV2197" s="1"/>
      <c r="AW2197" s="1"/>
      <c r="AX2197" s="1"/>
      <c r="AY2197" s="1"/>
      <c r="AZ2197" s="1"/>
      <c r="BA2197" s="1"/>
      <c r="BB2197" s="1"/>
      <c r="BC2197" s="1"/>
      <c r="BD2197" s="1"/>
      <c r="BE2197" s="1"/>
      <c r="BF2197" s="1"/>
      <c r="BG2197" s="1"/>
      <c r="BH2197" s="1"/>
      <c r="BI2197" s="1"/>
      <c r="BJ2197" s="1"/>
      <c r="BK2197" s="1"/>
    </row>
    <row r="2198" spans="1:63" s="901" customFormat="1" ht="15" customHeight="1" x14ac:dyDescent="0.1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50"/>
      <c r="AG2198" s="54"/>
      <c r="AH2198" s="1"/>
      <c r="AI2198" s="1"/>
      <c r="AJ2198" s="1"/>
      <c r="AK2198" s="1"/>
      <c r="AL2198" s="1"/>
      <c r="AM2198" s="1"/>
      <c r="AN2198" s="1"/>
      <c r="AO2198" s="1"/>
      <c r="AP2198" s="1"/>
      <c r="AQ2198" s="1"/>
      <c r="AR2198" s="1"/>
      <c r="AS2198" s="1"/>
      <c r="AT2198" s="1"/>
      <c r="AU2198" s="1"/>
      <c r="AV2198" s="1"/>
      <c r="AW2198" s="1"/>
      <c r="AX2198" s="1"/>
      <c r="AY2198" s="1"/>
      <c r="AZ2198" s="1"/>
      <c r="BA2198" s="1"/>
      <c r="BB2198" s="1"/>
      <c r="BC2198" s="1"/>
      <c r="BD2198" s="1"/>
      <c r="BE2198" s="1"/>
      <c r="BF2198" s="1"/>
      <c r="BG2198" s="1"/>
      <c r="BH2198" s="1"/>
      <c r="BI2198" s="1"/>
      <c r="BJ2198" s="1"/>
      <c r="BK2198" s="1"/>
    </row>
    <row r="2199" spans="1:63" s="901" customFormat="1" ht="15" customHeight="1" x14ac:dyDescent="0.1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50"/>
      <c r="AG2199" s="54"/>
      <c r="AH2199" s="1"/>
      <c r="AI2199" s="1"/>
      <c r="AJ2199" s="1"/>
      <c r="AK2199" s="1"/>
      <c r="AL2199" s="1"/>
      <c r="AM2199" s="1"/>
      <c r="AN2199" s="1"/>
      <c r="AO2199" s="1"/>
      <c r="AP2199" s="1"/>
      <c r="AQ2199" s="1"/>
      <c r="AR2199" s="1"/>
      <c r="AS2199" s="1"/>
      <c r="AT2199" s="1"/>
      <c r="AU2199" s="1"/>
      <c r="AV2199" s="1"/>
      <c r="AW2199" s="1"/>
      <c r="AX2199" s="1"/>
      <c r="AY2199" s="1"/>
      <c r="AZ2199" s="1"/>
      <c r="BA2199" s="1"/>
      <c r="BB2199" s="1"/>
      <c r="BC2199" s="1"/>
      <c r="BD2199" s="1"/>
      <c r="BE2199" s="1"/>
      <c r="BF2199" s="1"/>
      <c r="BG2199" s="1"/>
      <c r="BH2199" s="1"/>
      <c r="BI2199" s="1"/>
      <c r="BJ2199" s="1"/>
      <c r="BK2199" s="1"/>
    </row>
    <row r="2200" spans="1:63" s="901" customFormat="1" ht="15" customHeight="1" x14ac:dyDescent="0.1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50"/>
      <c r="AG2200" s="54"/>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row>
    <row r="2201" spans="1:63" s="901" customFormat="1" ht="15" customHeight="1" x14ac:dyDescent="0.1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50"/>
      <c r="AG2201" s="54"/>
      <c r="AH2201" s="1"/>
      <c r="AI2201" s="1"/>
      <c r="AJ2201" s="1"/>
      <c r="AK2201" s="1"/>
      <c r="AL2201" s="1"/>
      <c r="AM2201" s="1"/>
      <c r="AN2201" s="1"/>
      <c r="AO2201" s="1"/>
      <c r="AP2201" s="1"/>
      <c r="AQ2201" s="1"/>
      <c r="AR2201" s="1"/>
      <c r="AS2201" s="1"/>
      <c r="AT2201" s="1"/>
      <c r="AU2201" s="1"/>
      <c r="AV2201" s="1"/>
      <c r="AW2201" s="1"/>
      <c r="AX2201" s="1"/>
      <c r="AY2201" s="1"/>
      <c r="AZ2201" s="1"/>
      <c r="BA2201" s="1"/>
      <c r="BB2201" s="1"/>
      <c r="BC2201" s="1"/>
      <c r="BD2201" s="1"/>
      <c r="BE2201" s="1"/>
      <c r="BF2201" s="1"/>
      <c r="BG2201" s="1"/>
      <c r="BH2201" s="1"/>
      <c r="BI2201" s="1"/>
      <c r="BJ2201" s="1"/>
      <c r="BK2201" s="1"/>
    </row>
    <row r="2202" spans="1:63" s="901" customFormat="1" ht="15" customHeight="1" x14ac:dyDescent="0.1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50"/>
      <c r="AG2202" s="54"/>
      <c r="AH2202" s="1"/>
      <c r="AI2202" s="1"/>
      <c r="AJ2202" s="1"/>
      <c r="AK2202" s="1"/>
      <c r="AL2202" s="1"/>
      <c r="AM2202" s="1"/>
      <c r="AN2202" s="1"/>
      <c r="AO2202" s="1"/>
      <c r="AP2202" s="1"/>
      <c r="AQ2202" s="1"/>
      <c r="AR2202" s="1"/>
      <c r="AS2202" s="1"/>
      <c r="AT2202" s="1"/>
      <c r="AU2202" s="1"/>
      <c r="AV2202" s="1"/>
      <c r="AW2202" s="1"/>
      <c r="AX2202" s="1"/>
      <c r="AY2202" s="1"/>
      <c r="AZ2202" s="1"/>
      <c r="BA2202" s="1"/>
      <c r="BB2202" s="1"/>
      <c r="BC2202" s="1"/>
      <c r="BD2202" s="1"/>
      <c r="BE2202" s="1"/>
      <c r="BF2202" s="1"/>
      <c r="BG2202" s="1"/>
      <c r="BH2202" s="1"/>
      <c r="BI2202" s="1"/>
      <c r="BJ2202" s="1"/>
      <c r="BK2202" s="1"/>
    </row>
    <row r="2203" spans="1:63" s="901" customFormat="1" ht="15" customHeight="1" x14ac:dyDescent="0.1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50"/>
      <c r="AG2203" s="54"/>
      <c r="AH2203" s="1"/>
      <c r="AI2203" s="1"/>
      <c r="AJ2203" s="1"/>
      <c r="AK2203" s="1"/>
      <c r="AL2203" s="1"/>
      <c r="AM2203" s="1"/>
      <c r="AN2203" s="1"/>
      <c r="AO2203" s="1"/>
      <c r="AP2203" s="1"/>
      <c r="AQ2203" s="1"/>
      <c r="AR2203" s="1"/>
      <c r="AS2203" s="1"/>
      <c r="AT2203" s="1"/>
      <c r="AU2203" s="1"/>
      <c r="AV2203" s="1"/>
      <c r="AW2203" s="1"/>
      <c r="AX2203" s="1"/>
      <c r="AY2203" s="1"/>
      <c r="AZ2203" s="1"/>
      <c r="BA2203" s="1"/>
      <c r="BB2203" s="1"/>
      <c r="BC2203" s="1"/>
      <c r="BD2203" s="1"/>
      <c r="BE2203" s="1"/>
      <c r="BF2203" s="1"/>
      <c r="BG2203" s="1"/>
      <c r="BH2203" s="1"/>
      <c r="BI2203" s="1"/>
      <c r="BJ2203" s="1"/>
      <c r="BK2203" s="1"/>
    </row>
    <row r="2204" spans="1:63" s="901" customFormat="1" ht="15" customHeight="1" x14ac:dyDescent="0.1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50"/>
      <c r="AG2204" s="54"/>
      <c r="AH2204" s="1"/>
      <c r="AI2204" s="1"/>
      <c r="AJ2204" s="1"/>
      <c r="AK2204" s="1"/>
      <c r="AL2204" s="1"/>
      <c r="AM2204" s="1"/>
      <c r="AN2204" s="1"/>
      <c r="AO2204" s="1"/>
      <c r="AP2204" s="1"/>
      <c r="AQ2204" s="1"/>
      <c r="AR2204" s="1"/>
      <c r="AS2204" s="1"/>
      <c r="AT2204" s="1"/>
      <c r="AU2204" s="1"/>
      <c r="AV2204" s="1"/>
      <c r="AW2204" s="1"/>
      <c r="AX2204" s="1"/>
      <c r="AY2204" s="1"/>
      <c r="AZ2204" s="1"/>
      <c r="BA2204" s="1"/>
      <c r="BB2204" s="1"/>
      <c r="BC2204" s="1"/>
      <c r="BD2204" s="1"/>
      <c r="BE2204" s="1"/>
      <c r="BF2204" s="1"/>
      <c r="BG2204" s="1"/>
      <c r="BH2204" s="1"/>
      <c r="BI2204" s="1"/>
      <c r="BJ2204" s="1"/>
      <c r="BK2204" s="1"/>
    </row>
    <row r="2205" spans="1:63" s="901" customFormat="1" ht="15" customHeight="1" x14ac:dyDescent="0.1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50"/>
      <c r="AG2205" s="54"/>
      <c r="AH2205" s="1"/>
      <c r="AI2205" s="1"/>
      <c r="AJ2205" s="1"/>
      <c r="AK2205" s="1"/>
      <c r="AL2205" s="1"/>
      <c r="AM2205" s="1"/>
      <c r="AN2205" s="1"/>
      <c r="AO2205" s="1"/>
      <c r="AP2205" s="1"/>
      <c r="AQ2205" s="1"/>
      <c r="AR2205" s="1"/>
      <c r="AS2205" s="1"/>
      <c r="AT2205" s="1"/>
      <c r="AU2205" s="1"/>
      <c r="AV2205" s="1"/>
      <c r="AW2205" s="1"/>
      <c r="AX2205" s="1"/>
      <c r="AY2205" s="1"/>
      <c r="AZ2205" s="1"/>
      <c r="BA2205" s="1"/>
      <c r="BB2205" s="1"/>
      <c r="BC2205" s="1"/>
      <c r="BD2205" s="1"/>
      <c r="BE2205" s="1"/>
      <c r="BF2205" s="1"/>
      <c r="BG2205" s="1"/>
      <c r="BH2205" s="1"/>
      <c r="BI2205" s="1"/>
      <c r="BJ2205" s="1"/>
      <c r="BK2205" s="1"/>
    </row>
    <row r="2206" spans="1:63" s="901" customFormat="1" ht="15" customHeight="1" x14ac:dyDescent="0.1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50"/>
      <c r="AG2206" s="54"/>
      <c r="AH2206" s="1"/>
      <c r="AI2206" s="1"/>
      <c r="AJ2206" s="1"/>
      <c r="AK2206" s="1"/>
      <c r="AL2206" s="1"/>
      <c r="AM2206" s="1"/>
      <c r="AN2206" s="1"/>
      <c r="AO2206" s="1"/>
      <c r="AP2206" s="1"/>
      <c r="AQ2206" s="1"/>
      <c r="AR2206" s="1"/>
      <c r="AS2206" s="1"/>
      <c r="AT2206" s="1"/>
      <c r="AU2206" s="1"/>
      <c r="AV2206" s="1"/>
      <c r="AW2206" s="1"/>
      <c r="AX2206" s="1"/>
      <c r="AY2206" s="1"/>
      <c r="AZ2206" s="1"/>
      <c r="BA2206" s="1"/>
      <c r="BB2206" s="1"/>
      <c r="BC2206" s="1"/>
      <c r="BD2206" s="1"/>
      <c r="BE2206" s="1"/>
      <c r="BF2206" s="1"/>
      <c r="BG2206" s="1"/>
      <c r="BH2206" s="1"/>
      <c r="BI2206" s="1"/>
      <c r="BJ2206" s="1"/>
      <c r="BK2206" s="1"/>
    </row>
    <row r="2207" spans="1:63" s="901" customFormat="1" ht="15" customHeight="1" x14ac:dyDescent="0.1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50"/>
      <c r="AG2207" s="54"/>
      <c r="AH2207" s="1"/>
      <c r="AI2207" s="1"/>
      <c r="AJ2207" s="1"/>
      <c r="AK2207" s="1"/>
      <c r="AL2207" s="1"/>
      <c r="AM2207" s="1"/>
      <c r="AN2207" s="1"/>
      <c r="AO2207" s="1"/>
      <c r="AP2207" s="1"/>
      <c r="AQ2207" s="1"/>
      <c r="AR2207" s="1"/>
      <c r="AS2207" s="1"/>
      <c r="AT2207" s="1"/>
      <c r="AU2207" s="1"/>
      <c r="AV2207" s="1"/>
      <c r="AW2207" s="1"/>
      <c r="AX2207" s="1"/>
      <c r="AY2207" s="1"/>
      <c r="AZ2207" s="1"/>
      <c r="BA2207" s="1"/>
      <c r="BB2207" s="1"/>
      <c r="BC2207" s="1"/>
      <c r="BD2207" s="1"/>
      <c r="BE2207" s="1"/>
      <c r="BF2207" s="1"/>
      <c r="BG2207" s="1"/>
      <c r="BH2207" s="1"/>
      <c r="BI2207" s="1"/>
      <c r="BJ2207" s="1"/>
      <c r="BK2207" s="1"/>
    </row>
    <row r="2208" spans="1:63" s="901" customFormat="1" ht="15" customHeight="1" x14ac:dyDescent="0.1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50"/>
      <c r="AG2208" s="54"/>
      <c r="AH2208" s="1"/>
      <c r="AI2208" s="1"/>
      <c r="AJ2208" s="1"/>
      <c r="AK2208" s="1"/>
      <c r="AL2208" s="1"/>
      <c r="AM2208" s="1"/>
      <c r="AN2208" s="1"/>
      <c r="AO2208" s="1"/>
      <c r="AP2208" s="1"/>
      <c r="AQ2208" s="1"/>
      <c r="AR2208" s="1"/>
      <c r="AS2208" s="1"/>
      <c r="AT2208" s="1"/>
      <c r="AU2208" s="1"/>
      <c r="AV2208" s="1"/>
      <c r="AW2208" s="1"/>
      <c r="AX2208" s="1"/>
      <c r="AY2208" s="1"/>
      <c r="AZ2208" s="1"/>
      <c r="BA2208" s="1"/>
      <c r="BB2208" s="1"/>
      <c r="BC2208" s="1"/>
      <c r="BD2208" s="1"/>
      <c r="BE2208" s="1"/>
      <c r="BF2208" s="1"/>
      <c r="BG2208" s="1"/>
      <c r="BH2208" s="1"/>
      <c r="BI2208" s="1"/>
      <c r="BJ2208" s="1"/>
      <c r="BK2208" s="1"/>
    </row>
    <row r="2209" spans="1:63" s="901" customFormat="1" ht="15" customHeight="1" x14ac:dyDescent="0.1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50"/>
      <c r="AG2209" s="54"/>
      <c r="AH2209" s="1"/>
      <c r="AI2209" s="1"/>
      <c r="AJ2209" s="1"/>
      <c r="AK2209" s="1"/>
      <c r="AL2209" s="1"/>
      <c r="AM2209" s="1"/>
      <c r="AN2209" s="1"/>
      <c r="AO2209" s="1"/>
      <c r="AP2209" s="1"/>
      <c r="AQ2209" s="1"/>
      <c r="AR2209" s="1"/>
      <c r="AS2209" s="1"/>
      <c r="AT2209" s="1"/>
      <c r="AU2209" s="1"/>
      <c r="AV2209" s="1"/>
      <c r="AW2209" s="1"/>
      <c r="AX2209" s="1"/>
      <c r="AY2209" s="1"/>
      <c r="AZ2209" s="1"/>
      <c r="BA2209" s="1"/>
      <c r="BB2209" s="1"/>
      <c r="BC2209" s="1"/>
      <c r="BD2209" s="1"/>
      <c r="BE2209" s="1"/>
      <c r="BF2209" s="1"/>
      <c r="BG2209" s="1"/>
      <c r="BH2209" s="1"/>
      <c r="BI2209" s="1"/>
      <c r="BJ2209" s="1"/>
      <c r="BK2209" s="1"/>
    </row>
    <row r="2210" spans="1:63" s="901" customFormat="1" ht="15" customHeight="1" x14ac:dyDescent="0.1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50"/>
      <c r="AG2210" s="54"/>
      <c r="AH2210" s="1"/>
      <c r="AI2210" s="1"/>
      <c r="AJ2210" s="1"/>
      <c r="AK2210" s="1"/>
      <c r="AL2210" s="1"/>
      <c r="AM2210" s="1"/>
      <c r="AN2210" s="1"/>
      <c r="AO2210" s="1"/>
      <c r="AP2210" s="1"/>
      <c r="AQ2210" s="1"/>
      <c r="AR2210" s="1"/>
      <c r="AS2210" s="1"/>
      <c r="AT2210" s="1"/>
      <c r="AU2210" s="1"/>
      <c r="AV2210" s="1"/>
      <c r="AW2210" s="1"/>
      <c r="AX2210" s="1"/>
      <c r="AY2210" s="1"/>
      <c r="AZ2210" s="1"/>
      <c r="BA2210" s="1"/>
      <c r="BB2210" s="1"/>
      <c r="BC2210" s="1"/>
      <c r="BD2210" s="1"/>
      <c r="BE2210" s="1"/>
      <c r="BF2210" s="1"/>
      <c r="BG2210" s="1"/>
      <c r="BH2210" s="1"/>
      <c r="BI2210" s="1"/>
      <c r="BJ2210" s="1"/>
      <c r="BK2210" s="1"/>
    </row>
    <row r="2211" spans="1:63" s="901" customFormat="1" ht="15" customHeight="1" x14ac:dyDescent="0.1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50"/>
      <c r="AG2211" s="54"/>
      <c r="AH2211" s="1"/>
      <c r="AI2211" s="1"/>
      <c r="AJ2211" s="1"/>
      <c r="AK2211" s="1"/>
      <c r="AL2211" s="1"/>
      <c r="AM2211" s="1"/>
      <c r="AN2211" s="1"/>
      <c r="AO2211" s="1"/>
      <c r="AP2211" s="1"/>
      <c r="AQ2211" s="1"/>
      <c r="AR2211" s="1"/>
      <c r="AS2211" s="1"/>
      <c r="AT2211" s="1"/>
      <c r="AU2211" s="1"/>
      <c r="AV2211" s="1"/>
      <c r="AW2211" s="1"/>
      <c r="AX2211" s="1"/>
      <c r="AY2211" s="1"/>
      <c r="AZ2211" s="1"/>
      <c r="BA2211" s="1"/>
      <c r="BB2211" s="1"/>
      <c r="BC2211" s="1"/>
      <c r="BD2211" s="1"/>
      <c r="BE2211" s="1"/>
      <c r="BF2211" s="1"/>
      <c r="BG2211" s="1"/>
      <c r="BH2211" s="1"/>
      <c r="BI2211" s="1"/>
      <c r="BJ2211" s="1"/>
      <c r="BK2211" s="1"/>
    </row>
    <row r="2212" spans="1:63" s="901" customFormat="1" ht="15" customHeight="1" x14ac:dyDescent="0.1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50"/>
      <c r="AG2212" s="54"/>
      <c r="AH2212" s="1"/>
      <c r="AI2212" s="1"/>
      <c r="AJ2212" s="1"/>
      <c r="AK2212" s="1"/>
      <c r="AL2212" s="1"/>
      <c r="AM2212" s="1"/>
      <c r="AN2212" s="1"/>
      <c r="AO2212" s="1"/>
      <c r="AP2212" s="1"/>
      <c r="AQ2212" s="1"/>
      <c r="AR2212" s="1"/>
      <c r="AS2212" s="1"/>
      <c r="AT2212" s="1"/>
      <c r="AU2212" s="1"/>
      <c r="AV2212" s="1"/>
      <c r="AW2212" s="1"/>
      <c r="AX2212" s="1"/>
      <c r="AY2212" s="1"/>
      <c r="AZ2212" s="1"/>
      <c r="BA2212" s="1"/>
      <c r="BB2212" s="1"/>
      <c r="BC2212" s="1"/>
      <c r="BD2212" s="1"/>
      <c r="BE2212" s="1"/>
      <c r="BF2212" s="1"/>
      <c r="BG2212" s="1"/>
      <c r="BH2212" s="1"/>
      <c r="BI2212" s="1"/>
      <c r="BJ2212" s="1"/>
      <c r="BK2212" s="1"/>
    </row>
    <row r="2213" spans="1:63" s="901" customFormat="1" ht="15" customHeight="1" x14ac:dyDescent="0.1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50"/>
      <c r="AG2213" s="54"/>
      <c r="AH2213" s="1"/>
      <c r="AI2213" s="1"/>
      <c r="AJ2213" s="1"/>
      <c r="AK2213" s="1"/>
      <c r="AL2213" s="1"/>
      <c r="AM2213" s="1"/>
      <c r="AN2213" s="1"/>
      <c r="AO2213" s="1"/>
      <c r="AP2213" s="1"/>
      <c r="AQ2213" s="1"/>
      <c r="AR2213" s="1"/>
      <c r="AS2213" s="1"/>
      <c r="AT2213" s="1"/>
      <c r="AU2213" s="1"/>
      <c r="AV2213" s="1"/>
      <c r="AW2213" s="1"/>
      <c r="AX2213" s="1"/>
      <c r="AY2213" s="1"/>
      <c r="AZ2213" s="1"/>
      <c r="BA2213" s="1"/>
      <c r="BB2213" s="1"/>
      <c r="BC2213" s="1"/>
      <c r="BD2213" s="1"/>
      <c r="BE2213" s="1"/>
      <c r="BF2213" s="1"/>
      <c r="BG2213" s="1"/>
      <c r="BH2213" s="1"/>
      <c r="BI2213" s="1"/>
      <c r="BJ2213" s="1"/>
      <c r="BK2213" s="1"/>
    </row>
    <row r="2214" spans="1:63" s="901" customFormat="1" ht="15" customHeight="1" x14ac:dyDescent="0.1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50"/>
      <c r="AG2214" s="54"/>
      <c r="AH2214" s="1"/>
      <c r="AI2214" s="1"/>
      <c r="AJ2214" s="1"/>
      <c r="AK2214" s="1"/>
      <c r="AL2214" s="1"/>
      <c r="AM2214" s="1"/>
      <c r="AN2214" s="1"/>
      <c r="AO2214" s="1"/>
      <c r="AP2214" s="1"/>
      <c r="AQ2214" s="1"/>
      <c r="AR2214" s="1"/>
      <c r="AS2214" s="1"/>
      <c r="AT2214" s="1"/>
      <c r="AU2214" s="1"/>
      <c r="AV2214" s="1"/>
      <c r="AW2214" s="1"/>
      <c r="AX2214" s="1"/>
      <c r="AY2214" s="1"/>
      <c r="AZ2214" s="1"/>
      <c r="BA2214" s="1"/>
      <c r="BB2214" s="1"/>
      <c r="BC2214" s="1"/>
      <c r="BD2214" s="1"/>
      <c r="BE2214" s="1"/>
      <c r="BF2214" s="1"/>
      <c r="BG2214" s="1"/>
      <c r="BH2214" s="1"/>
      <c r="BI2214" s="1"/>
      <c r="BJ2214" s="1"/>
      <c r="BK2214" s="1"/>
    </row>
    <row r="2215" spans="1:63" s="901" customFormat="1" ht="15" customHeight="1" x14ac:dyDescent="0.1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50"/>
      <c r="AG2215" s="54"/>
      <c r="AH2215" s="1"/>
      <c r="AI2215" s="1"/>
      <c r="AJ2215" s="1"/>
      <c r="AK2215" s="1"/>
      <c r="AL2215" s="1"/>
      <c r="AM2215" s="1"/>
      <c r="AN2215" s="1"/>
      <c r="AO2215" s="1"/>
      <c r="AP2215" s="1"/>
      <c r="AQ2215" s="1"/>
      <c r="AR2215" s="1"/>
      <c r="AS2215" s="1"/>
      <c r="AT2215" s="1"/>
      <c r="AU2215" s="1"/>
      <c r="AV2215" s="1"/>
      <c r="AW2215" s="1"/>
      <c r="AX2215" s="1"/>
      <c r="AY2215" s="1"/>
      <c r="AZ2215" s="1"/>
      <c r="BA2215" s="1"/>
      <c r="BB2215" s="1"/>
      <c r="BC2215" s="1"/>
      <c r="BD2215" s="1"/>
      <c r="BE2215" s="1"/>
      <c r="BF2215" s="1"/>
      <c r="BG2215" s="1"/>
      <c r="BH2215" s="1"/>
      <c r="BI2215" s="1"/>
      <c r="BJ2215" s="1"/>
      <c r="BK2215" s="1"/>
    </row>
    <row r="2216" spans="1:63" s="901" customFormat="1" ht="15" customHeight="1" x14ac:dyDescent="0.1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50"/>
      <c r="AG2216" s="54"/>
      <c r="AH2216" s="1"/>
      <c r="AI2216" s="1"/>
      <c r="AJ2216" s="1"/>
      <c r="AK2216" s="1"/>
      <c r="AL2216" s="1"/>
      <c r="AM2216" s="1"/>
      <c r="AN2216" s="1"/>
      <c r="AO2216" s="1"/>
      <c r="AP2216" s="1"/>
      <c r="AQ2216" s="1"/>
      <c r="AR2216" s="1"/>
      <c r="AS2216" s="1"/>
      <c r="AT2216" s="1"/>
      <c r="AU2216" s="1"/>
      <c r="AV2216" s="1"/>
      <c r="AW2216" s="1"/>
      <c r="AX2216" s="1"/>
      <c r="AY2216" s="1"/>
      <c r="AZ2216" s="1"/>
      <c r="BA2216" s="1"/>
      <c r="BB2216" s="1"/>
      <c r="BC2216" s="1"/>
      <c r="BD2216" s="1"/>
      <c r="BE2216" s="1"/>
      <c r="BF2216" s="1"/>
      <c r="BG2216" s="1"/>
      <c r="BH2216" s="1"/>
      <c r="BI2216" s="1"/>
      <c r="BJ2216" s="1"/>
      <c r="BK2216" s="1"/>
    </row>
    <row r="2217" spans="1:63" s="901" customFormat="1" ht="15" customHeight="1" x14ac:dyDescent="0.1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50"/>
      <c r="AG2217" s="54"/>
      <c r="AH2217" s="1"/>
      <c r="AI2217" s="1"/>
      <c r="AJ2217" s="1"/>
      <c r="AK2217" s="1"/>
      <c r="AL2217" s="1"/>
      <c r="AM2217" s="1"/>
      <c r="AN2217" s="1"/>
      <c r="AO2217" s="1"/>
      <c r="AP2217" s="1"/>
      <c r="AQ2217" s="1"/>
      <c r="AR2217" s="1"/>
      <c r="AS2217" s="1"/>
      <c r="AT2217" s="1"/>
      <c r="AU2217" s="1"/>
      <c r="AV2217" s="1"/>
      <c r="AW2217" s="1"/>
      <c r="AX2217" s="1"/>
      <c r="AY2217" s="1"/>
      <c r="AZ2217" s="1"/>
      <c r="BA2217" s="1"/>
      <c r="BB2217" s="1"/>
      <c r="BC2217" s="1"/>
      <c r="BD2217" s="1"/>
      <c r="BE2217" s="1"/>
      <c r="BF2217" s="1"/>
      <c r="BG2217" s="1"/>
      <c r="BH2217" s="1"/>
      <c r="BI2217" s="1"/>
      <c r="BJ2217" s="1"/>
      <c r="BK2217" s="1"/>
    </row>
    <row r="2218" spans="1:63" s="901" customFormat="1" ht="15" customHeight="1" x14ac:dyDescent="0.1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50"/>
      <c r="AG2218" s="54"/>
      <c r="AH2218" s="1"/>
      <c r="AI2218" s="1"/>
      <c r="AJ2218" s="1"/>
      <c r="AK2218" s="1"/>
      <c r="AL2218" s="1"/>
      <c r="AM2218" s="1"/>
      <c r="AN2218" s="1"/>
      <c r="AO2218" s="1"/>
      <c r="AP2218" s="1"/>
      <c r="AQ2218" s="1"/>
      <c r="AR2218" s="1"/>
      <c r="AS2218" s="1"/>
      <c r="AT2218" s="1"/>
      <c r="AU2218" s="1"/>
      <c r="AV2218" s="1"/>
      <c r="AW2218" s="1"/>
      <c r="AX2218" s="1"/>
      <c r="AY2218" s="1"/>
      <c r="AZ2218" s="1"/>
      <c r="BA2218" s="1"/>
      <c r="BB2218" s="1"/>
      <c r="BC2218" s="1"/>
      <c r="BD2218" s="1"/>
      <c r="BE2218" s="1"/>
      <c r="BF2218" s="1"/>
      <c r="BG2218" s="1"/>
      <c r="BH2218" s="1"/>
      <c r="BI2218" s="1"/>
      <c r="BJ2218" s="1"/>
      <c r="BK2218" s="1"/>
    </row>
    <row r="2219" spans="1:63" s="901" customFormat="1" ht="15" customHeight="1" x14ac:dyDescent="0.1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50"/>
      <c r="AG2219" s="54"/>
      <c r="AH2219" s="1"/>
      <c r="AI2219" s="1"/>
      <c r="AJ2219" s="1"/>
      <c r="AK2219" s="1"/>
      <c r="AL2219" s="1"/>
      <c r="AM2219" s="1"/>
      <c r="AN2219" s="1"/>
      <c r="AO2219" s="1"/>
      <c r="AP2219" s="1"/>
      <c r="AQ2219" s="1"/>
      <c r="AR2219" s="1"/>
      <c r="AS2219" s="1"/>
      <c r="AT2219" s="1"/>
      <c r="AU2219" s="1"/>
      <c r="AV2219" s="1"/>
      <c r="AW2219" s="1"/>
      <c r="AX2219" s="1"/>
      <c r="AY2219" s="1"/>
      <c r="AZ2219" s="1"/>
      <c r="BA2219" s="1"/>
      <c r="BB2219" s="1"/>
      <c r="BC2219" s="1"/>
      <c r="BD2219" s="1"/>
      <c r="BE2219" s="1"/>
      <c r="BF2219" s="1"/>
      <c r="BG2219" s="1"/>
      <c r="BH2219" s="1"/>
      <c r="BI2219" s="1"/>
      <c r="BJ2219" s="1"/>
      <c r="BK2219" s="1"/>
    </row>
    <row r="2220" spans="1:63" s="901" customFormat="1" ht="15" customHeight="1" x14ac:dyDescent="0.1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50"/>
      <c r="AG2220" s="54"/>
      <c r="AH2220" s="1"/>
      <c r="AI2220" s="1"/>
      <c r="AJ2220" s="1"/>
      <c r="AK2220" s="1"/>
      <c r="AL2220" s="1"/>
      <c r="AM2220" s="1"/>
      <c r="AN2220" s="1"/>
      <c r="AO2220" s="1"/>
      <c r="AP2220" s="1"/>
      <c r="AQ2220" s="1"/>
      <c r="AR2220" s="1"/>
      <c r="AS2220" s="1"/>
      <c r="AT2220" s="1"/>
      <c r="AU2220" s="1"/>
      <c r="AV2220" s="1"/>
      <c r="AW2220" s="1"/>
      <c r="AX2220" s="1"/>
      <c r="AY2220" s="1"/>
      <c r="AZ2220" s="1"/>
      <c r="BA2220" s="1"/>
      <c r="BB2220" s="1"/>
      <c r="BC2220" s="1"/>
      <c r="BD2220" s="1"/>
      <c r="BE2220" s="1"/>
      <c r="BF2220" s="1"/>
      <c r="BG2220" s="1"/>
      <c r="BH2220" s="1"/>
      <c r="BI2220" s="1"/>
      <c r="BJ2220" s="1"/>
      <c r="BK2220" s="1"/>
    </row>
    <row r="2221" spans="1:63" s="901" customFormat="1" ht="15" customHeight="1" x14ac:dyDescent="0.1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50"/>
      <c r="AG2221" s="54"/>
      <c r="AH2221" s="1"/>
      <c r="AI2221" s="1"/>
      <c r="AJ2221" s="1"/>
      <c r="AK2221" s="1"/>
      <c r="AL2221" s="1"/>
      <c r="AM2221" s="1"/>
      <c r="AN2221" s="1"/>
      <c r="AO2221" s="1"/>
      <c r="AP2221" s="1"/>
      <c r="AQ2221" s="1"/>
      <c r="AR2221" s="1"/>
      <c r="AS2221" s="1"/>
      <c r="AT2221" s="1"/>
      <c r="AU2221" s="1"/>
      <c r="AV2221" s="1"/>
      <c r="AW2221" s="1"/>
      <c r="AX2221" s="1"/>
      <c r="AY2221" s="1"/>
      <c r="AZ2221" s="1"/>
      <c r="BA2221" s="1"/>
      <c r="BB2221" s="1"/>
      <c r="BC2221" s="1"/>
      <c r="BD2221" s="1"/>
      <c r="BE2221" s="1"/>
      <c r="BF2221" s="1"/>
      <c r="BG2221" s="1"/>
      <c r="BH2221" s="1"/>
      <c r="BI2221" s="1"/>
      <c r="BJ2221" s="1"/>
      <c r="BK2221" s="1"/>
    </row>
    <row r="2222" spans="1:63" s="901" customFormat="1" ht="15" customHeight="1" x14ac:dyDescent="0.1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50"/>
      <c r="AG2222" s="54"/>
      <c r="AH2222" s="1"/>
      <c r="AI2222" s="1"/>
      <c r="AJ2222" s="1"/>
      <c r="AK2222" s="1"/>
      <c r="AL2222" s="1"/>
      <c r="AM2222" s="1"/>
      <c r="AN2222" s="1"/>
      <c r="AO2222" s="1"/>
      <c r="AP2222" s="1"/>
      <c r="AQ2222" s="1"/>
      <c r="AR2222" s="1"/>
      <c r="AS2222" s="1"/>
      <c r="AT2222" s="1"/>
      <c r="AU2222" s="1"/>
      <c r="AV2222" s="1"/>
      <c r="AW2222" s="1"/>
      <c r="AX2222" s="1"/>
      <c r="AY2222" s="1"/>
      <c r="AZ2222" s="1"/>
      <c r="BA2222" s="1"/>
      <c r="BB2222" s="1"/>
      <c r="BC2222" s="1"/>
      <c r="BD2222" s="1"/>
      <c r="BE2222" s="1"/>
      <c r="BF2222" s="1"/>
      <c r="BG2222" s="1"/>
      <c r="BH2222" s="1"/>
      <c r="BI2222" s="1"/>
      <c r="BJ2222" s="1"/>
      <c r="BK2222" s="1"/>
    </row>
    <row r="2223" spans="1:63" s="901" customFormat="1" ht="15" customHeight="1" x14ac:dyDescent="0.1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50"/>
      <c r="AG2223" s="54"/>
      <c r="AH2223" s="1"/>
      <c r="AI2223" s="1"/>
      <c r="AJ2223" s="1"/>
      <c r="AK2223" s="1"/>
      <c r="AL2223" s="1"/>
      <c r="AM2223" s="1"/>
      <c r="AN2223" s="1"/>
      <c r="AO2223" s="1"/>
      <c r="AP2223" s="1"/>
      <c r="AQ2223" s="1"/>
      <c r="AR2223" s="1"/>
      <c r="AS2223" s="1"/>
      <c r="AT2223" s="1"/>
      <c r="AU2223" s="1"/>
      <c r="AV2223" s="1"/>
      <c r="AW2223" s="1"/>
      <c r="AX2223" s="1"/>
      <c r="AY2223" s="1"/>
      <c r="AZ2223" s="1"/>
      <c r="BA2223" s="1"/>
      <c r="BB2223" s="1"/>
      <c r="BC2223" s="1"/>
      <c r="BD2223" s="1"/>
      <c r="BE2223" s="1"/>
      <c r="BF2223" s="1"/>
      <c r="BG2223" s="1"/>
      <c r="BH2223" s="1"/>
      <c r="BI2223" s="1"/>
      <c r="BJ2223" s="1"/>
      <c r="BK2223" s="1"/>
    </row>
    <row r="2224" spans="1:63" s="901" customFormat="1" ht="15" customHeight="1" x14ac:dyDescent="0.1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50"/>
      <c r="AG2224" s="54"/>
      <c r="AH2224" s="1"/>
      <c r="AI2224" s="1"/>
      <c r="AJ2224" s="1"/>
      <c r="AK2224" s="1"/>
      <c r="AL2224" s="1"/>
      <c r="AM2224" s="1"/>
      <c r="AN2224" s="1"/>
      <c r="AO2224" s="1"/>
      <c r="AP2224" s="1"/>
      <c r="AQ2224" s="1"/>
      <c r="AR2224" s="1"/>
      <c r="AS2224" s="1"/>
      <c r="AT2224" s="1"/>
      <c r="AU2224" s="1"/>
      <c r="AV2224" s="1"/>
      <c r="AW2224" s="1"/>
      <c r="AX2224" s="1"/>
      <c r="AY2224" s="1"/>
      <c r="AZ2224" s="1"/>
      <c r="BA2224" s="1"/>
      <c r="BB2224" s="1"/>
      <c r="BC2224" s="1"/>
      <c r="BD2224" s="1"/>
      <c r="BE2224" s="1"/>
      <c r="BF2224" s="1"/>
      <c r="BG2224" s="1"/>
      <c r="BH2224" s="1"/>
      <c r="BI2224" s="1"/>
      <c r="BJ2224" s="1"/>
      <c r="BK2224" s="1"/>
    </row>
    <row r="2225" spans="1:63" s="901" customFormat="1" ht="15" customHeight="1" x14ac:dyDescent="0.1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50"/>
      <c r="AG2225" s="54"/>
      <c r="AH2225" s="1"/>
      <c r="AI2225" s="1"/>
      <c r="AJ2225" s="1"/>
      <c r="AK2225" s="1"/>
      <c r="AL2225" s="1"/>
      <c r="AM2225" s="1"/>
      <c r="AN2225" s="1"/>
      <c r="AO2225" s="1"/>
      <c r="AP2225" s="1"/>
      <c r="AQ2225" s="1"/>
      <c r="AR2225" s="1"/>
      <c r="AS2225" s="1"/>
      <c r="AT2225" s="1"/>
      <c r="AU2225" s="1"/>
      <c r="AV2225" s="1"/>
      <c r="AW2225" s="1"/>
      <c r="AX2225" s="1"/>
      <c r="AY2225" s="1"/>
      <c r="AZ2225" s="1"/>
      <c r="BA2225" s="1"/>
      <c r="BB2225" s="1"/>
      <c r="BC2225" s="1"/>
      <c r="BD2225" s="1"/>
      <c r="BE2225" s="1"/>
      <c r="BF2225" s="1"/>
      <c r="BG2225" s="1"/>
      <c r="BH2225" s="1"/>
      <c r="BI2225" s="1"/>
      <c r="BJ2225" s="1"/>
      <c r="BK2225" s="1"/>
    </row>
    <row r="2226" spans="1:63" s="901" customFormat="1" ht="15" customHeight="1" x14ac:dyDescent="0.1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50"/>
      <c r="AG2226" s="54"/>
      <c r="AH2226" s="1"/>
      <c r="AI2226" s="1"/>
      <c r="AJ2226" s="1"/>
      <c r="AK2226" s="1"/>
      <c r="AL2226" s="1"/>
      <c r="AM2226" s="1"/>
      <c r="AN2226" s="1"/>
      <c r="AO2226" s="1"/>
      <c r="AP2226" s="1"/>
      <c r="AQ2226" s="1"/>
      <c r="AR2226" s="1"/>
      <c r="AS2226" s="1"/>
      <c r="AT2226" s="1"/>
      <c r="AU2226" s="1"/>
      <c r="AV2226" s="1"/>
      <c r="AW2226" s="1"/>
      <c r="AX2226" s="1"/>
      <c r="AY2226" s="1"/>
      <c r="AZ2226" s="1"/>
      <c r="BA2226" s="1"/>
      <c r="BB2226" s="1"/>
      <c r="BC2226" s="1"/>
      <c r="BD2226" s="1"/>
      <c r="BE2226" s="1"/>
      <c r="BF2226" s="1"/>
      <c r="BG2226" s="1"/>
      <c r="BH2226" s="1"/>
      <c r="BI2226" s="1"/>
      <c r="BJ2226" s="1"/>
      <c r="BK2226" s="1"/>
    </row>
    <row r="2227" spans="1:63" s="901" customFormat="1" ht="15" customHeight="1" x14ac:dyDescent="0.1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50"/>
      <c r="AG2227" s="54"/>
      <c r="AH2227" s="1"/>
      <c r="AI2227" s="1"/>
      <c r="AJ2227" s="1"/>
      <c r="AK2227" s="1"/>
      <c r="AL2227" s="1"/>
      <c r="AM2227" s="1"/>
      <c r="AN2227" s="1"/>
      <c r="AO2227" s="1"/>
      <c r="AP2227" s="1"/>
      <c r="AQ2227" s="1"/>
      <c r="AR2227" s="1"/>
      <c r="AS2227" s="1"/>
      <c r="AT2227" s="1"/>
      <c r="AU2227" s="1"/>
      <c r="AV2227" s="1"/>
      <c r="AW2227" s="1"/>
      <c r="AX2227" s="1"/>
      <c r="AY2227" s="1"/>
      <c r="AZ2227" s="1"/>
      <c r="BA2227" s="1"/>
      <c r="BB2227" s="1"/>
      <c r="BC2227" s="1"/>
      <c r="BD2227" s="1"/>
      <c r="BE2227" s="1"/>
      <c r="BF2227" s="1"/>
      <c r="BG2227" s="1"/>
      <c r="BH2227" s="1"/>
      <c r="BI2227" s="1"/>
      <c r="BJ2227" s="1"/>
      <c r="BK2227" s="1"/>
    </row>
    <row r="2228" spans="1:63" s="901" customFormat="1" ht="15" customHeight="1" x14ac:dyDescent="0.1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50"/>
      <c r="AG2228" s="54"/>
      <c r="AH2228" s="1"/>
      <c r="AI2228" s="1"/>
      <c r="AJ2228" s="1"/>
      <c r="AK2228" s="1"/>
      <c r="AL2228" s="1"/>
      <c r="AM2228" s="1"/>
      <c r="AN2228" s="1"/>
      <c r="AO2228" s="1"/>
      <c r="AP2228" s="1"/>
      <c r="AQ2228" s="1"/>
      <c r="AR2228" s="1"/>
      <c r="AS2228" s="1"/>
      <c r="AT2228" s="1"/>
      <c r="AU2228" s="1"/>
      <c r="AV2228" s="1"/>
      <c r="AW2228" s="1"/>
      <c r="AX2228" s="1"/>
      <c r="AY2228" s="1"/>
      <c r="AZ2228" s="1"/>
      <c r="BA2228" s="1"/>
      <c r="BB2228" s="1"/>
      <c r="BC2228" s="1"/>
      <c r="BD2228" s="1"/>
      <c r="BE2228" s="1"/>
      <c r="BF2228" s="1"/>
      <c r="BG2228" s="1"/>
      <c r="BH2228" s="1"/>
      <c r="BI2228" s="1"/>
      <c r="BJ2228" s="1"/>
      <c r="BK2228" s="1"/>
    </row>
    <row r="2229" spans="1:63" s="901" customFormat="1" ht="15" customHeight="1" x14ac:dyDescent="0.1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50"/>
      <c r="AG2229" s="54"/>
      <c r="AH2229" s="1"/>
      <c r="AI2229" s="1"/>
      <c r="AJ2229" s="1"/>
      <c r="AK2229" s="1"/>
      <c r="AL2229" s="1"/>
      <c r="AM2229" s="1"/>
      <c r="AN2229" s="1"/>
      <c r="AO2229" s="1"/>
      <c r="AP2229" s="1"/>
      <c r="AQ2229" s="1"/>
      <c r="AR2229" s="1"/>
      <c r="AS2229" s="1"/>
      <c r="AT2229" s="1"/>
      <c r="AU2229" s="1"/>
      <c r="AV2229" s="1"/>
      <c r="AW2229" s="1"/>
      <c r="AX2229" s="1"/>
      <c r="AY2229" s="1"/>
      <c r="AZ2229" s="1"/>
      <c r="BA2229" s="1"/>
      <c r="BB2229" s="1"/>
      <c r="BC2229" s="1"/>
      <c r="BD2229" s="1"/>
      <c r="BE2229" s="1"/>
      <c r="BF2229" s="1"/>
      <c r="BG2229" s="1"/>
      <c r="BH2229" s="1"/>
      <c r="BI2229" s="1"/>
      <c r="BJ2229" s="1"/>
      <c r="BK2229" s="1"/>
    </row>
    <row r="2230" spans="1:63" s="901" customFormat="1" ht="15" customHeight="1" x14ac:dyDescent="0.1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50"/>
      <c r="AG2230" s="54"/>
      <c r="AH2230" s="1"/>
      <c r="AI2230" s="1"/>
      <c r="AJ2230" s="1"/>
      <c r="AK2230" s="1"/>
      <c r="AL2230" s="1"/>
      <c r="AM2230" s="1"/>
      <c r="AN2230" s="1"/>
      <c r="AO2230" s="1"/>
      <c r="AP2230" s="1"/>
      <c r="AQ2230" s="1"/>
      <c r="AR2230" s="1"/>
      <c r="AS2230" s="1"/>
      <c r="AT2230" s="1"/>
      <c r="AU2230" s="1"/>
      <c r="AV2230" s="1"/>
      <c r="AW2230" s="1"/>
      <c r="AX2230" s="1"/>
      <c r="AY2230" s="1"/>
      <c r="AZ2230" s="1"/>
      <c r="BA2230" s="1"/>
      <c r="BB2230" s="1"/>
      <c r="BC2230" s="1"/>
      <c r="BD2230" s="1"/>
      <c r="BE2230" s="1"/>
      <c r="BF2230" s="1"/>
      <c r="BG2230" s="1"/>
      <c r="BH2230" s="1"/>
      <c r="BI2230" s="1"/>
      <c r="BJ2230" s="1"/>
      <c r="BK2230" s="1"/>
    </row>
    <row r="2231" spans="1:63" s="901" customFormat="1" ht="15" customHeight="1" x14ac:dyDescent="0.1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50"/>
      <c r="AG2231" s="54"/>
      <c r="AH2231" s="1"/>
      <c r="AI2231" s="1"/>
      <c r="AJ2231" s="1"/>
      <c r="AK2231" s="1"/>
      <c r="AL2231" s="1"/>
      <c r="AM2231" s="1"/>
      <c r="AN2231" s="1"/>
      <c r="AO2231" s="1"/>
      <c r="AP2231" s="1"/>
      <c r="AQ2231" s="1"/>
      <c r="AR2231" s="1"/>
      <c r="AS2231" s="1"/>
      <c r="AT2231" s="1"/>
      <c r="AU2231" s="1"/>
      <c r="AV2231" s="1"/>
      <c r="AW2231" s="1"/>
      <c r="AX2231" s="1"/>
      <c r="AY2231" s="1"/>
      <c r="AZ2231" s="1"/>
      <c r="BA2231" s="1"/>
      <c r="BB2231" s="1"/>
      <c r="BC2231" s="1"/>
      <c r="BD2231" s="1"/>
      <c r="BE2231" s="1"/>
      <c r="BF2231" s="1"/>
      <c r="BG2231" s="1"/>
      <c r="BH2231" s="1"/>
      <c r="BI2231" s="1"/>
      <c r="BJ2231" s="1"/>
      <c r="BK2231" s="1"/>
    </row>
    <row r="2232" spans="1:63" s="901" customFormat="1" ht="15" customHeight="1" x14ac:dyDescent="0.1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50"/>
      <c r="AG2232" s="54"/>
      <c r="AH2232" s="1"/>
      <c r="AI2232" s="1"/>
      <c r="AJ2232" s="1"/>
      <c r="AK2232" s="1"/>
      <c r="AL2232" s="1"/>
      <c r="AM2232" s="1"/>
      <c r="AN2232" s="1"/>
      <c r="AO2232" s="1"/>
      <c r="AP2232" s="1"/>
      <c r="AQ2232" s="1"/>
      <c r="AR2232" s="1"/>
      <c r="AS2232" s="1"/>
      <c r="AT2232" s="1"/>
      <c r="AU2232" s="1"/>
      <c r="AV2232" s="1"/>
      <c r="AW2232" s="1"/>
      <c r="AX2232" s="1"/>
      <c r="AY2232" s="1"/>
      <c r="AZ2232" s="1"/>
      <c r="BA2232" s="1"/>
      <c r="BB2232" s="1"/>
      <c r="BC2232" s="1"/>
      <c r="BD2232" s="1"/>
      <c r="BE2232" s="1"/>
      <c r="BF2232" s="1"/>
      <c r="BG2232" s="1"/>
      <c r="BH2232" s="1"/>
      <c r="BI2232" s="1"/>
      <c r="BJ2232" s="1"/>
      <c r="BK2232" s="1"/>
    </row>
    <row r="2233" spans="1:63" s="901" customFormat="1" ht="15" customHeight="1" x14ac:dyDescent="0.1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50"/>
      <c r="AG2233" s="54"/>
      <c r="AH2233" s="1"/>
      <c r="AI2233" s="1"/>
      <c r="AJ2233" s="1"/>
      <c r="AK2233" s="1"/>
      <c r="AL2233" s="1"/>
      <c r="AM2233" s="1"/>
      <c r="AN2233" s="1"/>
      <c r="AO2233" s="1"/>
      <c r="AP2233" s="1"/>
      <c r="AQ2233" s="1"/>
      <c r="AR2233" s="1"/>
      <c r="AS2233" s="1"/>
      <c r="AT2233" s="1"/>
      <c r="AU2233" s="1"/>
      <c r="AV2233" s="1"/>
      <c r="AW2233" s="1"/>
      <c r="AX2233" s="1"/>
      <c r="AY2233" s="1"/>
      <c r="AZ2233" s="1"/>
      <c r="BA2233" s="1"/>
      <c r="BB2233" s="1"/>
      <c r="BC2233" s="1"/>
      <c r="BD2233" s="1"/>
      <c r="BE2233" s="1"/>
      <c r="BF2233" s="1"/>
      <c r="BG2233" s="1"/>
      <c r="BH2233" s="1"/>
      <c r="BI2233" s="1"/>
      <c r="BJ2233" s="1"/>
      <c r="BK2233" s="1"/>
    </row>
    <row r="2234" spans="1:63" s="901" customFormat="1" ht="15" customHeight="1" x14ac:dyDescent="0.1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50"/>
      <c r="AG2234" s="54"/>
      <c r="AH2234" s="1"/>
      <c r="AI2234" s="1"/>
      <c r="AJ2234" s="1"/>
      <c r="AK2234" s="1"/>
      <c r="AL2234" s="1"/>
      <c r="AM2234" s="1"/>
      <c r="AN2234" s="1"/>
      <c r="AO2234" s="1"/>
      <c r="AP2234" s="1"/>
      <c r="AQ2234" s="1"/>
      <c r="AR2234" s="1"/>
      <c r="AS2234" s="1"/>
      <c r="AT2234" s="1"/>
      <c r="AU2234" s="1"/>
      <c r="AV2234" s="1"/>
      <c r="AW2234" s="1"/>
      <c r="AX2234" s="1"/>
      <c r="AY2234" s="1"/>
      <c r="AZ2234" s="1"/>
      <c r="BA2234" s="1"/>
      <c r="BB2234" s="1"/>
      <c r="BC2234" s="1"/>
      <c r="BD2234" s="1"/>
      <c r="BE2234" s="1"/>
      <c r="BF2234" s="1"/>
      <c r="BG2234" s="1"/>
      <c r="BH2234" s="1"/>
      <c r="BI2234" s="1"/>
      <c r="BJ2234" s="1"/>
      <c r="BK2234" s="1"/>
    </row>
    <row r="2235" spans="1:63" s="901" customFormat="1" ht="15" customHeight="1" x14ac:dyDescent="0.1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50"/>
      <c r="AG2235" s="54"/>
      <c r="AH2235" s="1"/>
      <c r="AI2235" s="1"/>
      <c r="AJ2235" s="1"/>
      <c r="AK2235" s="1"/>
      <c r="AL2235" s="1"/>
      <c r="AM2235" s="1"/>
      <c r="AN2235" s="1"/>
      <c r="AO2235" s="1"/>
      <c r="AP2235" s="1"/>
      <c r="AQ2235" s="1"/>
      <c r="AR2235" s="1"/>
      <c r="AS2235" s="1"/>
      <c r="AT2235" s="1"/>
      <c r="AU2235" s="1"/>
      <c r="AV2235" s="1"/>
      <c r="AW2235" s="1"/>
      <c r="AX2235" s="1"/>
      <c r="AY2235" s="1"/>
      <c r="AZ2235" s="1"/>
      <c r="BA2235" s="1"/>
      <c r="BB2235" s="1"/>
      <c r="BC2235" s="1"/>
      <c r="BD2235" s="1"/>
      <c r="BE2235" s="1"/>
      <c r="BF2235" s="1"/>
      <c r="BG2235" s="1"/>
      <c r="BH2235" s="1"/>
      <c r="BI2235" s="1"/>
      <c r="BJ2235" s="1"/>
      <c r="BK2235" s="1"/>
    </row>
    <row r="2236" spans="1:63" s="901" customFormat="1" ht="15" customHeight="1" x14ac:dyDescent="0.1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50"/>
      <c r="AG2236" s="54"/>
      <c r="AH2236" s="1"/>
      <c r="AI2236" s="1"/>
      <c r="AJ2236" s="1"/>
      <c r="AK2236" s="1"/>
      <c r="AL2236" s="1"/>
      <c r="AM2236" s="1"/>
      <c r="AN2236" s="1"/>
      <c r="AO2236" s="1"/>
      <c r="AP2236" s="1"/>
      <c r="AQ2236" s="1"/>
      <c r="AR2236" s="1"/>
      <c r="AS2236" s="1"/>
      <c r="AT2236" s="1"/>
      <c r="AU2236" s="1"/>
      <c r="AV2236" s="1"/>
      <c r="AW2236" s="1"/>
      <c r="AX2236" s="1"/>
      <c r="AY2236" s="1"/>
      <c r="AZ2236" s="1"/>
      <c r="BA2236" s="1"/>
      <c r="BB2236" s="1"/>
      <c r="BC2236" s="1"/>
      <c r="BD2236" s="1"/>
      <c r="BE2236" s="1"/>
      <c r="BF2236" s="1"/>
      <c r="BG2236" s="1"/>
      <c r="BH2236" s="1"/>
      <c r="BI2236" s="1"/>
      <c r="BJ2236" s="1"/>
      <c r="BK2236" s="1"/>
    </row>
    <row r="2237" spans="1:63" s="901" customFormat="1" ht="15" customHeight="1" x14ac:dyDescent="0.1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50"/>
      <c r="AG2237" s="54"/>
      <c r="AH2237" s="1"/>
      <c r="AI2237" s="1"/>
      <c r="AJ2237" s="1"/>
      <c r="AK2237" s="1"/>
      <c r="AL2237" s="1"/>
      <c r="AM2237" s="1"/>
      <c r="AN2237" s="1"/>
      <c r="AO2237" s="1"/>
      <c r="AP2237" s="1"/>
      <c r="AQ2237" s="1"/>
      <c r="AR2237" s="1"/>
      <c r="AS2237" s="1"/>
      <c r="AT2237" s="1"/>
      <c r="AU2237" s="1"/>
      <c r="AV2237" s="1"/>
      <c r="AW2237" s="1"/>
      <c r="AX2237" s="1"/>
      <c r="AY2237" s="1"/>
      <c r="AZ2237" s="1"/>
      <c r="BA2237" s="1"/>
      <c r="BB2237" s="1"/>
      <c r="BC2237" s="1"/>
      <c r="BD2237" s="1"/>
      <c r="BE2237" s="1"/>
      <c r="BF2237" s="1"/>
      <c r="BG2237" s="1"/>
      <c r="BH2237" s="1"/>
      <c r="BI2237" s="1"/>
      <c r="BJ2237" s="1"/>
      <c r="BK2237" s="1"/>
    </row>
    <row r="2238" spans="1:63" s="901" customFormat="1" ht="15" customHeight="1" x14ac:dyDescent="0.1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50"/>
      <c r="AG2238" s="54"/>
      <c r="AH2238" s="1"/>
      <c r="AI2238" s="1"/>
      <c r="AJ2238" s="1"/>
      <c r="AK2238" s="1"/>
      <c r="AL2238" s="1"/>
      <c r="AM2238" s="1"/>
      <c r="AN2238" s="1"/>
      <c r="AO2238" s="1"/>
      <c r="AP2238" s="1"/>
      <c r="AQ2238" s="1"/>
      <c r="AR2238" s="1"/>
      <c r="AS2238" s="1"/>
      <c r="AT2238" s="1"/>
      <c r="AU2238" s="1"/>
      <c r="AV2238" s="1"/>
      <c r="AW2238" s="1"/>
      <c r="AX2238" s="1"/>
      <c r="AY2238" s="1"/>
      <c r="AZ2238" s="1"/>
      <c r="BA2238" s="1"/>
      <c r="BB2238" s="1"/>
      <c r="BC2238" s="1"/>
      <c r="BD2238" s="1"/>
      <c r="BE2238" s="1"/>
      <c r="BF2238" s="1"/>
      <c r="BG2238" s="1"/>
      <c r="BH2238" s="1"/>
      <c r="BI2238" s="1"/>
      <c r="BJ2238" s="1"/>
      <c r="BK2238" s="1"/>
    </row>
    <row r="2239" spans="1:63" s="901" customFormat="1" ht="15" customHeight="1" x14ac:dyDescent="0.1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50"/>
      <c r="AG2239" s="54"/>
      <c r="AH2239" s="1"/>
      <c r="AI2239" s="1"/>
      <c r="AJ2239" s="1"/>
      <c r="AK2239" s="1"/>
      <c r="AL2239" s="1"/>
      <c r="AM2239" s="1"/>
      <c r="AN2239" s="1"/>
      <c r="AO2239" s="1"/>
      <c r="AP2239" s="1"/>
      <c r="AQ2239" s="1"/>
      <c r="AR2239" s="1"/>
      <c r="AS2239" s="1"/>
      <c r="AT2239" s="1"/>
      <c r="AU2239" s="1"/>
      <c r="AV2239" s="1"/>
      <c r="AW2239" s="1"/>
      <c r="AX2239" s="1"/>
      <c r="AY2239" s="1"/>
      <c r="AZ2239" s="1"/>
      <c r="BA2239" s="1"/>
      <c r="BB2239" s="1"/>
      <c r="BC2239" s="1"/>
      <c r="BD2239" s="1"/>
      <c r="BE2239" s="1"/>
      <c r="BF2239" s="1"/>
      <c r="BG2239" s="1"/>
      <c r="BH2239" s="1"/>
      <c r="BI2239" s="1"/>
      <c r="BJ2239" s="1"/>
      <c r="BK2239" s="1"/>
    </row>
    <row r="2240" spans="1:63" s="901" customFormat="1" ht="15" customHeight="1" x14ac:dyDescent="0.1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50"/>
      <c r="AG2240" s="54"/>
      <c r="AH2240" s="1"/>
      <c r="AI2240" s="1"/>
      <c r="AJ2240" s="1"/>
      <c r="AK2240" s="1"/>
      <c r="AL2240" s="1"/>
      <c r="AM2240" s="1"/>
      <c r="AN2240" s="1"/>
      <c r="AO2240" s="1"/>
      <c r="AP2240" s="1"/>
      <c r="AQ2240" s="1"/>
      <c r="AR2240" s="1"/>
      <c r="AS2240" s="1"/>
      <c r="AT2240" s="1"/>
      <c r="AU2240" s="1"/>
      <c r="AV2240" s="1"/>
      <c r="AW2240" s="1"/>
      <c r="AX2240" s="1"/>
      <c r="AY2240" s="1"/>
      <c r="AZ2240" s="1"/>
      <c r="BA2240" s="1"/>
      <c r="BB2240" s="1"/>
      <c r="BC2240" s="1"/>
      <c r="BD2240" s="1"/>
      <c r="BE2240" s="1"/>
      <c r="BF2240" s="1"/>
      <c r="BG2240" s="1"/>
      <c r="BH2240" s="1"/>
      <c r="BI2240" s="1"/>
      <c r="BJ2240" s="1"/>
      <c r="BK2240" s="1"/>
    </row>
    <row r="2241" spans="1:63" s="901" customFormat="1" ht="15" customHeight="1" x14ac:dyDescent="0.1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50"/>
      <c r="AG2241" s="54"/>
      <c r="AH2241" s="1"/>
      <c r="AI2241" s="1"/>
      <c r="AJ2241" s="1"/>
      <c r="AK2241" s="1"/>
      <c r="AL2241" s="1"/>
      <c r="AM2241" s="1"/>
      <c r="AN2241" s="1"/>
      <c r="AO2241" s="1"/>
      <c r="AP2241" s="1"/>
      <c r="AQ2241" s="1"/>
      <c r="AR2241" s="1"/>
      <c r="AS2241" s="1"/>
      <c r="AT2241" s="1"/>
      <c r="AU2241" s="1"/>
      <c r="AV2241" s="1"/>
      <c r="AW2241" s="1"/>
      <c r="AX2241" s="1"/>
      <c r="AY2241" s="1"/>
      <c r="AZ2241" s="1"/>
      <c r="BA2241" s="1"/>
      <c r="BB2241" s="1"/>
      <c r="BC2241" s="1"/>
      <c r="BD2241" s="1"/>
      <c r="BE2241" s="1"/>
      <c r="BF2241" s="1"/>
      <c r="BG2241" s="1"/>
      <c r="BH2241" s="1"/>
      <c r="BI2241" s="1"/>
      <c r="BJ2241" s="1"/>
      <c r="BK2241" s="1"/>
    </row>
    <row r="2242" spans="1:63" s="901" customFormat="1" ht="15" customHeight="1" x14ac:dyDescent="0.1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50"/>
      <c r="AG2242" s="54"/>
      <c r="AH2242" s="1"/>
      <c r="AI2242" s="1"/>
      <c r="AJ2242" s="1"/>
      <c r="AK2242" s="1"/>
      <c r="AL2242" s="1"/>
      <c r="AM2242" s="1"/>
      <c r="AN2242" s="1"/>
      <c r="AO2242" s="1"/>
      <c r="AP2242" s="1"/>
      <c r="AQ2242" s="1"/>
      <c r="AR2242" s="1"/>
      <c r="AS2242" s="1"/>
      <c r="AT2242" s="1"/>
      <c r="AU2242" s="1"/>
      <c r="AV2242" s="1"/>
      <c r="AW2242" s="1"/>
      <c r="AX2242" s="1"/>
      <c r="AY2242" s="1"/>
      <c r="AZ2242" s="1"/>
      <c r="BA2242" s="1"/>
      <c r="BB2242" s="1"/>
      <c r="BC2242" s="1"/>
      <c r="BD2242" s="1"/>
      <c r="BE2242" s="1"/>
      <c r="BF2242" s="1"/>
      <c r="BG2242" s="1"/>
      <c r="BH2242" s="1"/>
      <c r="BI2242" s="1"/>
      <c r="BJ2242" s="1"/>
      <c r="BK2242" s="1"/>
    </row>
    <row r="2243" spans="1:63" s="901" customFormat="1" ht="15" customHeight="1" x14ac:dyDescent="0.1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50"/>
      <c r="AG2243" s="54"/>
      <c r="AH2243" s="1"/>
      <c r="AI2243" s="1"/>
      <c r="AJ2243" s="1"/>
      <c r="AK2243" s="1"/>
      <c r="AL2243" s="1"/>
      <c r="AM2243" s="1"/>
      <c r="AN2243" s="1"/>
      <c r="AO2243" s="1"/>
      <c r="AP2243" s="1"/>
      <c r="AQ2243" s="1"/>
      <c r="AR2243" s="1"/>
      <c r="AS2243" s="1"/>
      <c r="AT2243" s="1"/>
      <c r="AU2243" s="1"/>
      <c r="AV2243" s="1"/>
      <c r="AW2243" s="1"/>
      <c r="AX2243" s="1"/>
      <c r="AY2243" s="1"/>
      <c r="AZ2243" s="1"/>
      <c r="BA2243" s="1"/>
      <c r="BB2243" s="1"/>
      <c r="BC2243" s="1"/>
      <c r="BD2243" s="1"/>
      <c r="BE2243" s="1"/>
      <c r="BF2243" s="1"/>
      <c r="BG2243" s="1"/>
      <c r="BH2243" s="1"/>
      <c r="BI2243" s="1"/>
      <c r="BJ2243" s="1"/>
      <c r="BK2243" s="1"/>
    </row>
    <row r="2244" spans="1:63" s="901" customFormat="1" ht="15" customHeight="1" x14ac:dyDescent="0.1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50"/>
      <c r="AG2244" s="54"/>
      <c r="AH2244" s="1"/>
      <c r="AI2244" s="1"/>
      <c r="AJ2244" s="1"/>
      <c r="AK2244" s="1"/>
      <c r="AL2244" s="1"/>
      <c r="AM2244" s="1"/>
      <c r="AN2244" s="1"/>
      <c r="AO2244" s="1"/>
      <c r="AP2244" s="1"/>
      <c r="AQ2244" s="1"/>
      <c r="AR2244" s="1"/>
      <c r="AS2244" s="1"/>
      <c r="AT2244" s="1"/>
      <c r="AU2244" s="1"/>
      <c r="AV2244" s="1"/>
      <c r="AW2244" s="1"/>
      <c r="AX2244" s="1"/>
      <c r="AY2244" s="1"/>
      <c r="AZ2244" s="1"/>
      <c r="BA2244" s="1"/>
      <c r="BB2244" s="1"/>
      <c r="BC2244" s="1"/>
      <c r="BD2244" s="1"/>
      <c r="BE2244" s="1"/>
      <c r="BF2244" s="1"/>
      <c r="BG2244" s="1"/>
      <c r="BH2244" s="1"/>
      <c r="BI2244" s="1"/>
      <c r="BJ2244" s="1"/>
      <c r="BK2244" s="1"/>
    </row>
    <row r="2245" spans="1:63" s="901" customFormat="1" ht="15" customHeight="1" x14ac:dyDescent="0.1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50"/>
      <c r="AG2245" s="54"/>
      <c r="AH2245" s="1"/>
      <c r="AI2245" s="1"/>
      <c r="AJ2245" s="1"/>
      <c r="AK2245" s="1"/>
      <c r="AL2245" s="1"/>
      <c r="AM2245" s="1"/>
      <c r="AN2245" s="1"/>
      <c r="AO2245" s="1"/>
      <c r="AP2245" s="1"/>
      <c r="AQ2245" s="1"/>
      <c r="AR2245" s="1"/>
      <c r="AS2245" s="1"/>
      <c r="AT2245" s="1"/>
      <c r="AU2245" s="1"/>
      <c r="AV2245" s="1"/>
      <c r="AW2245" s="1"/>
      <c r="AX2245" s="1"/>
      <c r="AY2245" s="1"/>
      <c r="AZ2245" s="1"/>
      <c r="BA2245" s="1"/>
      <c r="BB2245" s="1"/>
      <c r="BC2245" s="1"/>
      <c r="BD2245" s="1"/>
      <c r="BE2245" s="1"/>
      <c r="BF2245" s="1"/>
      <c r="BG2245" s="1"/>
      <c r="BH2245" s="1"/>
      <c r="BI2245" s="1"/>
      <c r="BJ2245" s="1"/>
      <c r="BK2245" s="1"/>
    </row>
    <row r="2246" spans="1:63" s="901" customFormat="1" ht="15" customHeight="1" x14ac:dyDescent="0.1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50"/>
      <c r="AG2246" s="54"/>
      <c r="AH2246" s="1"/>
      <c r="AI2246" s="1"/>
      <c r="AJ2246" s="1"/>
      <c r="AK2246" s="1"/>
      <c r="AL2246" s="1"/>
      <c r="AM2246" s="1"/>
      <c r="AN2246" s="1"/>
      <c r="AO2246" s="1"/>
      <c r="AP2246" s="1"/>
      <c r="AQ2246" s="1"/>
      <c r="AR2246" s="1"/>
      <c r="AS2246" s="1"/>
      <c r="AT2246" s="1"/>
      <c r="AU2246" s="1"/>
      <c r="AV2246" s="1"/>
      <c r="AW2246" s="1"/>
      <c r="AX2246" s="1"/>
      <c r="AY2246" s="1"/>
      <c r="AZ2246" s="1"/>
      <c r="BA2246" s="1"/>
      <c r="BB2246" s="1"/>
      <c r="BC2246" s="1"/>
      <c r="BD2246" s="1"/>
      <c r="BE2246" s="1"/>
      <c r="BF2246" s="1"/>
      <c r="BG2246" s="1"/>
      <c r="BH2246" s="1"/>
      <c r="BI2246" s="1"/>
      <c r="BJ2246" s="1"/>
      <c r="BK2246" s="1"/>
    </row>
    <row r="2247" spans="1:63" s="901" customFormat="1" ht="15" customHeight="1" x14ac:dyDescent="0.1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50"/>
      <c r="AG2247" s="54"/>
      <c r="AH2247" s="1"/>
      <c r="AI2247" s="1"/>
      <c r="AJ2247" s="1"/>
      <c r="AK2247" s="1"/>
      <c r="AL2247" s="1"/>
      <c r="AM2247" s="1"/>
      <c r="AN2247" s="1"/>
      <c r="AO2247" s="1"/>
      <c r="AP2247" s="1"/>
      <c r="AQ2247" s="1"/>
      <c r="AR2247" s="1"/>
      <c r="AS2247" s="1"/>
      <c r="AT2247" s="1"/>
      <c r="AU2247" s="1"/>
      <c r="AV2247" s="1"/>
      <c r="AW2247" s="1"/>
      <c r="AX2247" s="1"/>
      <c r="AY2247" s="1"/>
      <c r="AZ2247" s="1"/>
      <c r="BA2247" s="1"/>
      <c r="BB2247" s="1"/>
      <c r="BC2247" s="1"/>
      <c r="BD2247" s="1"/>
      <c r="BE2247" s="1"/>
      <c r="BF2247" s="1"/>
      <c r="BG2247" s="1"/>
      <c r="BH2247" s="1"/>
      <c r="BI2247" s="1"/>
      <c r="BJ2247" s="1"/>
      <c r="BK2247" s="1"/>
    </row>
    <row r="2248" spans="1:63" s="901" customFormat="1" ht="15" customHeight="1" x14ac:dyDescent="0.1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50"/>
      <c r="AG2248" s="54"/>
      <c r="AH2248" s="1"/>
      <c r="AI2248" s="1"/>
      <c r="AJ2248" s="1"/>
      <c r="AK2248" s="1"/>
      <c r="AL2248" s="1"/>
      <c r="AM2248" s="1"/>
      <c r="AN2248" s="1"/>
      <c r="AO2248" s="1"/>
      <c r="AP2248" s="1"/>
      <c r="AQ2248" s="1"/>
      <c r="AR2248" s="1"/>
      <c r="AS2248" s="1"/>
      <c r="AT2248" s="1"/>
      <c r="AU2248" s="1"/>
      <c r="AV2248" s="1"/>
      <c r="AW2248" s="1"/>
      <c r="AX2248" s="1"/>
      <c r="AY2248" s="1"/>
      <c r="AZ2248" s="1"/>
      <c r="BA2248" s="1"/>
      <c r="BB2248" s="1"/>
      <c r="BC2248" s="1"/>
      <c r="BD2248" s="1"/>
      <c r="BE2248" s="1"/>
      <c r="BF2248" s="1"/>
      <c r="BG2248" s="1"/>
      <c r="BH2248" s="1"/>
      <c r="BI2248" s="1"/>
      <c r="BJ2248" s="1"/>
      <c r="BK2248" s="1"/>
    </row>
    <row r="2249" spans="1:63" s="901" customFormat="1" ht="15" customHeight="1" x14ac:dyDescent="0.1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50"/>
      <c r="AG2249" s="54"/>
      <c r="AH2249" s="1"/>
      <c r="AI2249" s="1"/>
      <c r="AJ2249" s="1"/>
      <c r="AK2249" s="1"/>
      <c r="AL2249" s="1"/>
      <c r="AM2249" s="1"/>
      <c r="AN2249" s="1"/>
      <c r="AO2249" s="1"/>
      <c r="AP2249" s="1"/>
      <c r="AQ2249" s="1"/>
      <c r="AR2249" s="1"/>
      <c r="AS2249" s="1"/>
      <c r="AT2249" s="1"/>
      <c r="AU2249" s="1"/>
      <c r="AV2249" s="1"/>
      <c r="AW2249" s="1"/>
      <c r="AX2249" s="1"/>
      <c r="AY2249" s="1"/>
      <c r="AZ2249" s="1"/>
      <c r="BA2249" s="1"/>
      <c r="BB2249" s="1"/>
      <c r="BC2249" s="1"/>
      <c r="BD2249" s="1"/>
      <c r="BE2249" s="1"/>
      <c r="BF2249" s="1"/>
      <c r="BG2249" s="1"/>
      <c r="BH2249" s="1"/>
      <c r="BI2249" s="1"/>
      <c r="BJ2249" s="1"/>
      <c r="BK2249" s="1"/>
    </row>
    <row r="2250" spans="1:63" s="901" customFormat="1" ht="15" customHeight="1" x14ac:dyDescent="0.1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50"/>
      <c r="AG2250" s="54"/>
      <c r="AH2250" s="1"/>
      <c r="AI2250" s="1"/>
      <c r="AJ2250" s="1"/>
      <c r="AK2250" s="1"/>
      <c r="AL2250" s="1"/>
      <c r="AM2250" s="1"/>
      <c r="AN2250" s="1"/>
      <c r="AO2250" s="1"/>
      <c r="AP2250" s="1"/>
      <c r="AQ2250" s="1"/>
      <c r="AR2250" s="1"/>
      <c r="AS2250" s="1"/>
      <c r="AT2250" s="1"/>
      <c r="AU2250" s="1"/>
      <c r="AV2250" s="1"/>
      <c r="AW2250" s="1"/>
      <c r="AX2250" s="1"/>
      <c r="AY2250" s="1"/>
      <c r="AZ2250" s="1"/>
      <c r="BA2250" s="1"/>
      <c r="BB2250" s="1"/>
      <c r="BC2250" s="1"/>
      <c r="BD2250" s="1"/>
      <c r="BE2250" s="1"/>
      <c r="BF2250" s="1"/>
      <c r="BG2250" s="1"/>
      <c r="BH2250" s="1"/>
      <c r="BI2250" s="1"/>
      <c r="BJ2250" s="1"/>
      <c r="BK2250" s="1"/>
    </row>
    <row r="2251" spans="1:63" s="901" customFormat="1" ht="15" customHeight="1" x14ac:dyDescent="0.1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50"/>
      <c r="AG2251" s="54"/>
      <c r="AH2251" s="1"/>
      <c r="AI2251" s="1"/>
      <c r="AJ2251" s="1"/>
      <c r="AK2251" s="1"/>
      <c r="AL2251" s="1"/>
      <c r="AM2251" s="1"/>
      <c r="AN2251" s="1"/>
      <c r="AO2251" s="1"/>
      <c r="AP2251" s="1"/>
      <c r="AQ2251" s="1"/>
      <c r="AR2251" s="1"/>
      <c r="AS2251" s="1"/>
      <c r="AT2251" s="1"/>
      <c r="AU2251" s="1"/>
      <c r="AV2251" s="1"/>
      <c r="AW2251" s="1"/>
      <c r="AX2251" s="1"/>
      <c r="AY2251" s="1"/>
      <c r="AZ2251" s="1"/>
      <c r="BA2251" s="1"/>
      <c r="BB2251" s="1"/>
      <c r="BC2251" s="1"/>
      <c r="BD2251" s="1"/>
      <c r="BE2251" s="1"/>
      <c r="BF2251" s="1"/>
      <c r="BG2251" s="1"/>
      <c r="BH2251" s="1"/>
      <c r="BI2251" s="1"/>
      <c r="BJ2251" s="1"/>
      <c r="BK2251" s="1"/>
    </row>
    <row r="2252" spans="1:63" s="901" customFormat="1" ht="15" customHeight="1" x14ac:dyDescent="0.1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50"/>
      <c r="AG2252" s="54"/>
      <c r="AH2252" s="1"/>
      <c r="AI2252" s="1"/>
      <c r="AJ2252" s="1"/>
      <c r="AK2252" s="1"/>
      <c r="AL2252" s="1"/>
      <c r="AM2252" s="1"/>
      <c r="AN2252" s="1"/>
      <c r="AO2252" s="1"/>
      <c r="AP2252" s="1"/>
      <c r="AQ2252" s="1"/>
      <c r="AR2252" s="1"/>
      <c r="AS2252" s="1"/>
      <c r="AT2252" s="1"/>
      <c r="AU2252" s="1"/>
      <c r="AV2252" s="1"/>
      <c r="AW2252" s="1"/>
      <c r="AX2252" s="1"/>
      <c r="AY2252" s="1"/>
      <c r="AZ2252" s="1"/>
      <c r="BA2252" s="1"/>
      <c r="BB2252" s="1"/>
      <c r="BC2252" s="1"/>
      <c r="BD2252" s="1"/>
      <c r="BE2252" s="1"/>
      <c r="BF2252" s="1"/>
      <c r="BG2252" s="1"/>
      <c r="BH2252" s="1"/>
      <c r="BI2252" s="1"/>
      <c r="BJ2252" s="1"/>
      <c r="BK2252" s="1"/>
    </row>
    <row r="2253" spans="1:63" s="901" customFormat="1" ht="15" customHeight="1" x14ac:dyDescent="0.1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50"/>
      <c r="AG2253" s="54"/>
      <c r="AH2253" s="1"/>
      <c r="AI2253" s="1"/>
      <c r="AJ2253" s="1"/>
      <c r="AK2253" s="1"/>
      <c r="AL2253" s="1"/>
      <c r="AM2253" s="1"/>
      <c r="AN2253" s="1"/>
      <c r="AO2253" s="1"/>
      <c r="AP2253" s="1"/>
      <c r="AQ2253" s="1"/>
      <c r="AR2253" s="1"/>
      <c r="AS2253" s="1"/>
      <c r="AT2253" s="1"/>
      <c r="AU2253" s="1"/>
      <c r="AV2253" s="1"/>
      <c r="AW2253" s="1"/>
      <c r="AX2253" s="1"/>
      <c r="AY2253" s="1"/>
      <c r="AZ2253" s="1"/>
      <c r="BA2253" s="1"/>
      <c r="BB2253" s="1"/>
      <c r="BC2253" s="1"/>
      <c r="BD2253" s="1"/>
      <c r="BE2253" s="1"/>
      <c r="BF2253" s="1"/>
      <c r="BG2253" s="1"/>
      <c r="BH2253" s="1"/>
      <c r="BI2253" s="1"/>
      <c r="BJ2253" s="1"/>
      <c r="BK2253" s="1"/>
    </row>
    <row r="2254" spans="1:63" s="901" customFormat="1" ht="15" customHeight="1" x14ac:dyDescent="0.1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50"/>
      <c r="AG2254" s="54"/>
      <c r="AH2254" s="1"/>
      <c r="AI2254" s="1"/>
      <c r="AJ2254" s="1"/>
      <c r="AK2254" s="1"/>
      <c r="AL2254" s="1"/>
      <c r="AM2254" s="1"/>
      <c r="AN2254" s="1"/>
      <c r="AO2254" s="1"/>
      <c r="AP2254" s="1"/>
      <c r="AQ2254" s="1"/>
      <c r="AR2254" s="1"/>
      <c r="AS2254" s="1"/>
      <c r="AT2254" s="1"/>
      <c r="AU2254" s="1"/>
      <c r="AV2254" s="1"/>
      <c r="AW2254" s="1"/>
      <c r="AX2254" s="1"/>
      <c r="AY2254" s="1"/>
      <c r="AZ2254" s="1"/>
      <c r="BA2254" s="1"/>
      <c r="BB2254" s="1"/>
      <c r="BC2254" s="1"/>
      <c r="BD2254" s="1"/>
      <c r="BE2254" s="1"/>
      <c r="BF2254" s="1"/>
      <c r="BG2254" s="1"/>
      <c r="BH2254" s="1"/>
      <c r="BI2254" s="1"/>
      <c r="BJ2254" s="1"/>
      <c r="BK2254" s="1"/>
    </row>
    <row r="2255" spans="1:63" s="901" customFormat="1" ht="15" customHeight="1" x14ac:dyDescent="0.1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50"/>
      <c r="AG2255" s="54"/>
      <c r="AH2255" s="1"/>
      <c r="AI2255" s="1"/>
      <c r="AJ2255" s="1"/>
      <c r="AK2255" s="1"/>
      <c r="AL2255" s="1"/>
      <c r="AM2255" s="1"/>
      <c r="AN2255" s="1"/>
      <c r="AO2255" s="1"/>
      <c r="AP2255" s="1"/>
      <c r="AQ2255" s="1"/>
      <c r="AR2255" s="1"/>
      <c r="AS2255" s="1"/>
      <c r="AT2255" s="1"/>
      <c r="AU2255" s="1"/>
      <c r="AV2255" s="1"/>
      <c r="AW2255" s="1"/>
      <c r="AX2255" s="1"/>
      <c r="AY2255" s="1"/>
      <c r="AZ2255" s="1"/>
      <c r="BA2255" s="1"/>
      <c r="BB2255" s="1"/>
      <c r="BC2255" s="1"/>
      <c r="BD2255" s="1"/>
      <c r="BE2255" s="1"/>
      <c r="BF2255" s="1"/>
      <c r="BG2255" s="1"/>
      <c r="BH2255" s="1"/>
      <c r="BI2255" s="1"/>
      <c r="BJ2255" s="1"/>
      <c r="BK2255" s="1"/>
    </row>
    <row r="2256" spans="1:63" s="901" customFormat="1" ht="15" customHeight="1" x14ac:dyDescent="0.1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50"/>
      <c r="AG2256" s="54"/>
      <c r="AH2256" s="1"/>
      <c r="AI2256" s="1"/>
      <c r="AJ2256" s="1"/>
      <c r="AK2256" s="1"/>
      <c r="AL2256" s="1"/>
      <c r="AM2256" s="1"/>
      <c r="AN2256" s="1"/>
      <c r="AO2256" s="1"/>
      <c r="AP2256" s="1"/>
      <c r="AQ2256" s="1"/>
      <c r="AR2256" s="1"/>
      <c r="AS2256" s="1"/>
      <c r="AT2256" s="1"/>
      <c r="AU2256" s="1"/>
      <c r="AV2256" s="1"/>
      <c r="AW2256" s="1"/>
      <c r="AX2256" s="1"/>
      <c r="AY2256" s="1"/>
      <c r="AZ2256" s="1"/>
      <c r="BA2256" s="1"/>
      <c r="BB2256" s="1"/>
      <c r="BC2256" s="1"/>
      <c r="BD2256" s="1"/>
      <c r="BE2256" s="1"/>
      <c r="BF2256" s="1"/>
      <c r="BG2256" s="1"/>
      <c r="BH2256" s="1"/>
      <c r="BI2256" s="1"/>
      <c r="BJ2256" s="1"/>
      <c r="BK2256" s="1"/>
    </row>
    <row r="2257" spans="1:63" s="901" customFormat="1" ht="15" customHeight="1" x14ac:dyDescent="0.1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50"/>
      <c r="AG2257" s="54"/>
      <c r="AH2257" s="1"/>
      <c r="AI2257" s="1"/>
      <c r="AJ2257" s="1"/>
      <c r="AK2257" s="1"/>
      <c r="AL2257" s="1"/>
      <c r="AM2257" s="1"/>
      <c r="AN2257" s="1"/>
      <c r="AO2257" s="1"/>
      <c r="AP2257" s="1"/>
      <c r="AQ2257" s="1"/>
      <c r="AR2257" s="1"/>
      <c r="AS2257" s="1"/>
      <c r="AT2257" s="1"/>
      <c r="AU2257" s="1"/>
      <c r="AV2257" s="1"/>
      <c r="AW2257" s="1"/>
      <c r="AX2257" s="1"/>
      <c r="AY2257" s="1"/>
      <c r="AZ2257" s="1"/>
      <c r="BA2257" s="1"/>
      <c r="BB2257" s="1"/>
      <c r="BC2257" s="1"/>
      <c r="BD2257" s="1"/>
      <c r="BE2257" s="1"/>
      <c r="BF2257" s="1"/>
      <c r="BG2257" s="1"/>
      <c r="BH2257" s="1"/>
      <c r="BI2257" s="1"/>
      <c r="BJ2257" s="1"/>
      <c r="BK2257" s="1"/>
    </row>
    <row r="2258" spans="1:63" s="901" customFormat="1" ht="15" customHeight="1" x14ac:dyDescent="0.1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50"/>
      <c r="AG2258" s="54"/>
      <c r="AH2258" s="1"/>
      <c r="AI2258" s="1"/>
      <c r="AJ2258" s="1"/>
      <c r="AK2258" s="1"/>
      <c r="AL2258" s="1"/>
      <c r="AM2258" s="1"/>
      <c r="AN2258" s="1"/>
      <c r="AO2258" s="1"/>
      <c r="AP2258" s="1"/>
      <c r="AQ2258" s="1"/>
      <c r="AR2258" s="1"/>
      <c r="AS2258" s="1"/>
      <c r="AT2258" s="1"/>
      <c r="AU2258" s="1"/>
      <c r="AV2258" s="1"/>
      <c r="AW2258" s="1"/>
      <c r="AX2258" s="1"/>
      <c r="AY2258" s="1"/>
      <c r="AZ2258" s="1"/>
      <c r="BA2258" s="1"/>
      <c r="BB2258" s="1"/>
      <c r="BC2258" s="1"/>
      <c r="BD2258" s="1"/>
      <c r="BE2258" s="1"/>
      <c r="BF2258" s="1"/>
      <c r="BG2258" s="1"/>
      <c r="BH2258" s="1"/>
      <c r="BI2258" s="1"/>
      <c r="BJ2258" s="1"/>
      <c r="BK2258" s="1"/>
    </row>
    <row r="2259" spans="1:63" s="901" customFormat="1" ht="15" customHeight="1" x14ac:dyDescent="0.1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50"/>
      <c r="AG2259" s="54"/>
      <c r="AH2259" s="1"/>
      <c r="AI2259" s="1"/>
      <c r="AJ2259" s="1"/>
      <c r="AK2259" s="1"/>
      <c r="AL2259" s="1"/>
      <c r="AM2259" s="1"/>
      <c r="AN2259" s="1"/>
      <c r="AO2259" s="1"/>
      <c r="AP2259" s="1"/>
      <c r="AQ2259" s="1"/>
      <c r="AR2259" s="1"/>
      <c r="AS2259" s="1"/>
      <c r="AT2259" s="1"/>
      <c r="AU2259" s="1"/>
      <c r="AV2259" s="1"/>
      <c r="AW2259" s="1"/>
      <c r="AX2259" s="1"/>
      <c r="AY2259" s="1"/>
      <c r="AZ2259" s="1"/>
      <c r="BA2259" s="1"/>
      <c r="BB2259" s="1"/>
      <c r="BC2259" s="1"/>
      <c r="BD2259" s="1"/>
      <c r="BE2259" s="1"/>
      <c r="BF2259" s="1"/>
      <c r="BG2259" s="1"/>
      <c r="BH2259" s="1"/>
      <c r="BI2259" s="1"/>
      <c r="BJ2259" s="1"/>
      <c r="BK2259" s="1"/>
    </row>
    <row r="2260" spans="1:63" s="901" customFormat="1" ht="15" customHeight="1" x14ac:dyDescent="0.1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50"/>
      <c r="AG2260" s="54"/>
      <c r="AH2260" s="1"/>
      <c r="AI2260" s="1"/>
      <c r="AJ2260" s="1"/>
      <c r="AK2260" s="1"/>
      <c r="AL2260" s="1"/>
      <c r="AM2260" s="1"/>
      <c r="AN2260" s="1"/>
      <c r="AO2260" s="1"/>
      <c r="AP2260" s="1"/>
      <c r="AQ2260" s="1"/>
      <c r="AR2260" s="1"/>
      <c r="AS2260" s="1"/>
      <c r="AT2260" s="1"/>
      <c r="AU2260" s="1"/>
      <c r="AV2260" s="1"/>
      <c r="AW2260" s="1"/>
      <c r="AX2260" s="1"/>
      <c r="AY2260" s="1"/>
      <c r="AZ2260" s="1"/>
      <c r="BA2260" s="1"/>
      <c r="BB2260" s="1"/>
      <c r="BC2260" s="1"/>
      <c r="BD2260" s="1"/>
      <c r="BE2260" s="1"/>
      <c r="BF2260" s="1"/>
      <c r="BG2260" s="1"/>
      <c r="BH2260" s="1"/>
      <c r="BI2260" s="1"/>
      <c r="BJ2260" s="1"/>
      <c r="BK2260" s="1"/>
    </row>
    <row r="2261" spans="1:63" s="901" customFormat="1" ht="15" customHeight="1" x14ac:dyDescent="0.1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50"/>
      <c r="AG2261" s="54"/>
      <c r="AH2261" s="1"/>
      <c r="AI2261" s="1"/>
      <c r="AJ2261" s="1"/>
      <c r="AK2261" s="1"/>
      <c r="AL2261" s="1"/>
      <c r="AM2261" s="1"/>
      <c r="AN2261" s="1"/>
      <c r="AO2261" s="1"/>
      <c r="AP2261" s="1"/>
      <c r="AQ2261" s="1"/>
      <c r="AR2261" s="1"/>
      <c r="AS2261" s="1"/>
      <c r="AT2261" s="1"/>
      <c r="AU2261" s="1"/>
      <c r="AV2261" s="1"/>
      <c r="AW2261" s="1"/>
      <c r="AX2261" s="1"/>
      <c r="AY2261" s="1"/>
      <c r="AZ2261" s="1"/>
      <c r="BA2261" s="1"/>
      <c r="BB2261" s="1"/>
      <c r="BC2261" s="1"/>
      <c r="BD2261" s="1"/>
      <c r="BE2261" s="1"/>
      <c r="BF2261" s="1"/>
      <c r="BG2261" s="1"/>
      <c r="BH2261" s="1"/>
      <c r="BI2261" s="1"/>
      <c r="BJ2261" s="1"/>
      <c r="BK2261" s="1"/>
    </row>
    <row r="2262" spans="1:63" s="901" customFormat="1" ht="15" customHeight="1" x14ac:dyDescent="0.1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50"/>
      <c r="AG2262" s="54"/>
      <c r="AH2262" s="1"/>
      <c r="AI2262" s="1"/>
      <c r="AJ2262" s="1"/>
      <c r="AK2262" s="1"/>
      <c r="AL2262" s="1"/>
      <c r="AM2262" s="1"/>
      <c r="AN2262" s="1"/>
      <c r="AO2262" s="1"/>
      <c r="AP2262" s="1"/>
      <c r="AQ2262" s="1"/>
      <c r="AR2262" s="1"/>
      <c r="AS2262" s="1"/>
      <c r="AT2262" s="1"/>
      <c r="AU2262" s="1"/>
      <c r="AV2262" s="1"/>
      <c r="AW2262" s="1"/>
      <c r="AX2262" s="1"/>
      <c r="AY2262" s="1"/>
      <c r="AZ2262" s="1"/>
      <c r="BA2262" s="1"/>
      <c r="BB2262" s="1"/>
      <c r="BC2262" s="1"/>
      <c r="BD2262" s="1"/>
      <c r="BE2262" s="1"/>
      <c r="BF2262" s="1"/>
      <c r="BG2262" s="1"/>
      <c r="BH2262" s="1"/>
      <c r="BI2262" s="1"/>
      <c r="BJ2262" s="1"/>
      <c r="BK2262" s="1"/>
    </row>
    <row r="2263" spans="1:63" s="901" customFormat="1" ht="15" customHeight="1" x14ac:dyDescent="0.1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50"/>
      <c r="AG2263" s="54"/>
      <c r="AH2263" s="1"/>
      <c r="AI2263" s="1"/>
      <c r="AJ2263" s="1"/>
      <c r="AK2263" s="1"/>
      <c r="AL2263" s="1"/>
      <c r="AM2263" s="1"/>
      <c r="AN2263" s="1"/>
      <c r="AO2263" s="1"/>
      <c r="AP2263" s="1"/>
      <c r="AQ2263" s="1"/>
      <c r="AR2263" s="1"/>
      <c r="AS2263" s="1"/>
      <c r="AT2263" s="1"/>
      <c r="AU2263" s="1"/>
      <c r="AV2263" s="1"/>
      <c r="AW2263" s="1"/>
      <c r="AX2263" s="1"/>
      <c r="AY2263" s="1"/>
      <c r="AZ2263" s="1"/>
      <c r="BA2263" s="1"/>
      <c r="BB2263" s="1"/>
      <c r="BC2263" s="1"/>
      <c r="BD2263" s="1"/>
      <c r="BE2263" s="1"/>
      <c r="BF2263" s="1"/>
      <c r="BG2263" s="1"/>
      <c r="BH2263" s="1"/>
      <c r="BI2263" s="1"/>
      <c r="BJ2263" s="1"/>
      <c r="BK2263" s="1"/>
    </row>
    <row r="2264" spans="1:63" s="901" customFormat="1" ht="15" customHeight="1" x14ac:dyDescent="0.1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50"/>
      <c r="AG2264" s="54"/>
      <c r="AH2264" s="1"/>
      <c r="AI2264" s="1"/>
      <c r="AJ2264" s="1"/>
      <c r="AK2264" s="1"/>
      <c r="AL2264" s="1"/>
      <c r="AM2264" s="1"/>
      <c r="AN2264" s="1"/>
      <c r="AO2264" s="1"/>
      <c r="AP2264" s="1"/>
      <c r="AQ2264" s="1"/>
      <c r="AR2264" s="1"/>
      <c r="AS2264" s="1"/>
      <c r="AT2264" s="1"/>
      <c r="AU2264" s="1"/>
      <c r="AV2264" s="1"/>
      <c r="AW2264" s="1"/>
      <c r="AX2264" s="1"/>
      <c r="AY2264" s="1"/>
      <c r="AZ2264" s="1"/>
      <c r="BA2264" s="1"/>
      <c r="BB2264" s="1"/>
      <c r="BC2264" s="1"/>
      <c r="BD2264" s="1"/>
      <c r="BE2264" s="1"/>
      <c r="BF2264" s="1"/>
      <c r="BG2264" s="1"/>
      <c r="BH2264" s="1"/>
      <c r="BI2264" s="1"/>
      <c r="BJ2264" s="1"/>
      <c r="BK2264" s="1"/>
    </row>
    <row r="2265" spans="1:63" s="901" customFormat="1" ht="15" customHeight="1" x14ac:dyDescent="0.1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50"/>
      <c r="AG2265" s="54"/>
      <c r="AH2265" s="1"/>
      <c r="AI2265" s="1"/>
      <c r="AJ2265" s="1"/>
      <c r="AK2265" s="1"/>
      <c r="AL2265" s="1"/>
      <c r="AM2265" s="1"/>
      <c r="AN2265" s="1"/>
      <c r="AO2265" s="1"/>
      <c r="AP2265" s="1"/>
      <c r="AQ2265" s="1"/>
      <c r="AR2265" s="1"/>
      <c r="AS2265" s="1"/>
      <c r="AT2265" s="1"/>
      <c r="AU2265" s="1"/>
      <c r="AV2265" s="1"/>
      <c r="AW2265" s="1"/>
      <c r="AX2265" s="1"/>
      <c r="AY2265" s="1"/>
      <c r="AZ2265" s="1"/>
      <c r="BA2265" s="1"/>
      <c r="BB2265" s="1"/>
      <c r="BC2265" s="1"/>
      <c r="BD2265" s="1"/>
      <c r="BE2265" s="1"/>
      <c r="BF2265" s="1"/>
      <c r="BG2265" s="1"/>
      <c r="BH2265" s="1"/>
      <c r="BI2265" s="1"/>
      <c r="BJ2265" s="1"/>
      <c r="BK2265" s="1"/>
    </row>
    <row r="2266" spans="1:63" s="901" customFormat="1" ht="15" customHeight="1" x14ac:dyDescent="0.1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50"/>
      <c r="AG2266" s="54"/>
      <c r="AH2266" s="1"/>
      <c r="AI2266" s="1"/>
      <c r="AJ2266" s="1"/>
      <c r="AK2266" s="1"/>
      <c r="AL2266" s="1"/>
      <c r="AM2266" s="1"/>
      <c r="AN2266" s="1"/>
      <c r="AO2266" s="1"/>
      <c r="AP2266" s="1"/>
      <c r="AQ2266" s="1"/>
      <c r="AR2266" s="1"/>
      <c r="AS2266" s="1"/>
      <c r="AT2266" s="1"/>
      <c r="AU2266" s="1"/>
      <c r="AV2266" s="1"/>
      <c r="AW2266" s="1"/>
      <c r="AX2266" s="1"/>
      <c r="AY2266" s="1"/>
      <c r="AZ2266" s="1"/>
      <c r="BA2266" s="1"/>
      <c r="BB2266" s="1"/>
      <c r="BC2266" s="1"/>
      <c r="BD2266" s="1"/>
      <c r="BE2266" s="1"/>
      <c r="BF2266" s="1"/>
      <c r="BG2266" s="1"/>
      <c r="BH2266" s="1"/>
      <c r="BI2266" s="1"/>
      <c r="BJ2266" s="1"/>
      <c r="BK2266" s="1"/>
    </row>
    <row r="2267" spans="1:63" s="901" customFormat="1" ht="15" customHeight="1" x14ac:dyDescent="0.1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50"/>
      <c r="AG2267" s="54"/>
      <c r="AH2267" s="1"/>
      <c r="AI2267" s="1"/>
      <c r="AJ2267" s="1"/>
      <c r="AK2267" s="1"/>
      <c r="AL2267" s="1"/>
      <c r="AM2267" s="1"/>
      <c r="AN2267" s="1"/>
      <c r="AO2267" s="1"/>
      <c r="AP2267" s="1"/>
      <c r="AQ2267" s="1"/>
      <c r="AR2267" s="1"/>
      <c r="AS2267" s="1"/>
      <c r="AT2267" s="1"/>
      <c r="AU2267" s="1"/>
      <c r="AV2267" s="1"/>
      <c r="AW2267" s="1"/>
      <c r="AX2267" s="1"/>
      <c r="AY2267" s="1"/>
      <c r="AZ2267" s="1"/>
      <c r="BA2267" s="1"/>
      <c r="BB2267" s="1"/>
      <c r="BC2267" s="1"/>
      <c r="BD2267" s="1"/>
      <c r="BE2267" s="1"/>
      <c r="BF2267" s="1"/>
      <c r="BG2267" s="1"/>
      <c r="BH2267" s="1"/>
      <c r="BI2267" s="1"/>
      <c r="BJ2267" s="1"/>
      <c r="BK2267" s="1"/>
    </row>
    <row r="2268" spans="1:63" s="901" customFormat="1" ht="15" customHeight="1" x14ac:dyDescent="0.1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50"/>
      <c r="AG2268" s="54"/>
      <c r="AH2268" s="1"/>
      <c r="AI2268" s="1"/>
      <c r="AJ2268" s="1"/>
      <c r="AK2268" s="1"/>
      <c r="AL2268" s="1"/>
      <c r="AM2268" s="1"/>
      <c r="AN2268" s="1"/>
      <c r="AO2268" s="1"/>
      <c r="AP2268" s="1"/>
      <c r="AQ2268" s="1"/>
      <c r="AR2268" s="1"/>
      <c r="AS2268" s="1"/>
      <c r="AT2268" s="1"/>
      <c r="AU2268" s="1"/>
      <c r="AV2268" s="1"/>
      <c r="AW2268" s="1"/>
      <c r="AX2268" s="1"/>
      <c r="AY2268" s="1"/>
      <c r="AZ2268" s="1"/>
      <c r="BA2268" s="1"/>
      <c r="BB2268" s="1"/>
      <c r="BC2268" s="1"/>
      <c r="BD2268" s="1"/>
      <c r="BE2268" s="1"/>
      <c r="BF2268" s="1"/>
      <c r="BG2268" s="1"/>
      <c r="BH2268" s="1"/>
      <c r="BI2268" s="1"/>
      <c r="BJ2268" s="1"/>
      <c r="BK2268" s="1"/>
    </row>
    <row r="2269" spans="1:63" s="901" customFormat="1" ht="15" customHeight="1" x14ac:dyDescent="0.1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50"/>
      <c r="AG2269" s="54"/>
      <c r="AH2269" s="1"/>
      <c r="AI2269" s="1"/>
      <c r="AJ2269" s="1"/>
      <c r="AK2269" s="1"/>
      <c r="AL2269" s="1"/>
      <c r="AM2269" s="1"/>
      <c r="AN2269" s="1"/>
      <c r="AO2269" s="1"/>
      <c r="AP2269" s="1"/>
      <c r="AQ2269" s="1"/>
      <c r="AR2269" s="1"/>
      <c r="AS2269" s="1"/>
      <c r="AT2269" s="1"/>
      <c r="AU2269" s="1"/>
      <c r="AV2269" s="1"/>
      <c r="AW2269" s="1"/>
      <c r="AX2269" s="1"/>
      <c r="AY2269" s="1"/>
      <c r="AZ2269" s="1"/>
      <c r="BA2269" s="1"/>
      <c r="BB2269" s="1"/>
      <c r="BC2269" s="1"/>
      <c r="BD2269" s="1"/>
      <c r="BE2269" s="1"/>
      <c r="BF2269" s="1"/>
      <c r="BG2269" s="1"/>
      <c r="BH2269" s="1"/>
      <c r="BI2269" s="1"/>
      <c r="BJ2269" s="1"/>
      <c r="BK2269" s="1"/>
    </row>
    <row r="2270" spans="1:63" s="901" customFormat="1" ht="15" customHeight="1" x14ac:dyDescent="0.1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50"/>
      <c r="AG2270" s="54"/>
      <c r="AH2270" s="1"/>
      <c r="AI2270" s="1"/>
      <c r="AJ2270" s="1"/>
      <c r="AK2270" s="1"/>
      <c r="AL2270" s="1"/>
      <c r="AM2270" s="1"/>
      <c r="AN2270" s="1"/>
      <c r="AO2270" s="1"/>
      <c r="AP2270" s="1"/>
      <c r="AQ2270" s="1"/>
      <c r="AR2270" s="1"/>
      <c r="AS2270" s="1"/>
      <c r="AT2270" s="1"/>
      <c r="AU2270" s="1"/>
      <c r="AV2270" s="1"/>
      <c r="AW2270" s="1"/>
      <c r="AX2270" s="1"/>
      <c r="AY2270" s="1"/>
      <c r="AZ2270" s="1"/>
      <c r="BA2270" s="1"/>
      <c r="BB2270" s="1"/>
      <c r="BC2270" s="1"/>
      <c r="BD2270" s="1"/>
      <c r="BE2270" s="1"/>
      <c r="BF2270" s="1"/>
      <c r="BG2270" s="1"/>
      <c r="BH2270" s="1"/>
      <c r="BI2270" s="1"/>
      <c r="BJ2270" s="1"/>
      <c r="BK2270" s="1"/>
    </row>
    <row r="2271" spans="1:63" s="901" customFormat="1" ht="15" customHeight="1" x14ac:dyDescent="0.1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50"/>
      <c r="AG2271" s="54"/>
      <c r="AH2271" s="1"/>
      <c r="AI2271" s="1"/>
      <c r="AJ2271" s="1"/>
      <c r="AK2271" s="1"/>
      <c r="AL2271" s="1"/>
      <c r="AM2271" s="1"/>
      <c r="AN2271" s="1"/>
      <c r="AO2271" s="1"/>
      <c r="AP2271" s="1"/>
      <c r="AQ2271" s="1"/>
      <c r="AR2271" s="1"/>
      <c r="AS2271" s="1"/>
      <c r="AT2271" s="1"/>
      <c r="AU2271" s="1"/>
      <c r="AV2271" s="1"/>
      <c r="AW2271" s="1"/>
      <c r="AX2271" s="1"/>
      <c r="AY2271" s="1"/>
      <c r="AZ2271" s="1"/>
      <c r="BA2271" s="1"/>
      <c r="BB2271" s="1"/>
      <c r="BC2271" s="1"/>
      <c r="BD2271" s="1"/>
      <c r="BE2271" s="1"/>
      <c r="BF2271" s="1"/>
      <c r="BG2271" s="1"/>
      <c r="BH2271" s="1"/>
      <c r="BI2271" s="1"/>
      <c r="BJ2271" s="1"/>
      <c r="BK2271" s="1"/>
    </row>
    <row r="2272" spans="1:63" s="901" customFormat="1" ht="15" customHeight="1" x14ac:dyDescent="0.1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50"/>
      <c r="AG2272" s="54"/>
      <c r="AH2272" s="1"/>
      <c r="AI2272" s="1"/>
      <c r="AJ2272" s="1"/>
      <c r="AK2272" s="1"/>
      <c r="AL2272" s="1"/>
      <c r="AM2272" s="1"/>
      <c r="AN2272" s="1"/>
      <c r="AO2272" s="1"/>
      <c r="AP2272" s="1"/>
      <c r="AQ2272" s="1"/>
      <c r="AR2272" s="1"/>
      <c r="AS2272" s="1"/>
      <c r="AT2272" s="1"/>
      <c r="AU2272" s="1"/>
      <c r="AV2272" s="1"/>
      <c r="AW2272" s="1"/>
      <c r="AX2272" s="1"/>
      <c r="AY2272" s="1"/>
      <c r="AZ2272" s="1"/>
      <c r="BA2272" s="1"/>
      <c r="BB2272" s="1"/>
      <c r="BC2272" s="1"/>
      <c r="BD2272" s="1"/>
      <c r="BE2272" s="1"/>
      <c r="BF2272" s="1"/>
      <c r="BG2272" s="1"/>
      <c r="BH2272" s="1"/>
      <c r="BI2272" s="1"/>
      <c r="BJ2272" s="1"/>
      <c r="BK2272" s="1"/>
    </row>
    <row r="2273" spans="1:63" s="901" customFormat="1" ht="15" customHeight="1" x14ac:dyDescent="0.1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50"/>
      <c r="AG2273" s="54"/>
      <c r="AH2273" s="1"/>
      <c r="AI2273" s="1"/>
      <c r="AJ2273" s="1"/>
      <c r="AK2273" s="1"/>
      <c r="AL2273" s="1"/>
      <c r="AM2273" s="1"/>
      <c r="AN2273" s="1"/>
      <c r="AO2273" s="1"/>
      <c r="AP2273" s="1"/>
      <c r="AQ2273" s="1"/>
      <c r="AR2273" s="1"/>
      <c r="AS2273" s="1"/>
      <c r="AT2273" s="1"/>
      <c r="AU2273" s="1"/>
      <c r="AV2273" s="1"/>
      <c r="AW2273" s="1"/>
      <c r="AX2273" s="1"/>
      <c r="AY2273" s="1"/>
      <c r="AZ2273" s="1"/>
      <c r="BA2273" s="1"/>
      <c r="BB2273" s="1"/>
      <c r="BC2273" s="1"/>
      <c r="BD2273" s="1"/>
      <c r="BE2273" s="1"/>
      <c r="BF2273" s="1"/>
      <c r="BG2273" s="1"/>
      <c r="BH2273" s="1"/>
      <c r="BI2273" s="1"/>
      <c r="BJ2273" s="1"/>
      <c r="BK2273" s="1"/>
    </row>
    <row r="2274" spans="1:63" s="901" customFormat="1" ht="15" customHeight="1" x14ac:dyDescent="0.1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50"/>
      <c r="AG2274" s="54"/>
      <c r="AH2274" s="1"/>
      <c r="AI2274" s="1"/>
      <c r="AJ2274" s="1"/>
      <c r="AK2274" s="1"/>
      <c r="AL2274" s="1"/>
      <c r="AM2274" s="1"/>
      <c r="AN2274" s="1"/>
      <c r="AO2274" s="1"/>
      <c r="AP2274" s="1"/>
      <c r="AQ2274" s="1"/>
      <c r="AR2274" s="1"/>
      <c r="AS2274" s="1"/>
      <c r="AT2274" s="1"/>
      <c r="AU2274" s="1"/>
      <c r="AV2274" s="1"/>
      <c r="AW2274" s="1"/>
      <c r="AX2274" s="1"/>
      <c r="AY2274" s="1"/>
      <c r="AZ2274" s="1"/>
      <c r="BA2274" s="1"/>
      <c r="BB2274" s="1"/>
      <c r="BC2274" s="1"/>
      <c r="BD2274" s="1"/>
      <c r="BE2274" s="1"/>
      <c r="BF2274" s="1"/>
      <c r="BG2274" s="1"/>
      <c r="BH2274" s="1"/>
      <c r="BI2274" s="1"/>
      <c r="BJ2274" s="1"/>
      <c r="BK2274" s="1"/>
    </row>
    <row r="2275" spans="1:63" s="901" customFormat="1" ht="15" customHeight="1" x14ac:dyDescent="0.1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50"/>
      <c r="AG2275" s="54"/>
      <c r="AH2275" s="1"/>
      <c r="AI2275" s="1"/>
      <c r="AJ2275" s="1"/>
      <c r="AK2275" s="1"/>
      <c r="AL2275" s="1"/>
      <c r="AM2275" s="1"/>
      <c r="AN2275" s="1"/>
      <c r="AO2275" s="1"/>
      <c r="AP2275" s="1"/>
      <c r="AQ2275" s="1"/>
      <c r="AR2275" s="1"/>
      <c r="AS2275" s="1"/>
      <c r="AT2275" s="1"/>
      <c r="AU2275" s="1"/>
      <c r="AV2275" s="1"/>
      <c r="AW2275" s="1"/>
      <c r="AX2275" s="1"/>
      <c r="AY2275" s="1"/>
      <c r="AZ2275" s="1"/>
      <c r="BA2275" s="1"/>
      <c r="BB2275" s="1"/>
      <c r="BC2275" s="1"/>
      <c r="BD2275" s="1"/>
      <c r="BE2275" s="1"/>
      <c r="BF2275" s="1"/>
      <c r="BG2275" s="1"/>
      <c r="BH2275" s="1"/>
      <c r="BI2275" s="1"/>
      <c r="BJ2275" s="1"/>
      <c r="BK2275" s="1"/>
    </row>
    <row r="2276" spans="1:63" s="901" customFormat="1" ht="15" customHeight="1" x14ac:dyDescent="0.1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50"/>
      <c r="AG2276" s="54"/>
      <c r="AH2276" s="1"/>
      <c r="AI2276" s="1"/>
      <c r="AJ2276" s="1"/>
      <c r="AK2276" s="1"/>
      <c r="AL2276" s="1"/>
      <c r="AM2276" s="1"/>
      <c r="AN2276" s="1"/>
      <c r="AO2276" s="1"/>
      <c r="AP2276" s="1"/>
      <c r="AQ2276" s="1"/>
      <c r="AR2276" s="1"/>
      <c r="AS2276" s="1"/>
      <c r="AT2276" s="1"/>
      <c r="AU2276" s="1"/>
      <c r="AV2276" s="1"/>
      <c r="AW2276" s="1"/>
      <c r="AX2276" s="1"/>
      <c r="AY2276" s="1"/>
      <c r="AZ2276" s="1"/>
      <c r="BA2276" s="1"/>
      <c r="BB2276" s="1"/>
      <c r="BC2276" s="1"/>
      <c r="BD2276" s="1"/>
      <c r="BE2276" s="1"/>
      <c r="BF2276" s="1"/>
      <c r="BG2276" s="1"/>
      <c r="BH2276" s="1"/>
      <c r="BI2276" s="1"/>
      <c r="BJ2276" s="1"/>
      <c r="BK2276" s="1"/>
    </row>
    <row r="2277" spans="1:63" s="901" customFormat="1" ht="15" customHeight="1" x14ac:dyDescent="0.1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50"/>
      <c r="AG2277" s="54"/>
      <c r="AH2277" s="1"/>
      <c r="AI2277" s="1"/>
      <c r="AJ2277" s="1"/>
      <c r="AK2277" s="1"/>
      <c r="AL2277" s="1"/>
      <c r="AM2277" s="1"/>
      <c r="AN2277" s="1"/>
      <c r="AO2277" s="1"/>
      <c r="AP2277" s="1"/>
      <c r="AQ2277" s="1"/>
      <c r="AR2277" s="1"/>
      <c r="AS2277" s="1"/>
      <c r="AT2277" s="1"/>
      <c r="AU2277" s="1"/>
      <c r="AV2277" s="1"/>
      <c r="AW2277" s="1"/>
      <c r="AX2277" s="1"/>
      <c r="AY2277" s="1"/>
      <c r="AZ2277" s="1"/>
      <c r="BA2277" s="1"/>
      <c r="BB2277" s="1"/>
      <c r="BC2277" s="1"/>
      <c r="BD2277" s="1"/>
      <c r="BE2277" s="1"/>
      <c r="BF2277" s="1"/>
      <c r="BG2277" s="1"/>
      <c r="BH2277" s="1"/>
      <c r="BI2277" s="1"/>
      <c r="BJ2277" s="1"/>
      <c r="BK2277" s="1"/>
    </row>
    <row r="2278" spans="1:63" s="901" customFormat="1" ht="15" customHeight="1" x14ac:dyDescent="0.1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50"/>
      <c r="AG2278" s="54"/>
      <c r="AH2278" s="1"/>
      <c r="AI2278" s="1"/>
      <c r="AJ2278" s="1"/>
      <c r="AK2278" s="1"/>
      <c r="AL2278" s="1"/>
      <c r="AM2278" s="1"/>
      <c r="AN2278" s="1"/>
      <c r="AO2278" s="1"/>
      <c r="AP2278" s="1"/>
      <c r="AQ2278" s="1"/>
      <c r="AR2278" s="1"/>
      <c r="AS2278" s="1"/>
      <c r="AT2278" s="1"/>
      <c r="AU2278" s="1"/>
      <c r="AV2278" s="1"/>
      <c r="AW2278" s="1"/>
      <c r="AX2278" s="1"/>
      <c r="AY2278" s="1"/>
      <c r="AZ2278" s="1"/>
      <c r="BA2278" s="1"/>
      <c r="BB2278" s="1"/>
      <c r="BC2278" s="1"/>
      <c r="BD2278" s="1"/>
      <c r="BE2278" s="1"/>
      <c r="BF2278" s="1"/>
      <c r="BG2278" s="1"/>
      <c r="BH2278" s="1"/>
      <c r="BI2278" s="1"/>
      <c r="BJ2278" s="1"/>
      <c r="BK2278" s="1"/>
    </row>
    <row r="2279" spans="1:63" s="901" customFormat="1" ht="15" customHeight="1" x14ac:dyDescent="0.1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50"/>
      <c r="AG2279" s="54"/>
      <c r="AH2279" s="1"/>
      <c r="AI2279" s="1"/>
      <c r="AJ2279" s="1"/>
      <c r="AK2279" s="1"/>
      <c r="AL2279" s="1"/>
      <c r="AM2279" s="1"/>
      <c r="AN2279" s="1"/>
      <c r="AO2279" s="1"/>
      <c r="AP2279" s="1"/>
      <c r="AQ2279" s="1"/>
      <c r="AR2279" s="1"/>
      <c r="AS2279" s="1"/>
      <c r="AT2279" s="1"/>
      <c r="AU2279" s="1"/>
      <c r="AV2279" s="1"/>
      <c r="AW2279" s="1"/>
      <c r="AX2279" s="1"/>
      <c r="AY2279" s="1"/>
      <c r="AZ2279" s="1"/>
      <c r="BA2279" s="1"/>
      <c r="BB2279" s="1"/>
      <c r="BC2279" s="1"/>
      <c r="BD2279" s="1"/>
      <c r="BE2279" s="1"/>
      <c r="BF2279" s="1"/>
      <c r="BG2279" s="1"/>
      <c r="BH2279" s="1"/>
      <c r="BI2279" s="1"/>
      <c r="BJ2279" s="1"/>
      <c r="BK2279" s="1"/>
    </row>
    <row r="2280" spans="1:63" s="901" customFormat="1" ht="15" customHeight="1" x14ac:dyDescent="0.1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50"/>
      <c r="AG2280" s="54"/>
      <c r="AH2280" s="1"/>
      <c r="AI2280" s="1"/>
      <c r="AJ2280" s="1"/>
      <c r="AK2280" s="1"/>
      <c r="AL2280" s="1"/>
      <c r="AM2280" s="1"/>
      <c r="AN2280" s="1"/>
      <c r="AO2280" s="1"/>
      <c r="AP2280" s="1"/>
      <c r="AQ2280" s="1"/>
      <c r="AR2280" s="1"/>
      <c r="AS2280" s="1"/>
      <c r="AT2280" s="1"/>
      <c r="AU2280" s="1"/>
      <c r="AV2280" s="1"/>
      <c r="AW2280" s="1"/>
      <c r="AX2280" s="1"/>
      <c r="AY2280" s="1"/>
      <c r="AZ2280" s="1"/>
      <c r="BA2280" s="1"/>
      <c r="BB2280" s="1"/>
      <c r="BC2280" s="1"/>
      <c r="BD2280" s="1"/>
      <c r="BE2280" s="1"/>
      <c r="BF2280" s="1"/>
      <c r="BG2280" s="1"/>
      <c r="BH2280" s="1"/>
      <c r="BI2280" s="1"/>
      <c r="BJ2280" s="1"/>
      <c r="BK2280" s="1"/>
    </row>
    <row r="2281" spans="1:63" s="901" customFormat="1" ht="15" customHeight="1" x14ac:dyDescent="0.1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50"/>
      <c r="AG2281" s="54"/>
      <c r="AH2281" s="1"/>
      <c r="AI2281" s="1"/>
      <c r="AJ2281" s="1"/>
      <c r="AK2281" s="1"/>
      <c r="AL2281" s="1"/>
      <c r="AM2281" s="1"/>
      <c r="AN2281" s="1"/>
      <c r="AO2281" s="1"/>
      <c r="AP2281" s="1"/>
      <c r="AQ2281" s="1"/>
      <c r="AR2281" s="1"/>
      <c r="AS2281" s="1"/>
      <c r="AT2281" s="1"/>
      <c r="AU2281" s="1"/>
      <c r="AV2281" s="1"/>
      <c r="AW2281" s="1"/>
      <c r="AX2281" s="1"/>
      <c r="AY2281" s="1"/>
      <c r="AZ2281" s="1"/>
      <c r="BA2281" s="1"/>
      <c r="BB2281" s="1"/>
      <c r="BC2281" s="1"/>
      <c r="BD2281" s="1"/>
      <c r="BE2281" s="1"/>
      <c r="BF2281" s="1"/>
      <c r="BG2281" s="1"/>
      <c r="BH2281" s="1"/>
      <c r="BI2281" s="1"/>
      <c r="BJ2281" s="1"/>
      <c r="BK2281" s="1"/>
    </row>
    <row r="2282" spans="1:63" s="901" customFormat="1" ht="15" customHeight="1" x14ac:dyDescent="0.1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50"/>
      <c r="AG2282" s="54"/>
      <c r="AH2282" s="1"/>
      <c r="AI2282" s="1"/>
      <c r="AJ2282" s="1"/>
      <c r="AK2282" s="1"/>
      <c r="AL2282" s="1"/>
      <c r="AM2282" s="1"/>
      <c r="AN2282" s="1"/>
      <c r="AO2282" s="1"/>
      <c r="AP2282" s="1"/>
      <c r="AQ2282" s="1"/>
      <c r="AR2282" s="1"/>
      <c r="AS2282" s="1"/>
      <c r="AT2282" s="1"/>
      <c r="AU2282" s="1"/>
      <c r="AV2282" s="1"/>
      <c r="AW2282" s="1"/>
      <c r="AX2282" s="1"/>
      <c r="AY2282" s="1"/>
      <c r="AZ2282" s="1"/>
      <c r="BA2282" s="1"/>
      <c r="BB2282" s="1"/>
      <c r="BC2282" s="1"/>
      <c r="BD2282" s="1"/>
      <c r="BE2282" s="1"/>
      <c r="BF2282" s="1"/>
      <c r="BG2282" s="1"/>
      <c r="BH2282" s="1"/>
      <c r="BI2282" s="1"/>
      <c r="BJ2282" s="1"/>
      <c r="BK2282" s="1"/>
    </row>
    <row r="2283" spans="1:63" s="901" customFormat="1" ht="15" customHeight="1" x14ac:dyDescent="0.1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50"/>
      <c r="AG2283" s="54"/>
      <c r="AH2283" s="1"/>
      <c r="AI2283" s="1"/>
      <c r="AJ2283" s="1"/>
      <c r="AK2283" s="1"/>
      <c r="AL2283" s="1"/>
      <c r="AM2283" s="1"/>
      <c r="AN2283" s="1"/>
      <c r="AO2283" s="1"/>
      <c r="AP2283" s="1"/>
      <c r="AQ2283" s="1"/>
      <c r="AR2283" s="1"/>
      <c r="AS2283" s="1"/>
      <c r="AT2283" s="1"/>
      <c r="AU2283" s="1"/>
      <c r="AV2283" s="1"/>
      <c r="AW2283" s="1"/>
      <c r="AX2283" s="1"/>
      <c r="AY2283" s="1"/>
      <c r="AZ2283" s="1"/>
      <c r="BA2283" s="1"/>
      <c r="BB2283" s="1"/>
      <c r="BC2283" s="1"/>
      <c r="BD2283" s="1"/>
      <c r="BE2283" s="1"/>
      <c r="BF2283" s="1"/>
      <c r="BG2283" s="1"/>
      <c r="BH2283" s="1"/>
      <c r="BI2283" s="1"/>
      <c r="BJ2283" s="1"/>
      <c r="BK2283" s="1"/>
    </row>
    <row r="2284" spans="1:63" s="901" customFormat="1" ht="15" customHeight="1" x14ac:dyDescent="0.1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50"/>
      <c r="AG2284" s="54"/>
      <c r="AH2284" s="1"/>
      <c r="AI2284" s="1"/>
      <c r="AJ2284" s="1"/>
      <c r="AK2284" s="1"/>
      <c r="AL2284" s="1"/>
      <c r="AM2284" s="1"/>
      <c r="AN2284" s="1"/>
      <c r="AO2284" s="1"/>
      <c r="AP2284" s="1"/>
      <c r="AQ2284" s="1"/>
      <c r="AR2284" s="1"/>
      <c r="AS2284" s="1"/>
      <c r="AT2284" s="1"/>
      <c r="AU2284" s="1"/>
      <c r="AV2284" s="1"/>
      <c r="AW2284" s="1"/>
      <c r="AX2284" s="1"/>
      <c r="AY2284" s="1"/>
      <c r="AZ2284" s="1"/>
      <c r="BA2284" s="1"/>
      <c r="BB2284" s="1"/>
      <c r="BC2284" s="1"/>
      <c r="BD2284" s="1"/>
      <c r="BE2284" s="1"/>
      <c r="BF2284" s="1"/>
      <c r="BG2284" s="1"/>
      <c r="BH2284" s="1"/>
      <c r="BI2284" s="1"/>
      <c r="BJ2284" s="1"/>
      <c r="BK2284" s="1"/>
    </row>
    <row r="2285" spans="1:63" s="901" customFormat="1" ht="15" customHeight="1" x14ac:dyDescent="0.1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50"/>
      <c r="AG2285" s="54"/>
      <c r="AH2285" s="1"/>
      <c r="AI2285" s="1"/>
      <c r="AJ2285" s="1"/>
      <c r="AK2285" s="1"/>
      <c r="AL2285" s="1"/>
      <c r="AM2285" s="1"/>
      <c r="AN2285" s="1"/>
      <c r="AO2285" s="1"/>
      <c r="AP2285" s="1"/>
      <c r="AQ2285" s="1"/>
      <c r="AR2285" s="1"/>
      <c r="AS2285" s="1"/>
      <c r="AT2285" s="1"/>
      <c r="AU2285" s="1"/>
      <c r="AV2285" s="1"/>
      <c r="AW2285" s="1"/>
      <c r="AX2285" s="1"/>
      <c r="AY2285" s="1"/>
      <c r="AZ2285" s="1"/>
      <c r="BA2285" s="1"/>
      <c r="BB2285" s="1"/>
      <c r="BC2285" s="1"/>
      <c r="BD2285" s="1"/>
      <c r="BE2285" s="1"/>
      <c r="BF2285" s="1"/>
      <c r="BG2285" s="1"/>
      <c r="BH2285" s="1"/>
      <c r="BI2285" s="1"/>
      <c r="BJ2285" s="1"/>
      <c r="BK2285" s="1"/>
    </row>
    <row r="2286" spans="1:63" s="901" customFormat="1" ht="15" customHeight="1" x14ac:dyDescent="0.1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50"/>
      <c r="AG2286" s="54"/>
      <c r="AH2286" s="1"/>
      <c r="AI2286" s="1"/>
      <c r="AJ2286" s="1"/>
      <c r="AK2286" s="1"/>
      <c r="AL2286" s="1"/>
      <c r="AM2286" s="1"/>
      <c r="AN2286" s="1"/>
      <c r="AO2286" s="1"/>
      <c r="AP2286" s="1"/>
      <c r="AQ2286" s="1"/>
      <c r="AR2286" s="1"/>
      <c r="AS2286" s="1"/>
      <c r="AT2286" s="1"/>
      <c r="AU2286" s="1"/>
      <c r="AV2286" s="1"/>
      <c r="AW2286" s="1"/>
      <c r="AX2286" s="1"/>
      <c r="AY2286" s="1"/>
      <c r="AZ2286" s="1"/>
      <c r="BA2286" s="1"/>
      <c r="BB2286" s="1"/>
      <c r="BC2286" s="1"/>
      <c r="BD2286" s="1"/>
      <c r="BE2286" s="1"/>
      <c r="BF2286" s="1"/>
      <c r="BG2286" s="1"/>
      <c r="BH2286" s="1"/>
      <c r="BI2286" s="1"/>
      <c r="BJ2286" s="1"/>
      <c r="BK2286" s="1"/>
    </row>
    <row r="2287" spans="1:63" s="901" customFormat="1" ht="15" customHeight="1" x14ac:dyDescent="0.1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50"/>
      <c r="AG2287" s="54"/>
      <c r="AH2287" s="1"/>
      <c r="AI2287" s="1"/>
      <c r="AJ2287" s="1"/>
      <c r="AK2287" s="1"/>
      <c r="AL2287" s="1"/>
      <c r="AM2287" s="1"/>
      <c r="AN2287" s="1"/>
      <c r="AO2287" s="1"/>
      <c r="AP2287" s="1"/>
      <c r="AQ2287" s="1"/>
      <c r="AR2287" s="1"/>
      <c r="AS2287" s="1"/>
      <c r="AT2287" s="1"/>
      <c r="AU2287" s="1"/>
      <c r="AV2287" s="1"/>
      <c r="AW2287" s="1"/>
      <c r="AX2287" s="1"/>
      <c r="AY2287" s="1"/>
      <c r="AZ2287" s="1"/>
      <c r="BA2287" s="1"/>
      <c r="BB2287" s="1"/>
      <c r="BC2287" s="1"/>
      <c r="BD2287" s="1"/>
      <c r="BE2287" s="1"/>
      <c r="BF2287" s="1"/>
      <c r="BG2287" s="1"/>
      <c r="BH2287" s="1"/>
      <c r="BI2287" s="1"/>
      <c r="BJ2287" s="1"/>
      <c r="BK2287" s="1"/>
    </row>
    <row r="2288" spans="1:63" s="901" customFormat="1" ht="15" customHeight="1" x14ac:dyDescent="0.1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50"/>
      <c r="AG2288" s="54"/>
      <c r="AH2288" s="1"/>
      <c r="AI2288" s="1"/>
      <c r="AJ2288" s="1"/>
      <c r="AK2288" s="1"/>
      <c r="AL2288" s="1"/>
      <c r="AM2288" s="1"/>
      <c r="AN2288" s="1"/>
      <c r="AO2288" s="1"/>
      <c r="AP2288" s="1"/>
      <c r="AQ2288" s="1"/>
      <c r="AR2288" s="1"/>
      <c r="AS2288" s="1"/>
      <c r="AT2288" s="1"/>
      <c r="AU2288" s="1"/>
      <c r="AV2288" s="1"/>
      <c r="AW2288" s="1"/>
      <c r="AX2288" s="1"/>
      <c r="AY2288" s="1"/>
      <c r="AZ2288" s="1"/>
      <c r="BA2288" s="1"/>
      <c r="BB2288" s="1"/>
      <c r="BC2288" s="1"/>
      <c r="BD2288" s="1"/>
      <c r="BE2288" s="1"/>
      <c r="BF2288" s="1"/>
      <c r="BG2288" s="1"/>
      <c r="BH2288" s="1"/>
      <c r="BI2288" s="1"/>
      <c r="BJ2288" s="1"/>
      <c r="BK2288" s="1"/>
    </row>
    <row r="2289" spans="1:63" s="901" customFormat="1" ht="15" customHeight="1" x14ac:dyDescent="0.1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50"/>
      <c r="AG2289" s="54"/>
      <c r="AH2289" s="1"/>
      <c r="AI2289" s="1"/>
      <c r="AJ2289" s="1"/>
      <c r="AK2289" s="1"/>
      <c r="AL2289" s="1"/>
      <c r="AM2289" s="1"/>
      <c r="AN2289" s="1"/>
      <c r="AO2289" s="1"/>
      <c r="AP2289" s="1"/>
      <c r="AQ2289" s="1"/>
      <c r="AR2289" s="1"/>
      <c r="AS2289" s="1"/>
      <c r="AT2289" s="1"/>
      <c r="AU2289" s="1"/>
      <c r="AV2289" s="1"/>
      <c r="AW2289" s="1"/>
      <c r="AX2289" s="1"/>
      <c r="AY2289" s="1"/>
      <c r="AZ2289" s="1"/>
      <c r="BA2289" s="1"/>
      <c r="BB2289" s="1"/>
      <c r="BC2289" s="1"/>
      <c r="BD2289" s="1"/>
      <c r="BE2289" s="1"/>
      <c r="BF2289" s="1"/>
      <c r="BG2289" s="1"/>
      <c r="BH2289" s="1"/>
      <c r="BI2289" s="1"/>
      <c r="BJ2289" s="1"/>
      <c r="BK2289" s="1"/>
    </row>
    <row r="2290" spans="1:63" s="901" customFormat="1" ht="15" customHeight="1" x14ac:dyDescent="0.1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50"/>
      <c r="AG2290" s="54"/>
      <c r="AH2290" s="1"/>
      <c r="AI2290" s="1"/>
      <c r="AJ2290" s="1"/>
      <c r="AK2290" s="1"/>
      <c r="AL2290" s="1"/>
      <c r="AM2290" s="1"/>
      <c r="AN2290" s="1"/>
      <c r="AO2290" s="1"/>
      <c r="AP2290" s="1"/>
      <c r="AQ2290" s="1"/>
      <c r="AR2290" s="1"/>
      <c r="AS2290" s="1"/>
      <c r="AT2290" s="1"/>
      <c r="AU2290" s="1"/>
      <c r="AV2290" s="1"/>
      <c r="AW2290" s="1"/>
      <c r="AX2290" s="1"/>
      <c r="AY2290" s="1"/>
      <c r="AZ2290" s="1"/>
      <c r="BA2290" s="1"/>
      <c r="BB2290" s="1"/>
      <c r="BC2290" s="1"/>
      <c r="BD2290" s="1"/>
      <c r="BE2290" s="1"/>
      <c r="BF2290" s="1"/>
      <c r="BG2290" s="1"/>
      <c r="BH2290" s="1"/>
      <c r="BI2290" s="1"/>
      <c r="BJ2290" s="1"/>
      <c r="BK2290" s="1"/>
    </row>
    <row r="2291" spans="1:63" s="901" customFormat="1" ht="15" customHeight="1" x14ac:dyDescent="0.1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50"/>
      <c r="AG2291" s="54"/>
      <c r="AH2291" s="1"/>
      <c r="AI2291" s="1"/>
      <c r="AJ2291" s="1"/>
      <c r="AK2291" s="1"/>
      <c r="AL2291" s="1"/>
      <c r="AM2291" s="1"/>
      <c r="AN2291" s="1"/>
      <c r="AO2291" s="1"/>
      <c r="AP2291" s="1"/>
      <c r="AQ2291" s="1"/>
      <c r="AR2291" s="1"/>
      <c r="AS2291" s="1"/>
      <c r="AT2291" s="1"/>
      <c r="AU2291" s="1"/>
      <c r="AV2291" s="1"/>
      <c r="AW2291" s="1"/>
      <c r="AX2291" s="1"/>
      <c r="AY2291" s="1"/>
      <c r="AZ2291" s="1"/>
      <c r="BA2291" s="1"/>
      <c r="BB2291" s="1"/>
      <c r="BC2291" s="1"/>
      <c r="BD2291" s="1"/>
      <c r="BE2291" s="1"/>
      <c r="BF2291" s="1"/>
      <c r="BG2291" s="1"/>
      <c r="BH2291" s="1"/>
      <c r="BI2291" s="1"/>
      <c r="BJ2291" s="1"/>
      <c r="BK2291" s="1"/>
    </row>
    <row r="2292" spans="1:63" s="901" customFormat="1" ht="15" customHeight="1" x14ac:dyDescent="0.1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50"/>
      <c r="AG2292" s="54"/>
      <c r="AH2292" s="1"/>
      <c r="AI2292" s="1"/>
      <c r="AJ2292" s="1"/>
      <c r="AK2292" s="1"/>
      <c r="AL2292" s="1"/>
      <c r="AM2292" s="1"/>
      <c r="AN2292" s="1"/>
      <c r="AO2292" s="1"/>
      <c r="AP2292" s="1"/>
      <c r="AQ2292" s="1"/>
      <c r="AR2292" s="1"/>
      <c r="AS2292" s="1"/>
      <c r="AT2292" s="1"/>
      <c r="AU2292" s="1"/>
      <c r="AV2292" s="1"/>
      <c r="AW2292" s="1"/>
      <c r="AX2292" s="1"/>
      <c r="AY2292" s="1"/>
      <c r="AZ2292" s="1"/>
      <c r="BA2292" s="1"/>
      <c r="BB2292" s="1"/>
      <c r="BC2292" s="1"/>
      <c r="BD2292" s="1"/>
      <c r="BE2292" s="1"/>
      <c r="BF2292" s="1"/>
      <c r="BG2292" s="1"/>
      <c r="BH2292" s="1"/>
      <c r="BI2292" s="1"/>
      <c r="BJ2292" s="1"/>
      <c r="BK2292" s="1"/>
    </row>
    <row r="2293" spans="1:63" s="901" customFormat="1" ht="15" customHeight="1" x14ac:dyDescent="0.1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50"/>
      <c r="AG2293" s="54"/>
      <c r="AH2293" s="1"/>
      <c r="AI2293" s="1"/>
      <c r="AJ2293" s="1"/>
      <c r="AK2293" s="1"/>
      <c r="AL2293" s="1"/>
      <c r="AM2293" s="1"/>
      <c r="AN2293" s="1"/>
      <c r="AO2293" s="1"/>
      <c r="AP2293" s="1"/>
      <c r="AQ2293" s="1"/>
      <c r="AR2293" s="1"/>
      <c r="AS2293" s="1"/>
      <c r="AT2293" s="1"/>
      <c r="AU2293" s="1"/>
      <c r="AV2293" s="1"/>
      <c r="AW2293" s="1"/>
      <c r="AX2293" s="1"/>
      <c r="AY2293" s="1"/>
      <c r="AZ2293" s="1"/>
      <c r="BA2293" s="1"/>
      <c r="BB2293" s="1"/>
      <c r="BC2293" s="1"/>
      <c r="BD2293" s="1"/>
      <c r="BE2293" s="1"/>
      <c r="BF2293" s="1"/>
      <c r="BG2293" s="1"/>
      <c r="BH2293" s="1"/>
      <c r="BI2293" s="1"/>
      <c r="BJ2293" s="1"/>
      <c r="BK2293" s="1"/>
    </row>
    <row r="2294" spans="1:63" s="901" customFormat="1" ht="15" customHeight="1" x14ac:dyDescent="0.1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50"/>
      <c r="AG2294" s="54"/>
      <c r="AH2294" s="1"/>
      <c r="AI2294" s="1"/>
      <c r="AJ2294" s="1"/>
      <c r="AK2294" s="1"/>
      <c r="AL2294" s="1"/>
      <c r="AM2294" s="1"/>
      <c r="AN2294" s="1"/>
      <c r="AO2294" s="1"/>
      <c r="AP2294" s="1"/>
      <c r="AQ2294" s="1"/>
      <c r="AR2294" s="1"/>
      <c r="AS2294" s="1"/>
      <c r="AT2294" s="1"/>
      <c r="AU2294" s="1"/>
      <c r="AV2294" s="1"/>
      <c r="AW2294" s="1"/>
      <c r="AX2294" s="1"/>
      <c r="AY2294" s="1"/>
      <c r="AZ2294" s="1"/>
      <c r="BA2294" s="1"/>
      <c r="BB2294" s="1"/>
      <c r="BC2294" s="1"/>
      <c r="BD2294" s="1"/>
      <c r="BE2294" s="1"/>
      <c r="BF2294" s="1"/>
      <c r="BG2294" s="1"/>
      <c r="BH2294" s="1"/>
      <c r="BI2294" s="1"/>
      <c r="BJ2294" s="1"/>
      <c r="BK2294" s="1"/>
    </row>
    <row r="2295" spans="1:63" s="901" customFormat="1" ht="15" customHeight="1" x14ac:dyDescent="0.1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50"/>
      <c r="AG2295" s="54"/>
      <c r="AH2295" s="1"/>
      <c r="AI2295" s="1"/>
      <c r="AJ2295" s="1"/>
      <c r="AK2295" s="1"/>
      <c r="AL2295" s="1"/>
      <c r="AM2295" s="1"/>
      <c r="AN2295" s="1"/>
      <c r="AO2295" s="1"/>
      <c r="AP2295" s="1"/>
      <c r="AQ2295" s="1"/>
      <c r="AR2295" s="1"/>
      <c r="AS2295" s="1"/>
      <c r="AT2295" s="1"/>
      <c r="AU2295" s="1"/>
      <c r="AV2295" s="1"/>
      <c r="AW2295" s="1"/>
      <c r="AX2295" s="1"/>
      <c r="AY2295" s="1"/>
      <c r="AZ2295" s="1"/>
      <c r="BA2295" s="1"/>
      <c r="BB2295" s="1"/>
      <c r="BC2295" s="1"/>
      <c r="BD2295" s="1"/>
      <c r="BE2295" s="1"/>
      <c r="BF2295" s="1"/>
      <c r="BG2295" s="1"/>
      <c r="BH2295" s="1"/>
      <c r="BI2295" s="1"/>
      <c r="BJ2295" s="1"/>
      <c r="BK2295" s="1"/>
    </row>
    <row r="2296" spans="1:63" s="901" customFormat="1" ht="15" customHeight="1" x14ac:dyDescent="0.1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50"/>
      <c r="AG2296" s="54"/>
      <c r="AH2296" s="1"/>
      <c r="AI2296" s="1"/>
      <c r="AJ2296" s="1"/>
      <c r="AK2296" s="1"/>
      <c r="AL2296" s="1"/>
      <c r="AM2296" s="1"/>
      <c r="AN2296" s="1"/>
      <c r="AO2296" s="1"/>
      <c r="AP2296" s="1"/>
      <c r="AQ2296" s="1"/>
      <c r="AR2296" s="1"/>
      <c r="AS2296" s="1"/>
      <c r="AT2296" s="1"/>
      <c r="AU2296" s="1"/>
      <c r="AV2296" s="1"/>
      <c r="AW2296" s="1"/>
      <c r="AX2296" s="1"/>
      <c r="AY2296" s="1"/>
      <c r="AZ2296" s="1"/>
      <c r="BA2296" s="1"/>
      <c r="BB2296" s="1"/>
      <c r="BC2296" s="1"/>
      <c r="BD2296" s="1"/>
      <c r="BE2296" s="1"/>
      <c r="BF2296" s="1"/>
      <c r="BG2296" s="1"/>
      <c r="BH2296" s="1"/>
      <c r="BI2296" s="1"/>
      <c r="BJ2296" s="1"/>
      <c r="BK2296" s="1"/>
    </row>
    <row r="2297" spans="1:63" s="901" customFormat="1" ht="15" customHeight="1" x14ac:dyDescent="0.1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50"/>
      <c r="AG2297" s="54"/>
      <c r="AH2297" s="1"/>
      <c r="AI2297" s="1"/>
      <c r="AJ2297" s="1"/>
      <c r="AK2297" s="1"/>
      <c r="AL2297" s="1"/>
      <c r="AM2297" s="1"/>
      <c r="AN2297" s="1"/>
      <c r="AO2297" s="1"/>
      <c r="AP2297" s="1"/>
      <c r="AQ2297" s="1"/>
      <c r="AR2297" s="1"/>
      <c r="AS2297" s="1"/>
      <c r="AT2297" s="1"/>
      <c r="AU2297" s="1"/>
      <c r="AV2297" s="1"/>
      <c r="AW2297" s="1"/>
      <c r="AX2297" s="1"/>
      <c r="AY2297" s="1"/>
      <c r="AZ2297" s="1"/>
      <c r="BA2297" s="1"/>
      <c r="BB2297" s="1"/>
      <c r="BC2297" s="1"/>
      <c r="BD2297" s="1"/>
      <c r="BE2297" s="1"/>
      <c r="BF2297" s="1"/>
      <c r="BG2297" s="1"/>
      <c r="BH2297" s="1"/>
      <c r="BI2297" s="1"/>
      <c r="BJ2297" s="1"/>
      <c r="BK2297" s="1"/>
    </row>
    <row r="2298" spans="1:63" s="901" customFormat="1" ht="15" customHeight="1" x14ac:dyDescent="0.1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50"/>
      <c r="AG2298" s="54"/>
      <c r="AH2298" s="1"/>
      <c r="AI2298" s="1"/>
      <c r="AJ2298" s="1"/>
      <c r="AK2298" s="1"/>
      <c r="AL2298" s="1"/>
      <c r="AM2298" s="1"/>
      <c r="AN2298" s="1"/>
      <c r="AO2298" s="1"/>
      <c r="AP2298" s="1"/>
      <c r="AQ2298" s="1"/>
      <c r="AR2298" s="1"/>
      <c r="AS2298" s="1"/>
      <c r="AT2298" s="1"/>
      <c r="AU2298" s="1"/>
      <c r="AV2298" s="1"/>
      <c r="AW2298" s="1"/>
      <c r="AX2298" s="1"/>
      <c r="AY2298" s="1"/>
      <c r="AZ2298" s="1"/>
      <c r="BA2298" s="1"/>
      <c r="BB2298" s="1"/>
      <c r="BC2298" s="1"/>
      <c r="BD2298" s="1"/>
      <c r="BE2298" s="1"/>
      <c r="BF2298" s="1"/>
      <c r="BG2298" s="1"/>
      <c r="BH2298" s="1"/>
      <c r="BI2298" s="1"/>
      <c r="BJ2298" s="1"/>
      <c r="BK2298" s="1"/>
    </row>
    <row r="2299" spans="1:63" s="901" customFormat="1" ht="15" customHeight="1" x14ac:dyDescent="0.1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50"/>
      <c r="AG2299" s="54"/>
      <c r="AH2299" s="1"/>
      <c r="AI2299" s="1"/>
      <c r="AJ2299" s="1"/>
      <c r="AK2299" s="1"/>
      <c r="AL2299" s="1"/>
      <c r="AM2299" s="1"/>
      <c r="AN2299" s="1"/>
      <c r="AO2299" s="1"/>
      <c r="AP2299" s="1"/>
      <c r="AQ2299" s="1"/>
      <c r="AR2299" s="1"/>
      <c r="AS2299" s="1"/>
      <c r="AT2299" s="1"/>
      <c r="AU2299" s="1"/>
      <c r="AV2299" s="1"/>
      <c r="AW2299" s="1"/>
      <c r="AX2299" s="1"/>
      <c r="AY2299" s="1"/>
      <c r="AZ2299" s="1"/>
      <c r="BA2299" s="1"/>
      <c r="BB2299" s="1"/>
      <c r="BC2299" s="1"/>
      <c r="BD2299" s="1"/>
      <c r="BE2299" s="1"/>
      <c r="BF2299" s="1"/>
      <c r="BG2299" s="1"/>
      <c r="BH2299" s="1"/>
      <c r="BI2299" s="1"/>
      <c r="BJ2299" s="1"/>
      <c r="BK2299" s="1"/>
    </row>
    <row r="2300" spans="1:63" s="901" customFormat="1" ht="15" customHeight="1" x14ac:dyDescent="0.1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50"/>
      <c r="AG2300" s="54"/>
      <c r="AH2300" s="1"/>
      <c r="AI2300" s="1"/>
      <c r="AJ2300" s="1"/>
      <c r="AK2300" s="1"/>
      <c r="AL2300" s="1"/>
      <c r="AM2300" s="1"/>
      <c r="AN2300" s="1"/>
      <c r="AO2300" s="1"/>
      <c r="AP2300" s="1"/>
      <c r="AQ2300" s="1"/>
      <c r="AR2300" s="1"/>
      <c r="AS2300" s="1"/>
      <c r="AT2300" s="1"/>
      <c r="AU2300" s="1"/>
      <c r="AV2300" s="1"/>
      <c r="AW2300" s="1"/>
      <c r="AX2300" s="1"/>
      <c r="AY2300" s="1"/>
      <c r="AZ2300" s="1"/>
      <c r="BA2300" s="1"/>
      <c r="BB2300" s="1"/>
      <c r="BC2300" s="1"/>
      <c r="BD2300" s="1"/>
      <c r="BE2300" s="1"/>
      <c r="BF2300" s="1"/>
      <c r="BG2300" s="1"/>
      <c r="BH2300" s="1"/>
      <c r="BI2300" s="1"/>
      <c r="BJ2300" s="1"/>
      <c r="BK2300" s="1"/>
    </row>
    <row r="2301" spans="1:63" s="901" customFormat="1" ht="15" customHeight="1" x14ac:dyDescent="0.1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50"/>
      <c r="AG2301" s="54"/>
      <c r="AH2301" s="1"/>
      <c r="AI2301" s="1"/>
      <c r="AJ2301" s="1"/>
      <c r="AK2301" s="1"/>
      <c r="AL2301" s="1"/>
      <c r="AM2301" s="1"/>
      <c r="AN2301" s="1"/>
      <c r="AO2301" s="1"/>
      <c r="AP2301" s="1"/>
      <c r="AQ2301" s="1"/>
      <c r="AR2301" s="1"/>
      <c r="AS2301" s="1"/>
      <c r="AT2301" s="1"/>
      <c r="AU2301" s="1"/>
      <c r="AV2301" s="1"/>
      <c r="AW2301" s="1"/>
      <c r="AX2301" s="1"/>
      <c r="AY2301" s="1"/>
      <c r="AZ2301" s="1"/>
      <c r="BA2301" s="1"/>
      <c r="BB2301" s="1"/>
      <c r="BC2301" s="1"/>
      <c r="BD2301" s="1"/>
      <c r="BE2301" s="1"/>
      <c r="BF2301" s="1"/>
      <c r="BG2301" s="1"/>
      <c r="BH2301" s="1"/>
      <c r="BI2301" s="1"/>
      <c r="BJ2301" s="1"/>
      <c r="BK2301" s="1"/>
    </row>
    <row r="2302" spans="1:63" s="901" customFormat="1" ht="15" customHeight="1" x14ac:dyDescent="0.1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50"/>
      <c r="AG2302" s="54"/>
      <c r="AH2302" s="1"/>
      <c r="AI2302" s="1"/>
      <c r="AJ2302" s="1"/>
      <c r="AK2302" s="1"/>
      <c r="AL2302" s="1"/>
      <c r="AM2302" s="1"/>
      <c r="AN2302" s="1"/>
      <c r="AO2302" s="1"/>
      <c r="AP2302" s="1"/>
      <c r="AQ2302" s="1"/>
      <c r="AR2302" s="1"/>
      <c r="AS2302" s="1"/>
      <c r="AT2302" s="1"/>
      <c r="AU2302" s="1"/>
      <c r="AV2302" s="1"/>
      <c r="AW2302" s="1"/>
      <c r="AX2302" s="1"/>
      <c r="AY2302" s="1"/>
      <c r="AZ2302" s="1"/>
      <c r="BA2302" s="1"/>
      <c r="BB2302" s="1"/>
      <c r="BC2302" s="1"/>
      <c r="BD2302" s="1"/>
      <c r="BE2302" s="1"/>
      <c r="BF2302" s="1"/>
      <c r="BG2302" s="1"/>
      <c r="BH2302" s="1"/>
      <c r="BI2302" s="1"/>
      <c r="BJ2302" s="1"/>
      <c r="BK2302" s="1"/>
    </row>
    <row r="2303" spans="1:63" s="901" customFormat="1" ht="15" customHeight="1" x14ac:dyDescent="0.1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50"/>
      <c r="AG2303" s="54"/>
      <c r="AH2303" s="1"/>
      <c r="AI2303" s="1"/>
      <c r="AJ2303" s="1"/>
      <c r="AK2303" s="1"/>
      <c r="AL2303" s="1"/>
      <c r="AM2303" s="1"/>
      <c r="AN2303" s="1"/>
      <c r="AO2303" s="1"/>
      <c r="AP2303" s="1"/>
      <c r="AQ2303" s="1"/>
      <c r="AR2303" s="1"/>
      <c r="AS2303" s="1"/>
      <c r="AT2303" s="1"/>
      <c r="AU2303" s="1"/>
      <c r="AV2303" s="1"/>
      <c r="AW2303" s="1"/>
      <c r="AX2303" s="1"/>
      <c r="AY2303" s="1"/>
      <c r="AZ2303" s="1"/>
      <c r="BA2303" s="1"/>
      <c r="BB2303" s="1"/>
      <c r="BC2303" s="1"/>
      <c r="BD2303" s="1"/>
      <c r="BE2303" s="1"/>
      <c r="BF2303" s="1"/>
      <c r="BG2303" s="1"/>
      <c r="BH2303" s="1"/>
      <c r="BI2303" s="1"/>
      <c r="BJ2303" s="1"/>
      <c r="BK2303" s="1"/>
    </row>
    <row r="2304" spans="1:63" s="901" customFormat="1" ht="15" customHeight="1" x14ac:dyDescent="0.1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50"/>
      <c r="AG2304" s="54"/>
      <c r="AH2304" s="1"/>
      <c r="AI2304" s="1"/>
      <c r="AJ2304" s="1"/>
      <c r="AK2304" s="1"/>
      <c r="AL2304" s="1"/>
      <c r="AM2304" s="1"/>
      <c r="AN2304" s="1"/>
      <c r="AO2304" s="1"/>
      <c r="AP2304" s="1"/>
      <c r="AQ2304" s="1"/>
      <c r="AR2304" s="1"/>
      <c r="AS2304" s="1"/>
      <c r="AT2304" s="1"/>
      <c r="AU2304" s="1"/>
      <c r="AV2304" s="1"/>
      <c r="AW2304" s="1"/>
      <c r="AX2304" s="1"/>
      <c r="AY2304" s="1"/>
      <c r="AZ2304" s="1"/>
      <c r="BA2304" s="1"/>
      <c r="BB2304" s="1"/>
      <c r="BC2304" s="1"/>
      <c r="BD2304" s="1"/>
      <c r="BE2304" s="1"/>
      <c r="BF2304" s="1"/>
      <c r="BG2304" s="1"/>
      <c r="BH2304" s="1"/>
      <c r="BI2304" s="1"/>
      <c r="BJ2304" s="1"/>
      <c r="BK2304" s="1"/>
    </row>
    <row r="2305" spans="1:63" s="901" customFormat="1" ht="15" customHeight="1" x14ac:dyDescent="0.1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50"/>
      <c r="AG2305" s="54"/>
      <c r="AH2305" s="1"/>
      <c r="AI2305" s="1"/>
      <c r="AJ2305" s="1"/>
      <c r="AK2305" s="1"/>
      <c r="AL2305" s="1"/>
      <c r="AM2305" s="1"/>
      <c r="AN2305" s="1"/>
      <c r="AO2305" s="1"/>
      <c r="AP2305" s="1"/>
      <c r="AQ2305" s="1"/>
      <c r="AR2305" s="1"/>
      <c r="AS2305" s="1"/>
      <c r="AT2305" s="1"/>
      <c r="AU2305" s="1"/>
      <c r="AV2305" s="1"/>
      <c r="AW2305" s="1"/>
      <c r="AX2305" s="1"/>
      <c r="AY2305" s="1"/>
      <c r="AZ2305" s="1"/>
      <c r="BA2305" s="1"/>
      <c r="BB2305" s="1"/>
      <c r="BC2305" s="1"/>
      <c r="BD2305" s="1"/>
      <c r="BE2305" s="1"/>
      <c r="BF2305" s="1"/>
      <c r="BG2305" s="1"/>
      <c r="BH2305" s="1"/>
      <c r="BI2305" s="1"/>
      <c r="BJ2305" s="1"/>
      <c r="BK2305" s="1"/>
    </row>
    <row r="2306" spans="1:63" s="901" customFormat="1" ht="15" customHeight="1" x14ac:dyDescent="0.1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50"/>
      <c r="AG2306" s="54"/>
      <c r="AH2306" s="1"/>
      <c r="AI2306" s="1"/>
      <c r="AJ2306" s="1"/>
      <c r="AK2306" s="1"/>
      <c r="AL2306" s="1"/>
      <c r="AM2306" s="1"/>
      <c r="AN2306" s="1"/>
      <c r="AO2306" s="1"/>
      <c r="AP2306" s="1"/>
      <c r="AQ2306" s="1"/>
      <c r="AR2306" s="1"/>
      <c r="AS2306" s="1"/>
      <c r="AT2306" s="1"/>
      <c r="AU2306" s="1"/>
      <c r="AV2306" s="1"/>
      <c r="AW2306" s="1"/>
      <c r="AX2306" s="1"/>
      <c r="AY2306" s="1"/>
      <c r="AZ2306" s="1"/>
      <c r="BA2306" s="1"/>
      <c r="BB2306" s="1"/>
      <c r="BC2306" s="1"/>
      <c r="BD2306" s="1"/>
      <c r="BE2306" s="1"/>
      <c r="BF2306" s="1"/>
      <c r="BG2306" s="1"/>
      <c r="BH2306" s="1"/>
      <c r="BI2306" s="1"/>
      <c r="BJ2306" s="1"/>
      <c r="BK2306" s="1"/>
    </row>
    <row r="2307" spans="1:63" s="901" customFormat="1" ht="15" customHeight="1" x14ac:dyDescent="0.1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50"/>
      <c r="AG2307" s="54"/>
      <c r="AH2307" s="1"/>
      <c r="AI2307" s="1"/>
      <c r="AJ2307" s="1"/>
      <c r="AK2307" s="1"/>
      <c r="AL2307" s="1"/>
      <c r="AM2307" s="1"/>
      <c r="AN2307" s="1"/>
      <c r="AO2307" s="1"/>
      <c r="AP2307" s="1"/>
      <c r="AQ2307" s="1"/>
      <c r="AR2307" s="1"/>
      <c r="AS2307" s="1"/>
      <c r="AT2307" s="1"/>
      <c r="AU2307" s="1"/>
      <c r="AV2307" s="1"/>
      <c r="AW2307" s="1"/>
      <c r="AX2307" s="1"/>
      <c r="AY2307" s="1"/>
      <c r="AZ2307" s="1"/>
      <c r="BA2307" s="1"/>
      <c r="BB2307" s="1"/>
      <c r="BC2307" s="1"/>
      <c r="BD2307" s="1"/>
      <c r="BE2307" s="1"/>
      <c r="BF2307" s="1"/>
      <c r="BG2307" s="1"/>
      <c r="BH2307" s="1"/>
      <c r="BI2307" s="1"/>
      <c r="BJ2307" s="1"/>
      <c r="BK2307" s="1"/>
    </row>
    <row r="2308" spans="1:63" s="901" customFormat="1" ht="15" customHeight="1" x14ac:dyDescent="0.1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50"/>
      <c r="AG2308" s="54"/>
      <c r="AH2308" s="1"/>
      <c r="AI2308" s="1"/>
      <c r="AJ2308" s="1"/>
      <c r="AK2308" s="1"/>
      <c r="AL2308" s="1"/>
      <c r="AM2308" s="1"/>
      <c r="AN2308" s="1"/>
      <c r="AO2308" s="1"/>
      <c r="AP2308" s="1"/>
      <c r="AQ2308" s="1"/>
      <c r="AR2308" s="1"/>
      <c r="AS2308" s="1"/>
      <c r="AT2308" s="1"/>
      <c r="AU2308" s="1"/>
      <c r="AV2308" s="1"/>
      <c r="AW2308" s="1"/>
      <c r="AX2308" s="1"/>
      <c r="AY2308" s="1"/>
      <c r="AZ2308" s="1"/>
      <c r="BA2308" s="1"/>
      <c r="BB2308" s="1"/>
      <c r="BC2308" s="1"/>
      <c r="BD2308" s="1"/>
      <c r="BE2308" s="1"/>
      <c r="BF2308" s="1"/>
      <c r="BG2308" s="1"/>
      <c r="BH2308" s="1"/>
      <c r="BI2308" s="1"/>
      <c r="BJ2308" s="1"/>
      <c r="BK2308" s="1"/>
    </row>
    <row r="2309" spans="1:63" s="901" customFormat="1" ht="15" customHeight="1" x14ac:dyDescent="0.1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50"/>
      <c r="AG2309" s="54"/>
      <c r="AH2309" s="1"/>
      <c r="AI2309" s="1"/>
      <c r="AJ2309" s="1"/>
      <c r="AK2309" s="1"/>
      <c r="AL2309" s="1"/>
      <c r="AM2309" s="1"/>
      <c r="AN2309" s="1"/>
      <c r="AO2309" s="1"/>
      <c r="AP2309" s="1"/>
      <c r="AQ2309" s="1"/>
      <c r="AR2309" s="1"/>
      <c r="AS2309" s="1"/>
      <c r="AT2309" s="1"/>
      <c r="AU2309" s="1"/>
      <c r="AV2309" s="1"/>
      <c r="AW2309" s="1"/>
      <c r="AX2309" s="1"/>
      <c r="AY2309" s="1"/>
      <c r="AZ2309" s="1"/>
      <c r="BA2309" s="1"/>
      <c r="BB2309" s="1"/>
      <c r="BC2309" s="1"/>
      <c r="BD2309" s="1"/>
      <c r="BE2309" s="1"/>
      <c r="BF2309" s="1"/>
      <c r="BG2309" s="1"/>
      <c r="BH2309" s="1"/>
      <c r="BI2309" s="1"/>
      <c r="BJ2309" s="1"/>
      <c r="BK2309" s="1"/>
    </row>
    <row r="2310" spans="1:63" s="901" customFormat="1" ht="15" customHeight="1" x14ac:dyDescent="0.1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50"/>
      <c r="AG2310" s="54"/>
      <c r="AH2310" s="1"/>
      <c r="AI2310" s="1"/>
      <c r="AJ2310" s="1"/>
      <c r="AK2310" s="1"/>
      <c r="AL2310" s="1"/>
      <c r="AM2310" s="1"/>
      <c r="AN2310" s="1"/>
      <c r="AO2310" s="1"/>
      <c r="AP2310" s="1"/>
      <c r="AQ2310" s="1"/>
      <c r="AR2310" s="1"/>
      <c r="AS2310" s="1"/>
      <c r="AT2310" s="1"/>
      <c r="AU2310" s="1"/>
      <c r="AV2310" s="1"/>
      <c r="AW2310" s="1"/>
      <c r="AX2310" s="1"/>
      <c r="AY2310" s="1"/>
      <c r="AZ2310" s="1"/>
      <c r="BA2310" s="1"/>
      <c r="BB2310" s="1"/>
      <c r="BC2310" s="1"/>
      <c r="BD2310" s="1"/>
      <c r="BE2310" s="1"/>
      <c r="BF2310" s="1"/>
      <c r="BG2310" s="1"/>
      <c r="BH2310" s="1"/>
      <c r="BI2310" s="1"/>
      <c r="BJ2310" s="1"/>
      <c r="BK2310" s="1"/>
    </row>
    <row r="2311" spans="1:63" s="901" customFormat="1" ht="15" customHeight="1" x14ac:dyDescent="0.1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50"/>
      <c r="AG2311" s="54"/>
      <c r="AH2311" s="1"/>
      <c r="AI2311" s="1"/>
      <c r="AJ2311" s="1"/>
      <c r="AK2311" s="1"/>
      <c r="AL2311" s="1"/>
      <c r="AM2311" s="1"/>
      <c r="AN2311" s="1"/>
      <c r="AO2311" s="1"/>
      <c r="AP2311" s="1"/>
      <c r="AQ2311" s="1"/>
      <c r="AR2311" s="1"/>
      <c r="AS2311" s="1"/>
      <c r="AT2311" s="1"/>
      <c r="AU2311" s="1"/>
      <c r="AV2311" s="1"/>
      <c r="AW2311" s="1"/>
      <c r="AX2311" s="1"/>
      <c r="AY2311" s="1"/>
      <c r="AZ2311" s="1"/>
      <c r="BA2311" s="1"/>
      <c r="BB2311" s="1"/>
      <c r="BC2311" s="1"/>
      <c r="BD2311" s="1"/>
      <c r="BE2311" s="1"/>
      <c r="BF2311" s="1"/>
      <c r="BG2311" s="1"/>
      <c r="BH2311" s="1"/>
      <c r="BI2311" s="1"/>
      <c r="BJ2311" s="1"/>
      <c r="BK2311" s="1"/>
    </row>
    <row r="2312" spans="1:63" s="901" customFormat="1" ht="15" customHeight="1" x14ac:dyDescent="0.1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50"/>
      <c r="AG2312" s="54"/>
      <c r="AH2312" s="1"/>
      <c r="AI2312" s="1"/>
      <c r="AJ2312" s="1"/>
      <c r="AK2312" s="1"/>
      <c r="AL2312" s="1"/>
      <c r="AM2312" s="1"/>
      <c r="AN2312" s="1"/>
      <c r="AO2312" s="1"/>
      <c r="AP2312" s="1"/>
      <c r="AQ2312" s="1"/>
      <c r="AR2312" s="1"/>
      <c r="AS2312" s="1"/>
      <c r="AT2312" s="1"/>
      <c r="AU2312" s="1"/>
      <c r="AV2312" s="1"/>
      <c r="AW2312" s="1"/>
      <c r="AX2312" s="1"/>
      <c r="AY2312" s="1"/>
      <c r="AZ2312" s="1"/>
      <c r="BA2312" s="1"/>
      <c r="BB2312" s="1"/>
      <c r="BC2312" s="1"/>
      <c r="BD2312" s="1"/>
      <c r="BE2312" s="1"/>
      <c r="BF2312" s="1"/>
      <c r="BG2312" s="1"/>
      <c r="BH2312" s="1"/>
      <c r="BI2312" s="1"/>
      <c r="BJ2312" s="1"/>
      <c r="BK2312" s="1"/>
    </row>
    <row r="2313" spans="1:63" s="901" customFormat="1" ht="15" customHeight="1" x14ac:dyDescent="0.1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50"/>
      <c r="AG2313" s="54"/>
      <c r="AH2313" s="1"/>
      <c r="AI2313" s="1"/>
      <c r="AJ2313" s="1"/>
      <c r="AK2313" s="1"/>
      <c r="AL2313" s="1"/>
      <c r="AM2313" s="1"/>
      <c r="AN2313" s="1"/>
      <c r="AO2313" s="1"/>
      <c r="AP2313" s="1"/>
      <c r="AQ2313" s="1"/>
      <c r="AR2313" s="1"/>
      <c r="AS2313" s="1"/>
      <c r="AT2313" s="1"/>
      <c r="AU2313" s="1"/>
      <c r="AV2313" s="1"/>
      <c r="AW2313" s="1"/>
      <c r="AX2313" s="1"/>
      <c r="AY2313" s="1"/>
      <c r="AZ2313" s="1"/>
      <c r="BA2313" s="1"/>
      <c r="BB2313" s="1"/>
      <c r="BC2313" s="1"/>
      <c r="BD2313" s="1"/>
      <c r="BE2313" s="1"/>
      <c r="BF2313" s="1"/>
      <c r="BG2313" s="1"/>
      <c r="BH2313" s="1"/>
      <c r="BI2313" s="1"/>
      <c r="BJ2313" s="1"/>
      <c r="BK2313" s="1"/>
    </row>
    <row r="2314" spans="1:63" s="901" customFormat="1" ht="15" customHeight="1" x14ac:dyDescent="0.1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50"/>
      <c r="AG2314" s="54"/>
      <c r="AH2314" s="1"/>
      <c r="AI2314" s="1"/>
      <c r="AJ2314" s="1"/>
      <c r="AK2314" s="1"/>
      <c r="AL2314" s="1"/>
      <c r="AM2314" s="1"/>
      <c r="AN2314" s="1"/>
      <c r="AO2314" s="1"/>
      <c r="AP2314" s="1"/>
      <c r="AQ2314" s="1"/>
      <c r="AR2314" s="1"/>
      <c r="AS2314" s="1"/>
      <c r="AT2314" s="1"/>
      <c r="AU2314" s="1"/>
      <c r="AV2314" s="1"/>
      <c r="AW2314" s="1"/>
      <c r="AX2314" s="1"/>
      <c r="AY2314" s="1"/>
      <c r="AZ2314" s="1"/>
      <c r="BA2314" s="1"/>
      <c r="BB2314" s="1"/>
      <c r="BC2314" s="1"/>
      <c r="BD2314" s="1"/>
      <c r="BE2314" s="1"/>
      <c r="BF2314" s="1"/>
      <c r="BG2314" s="1"/>
      <c r="BH2314" s="1"/>
      <c r="BI2314" s="1"/>
      <c r="BJ2314" s="1"/>
      <c r="BK2314" s="1"/>
    </row>
    <row r="2315" spans="1:63" s="901" customFormat="1" ht="15" customHeight="1" x14ac:dyDescent="0.1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50"/>
      <c r="AG2315" s="54"/>
      <c r="AH2315" s="1"/>
      <c r="AI2315" s="1"/>
      <c r="AJ2315" s="1"/>
      <c r="AK2315" s="1"/>
      <c r="AL2315" s="1"/>
      <c r="AM2315" s="1"/>
      <c r="AN2315" s="1"/>
      <c r="AO2315" s="1"/>
      <c r="AP2315" s="1"/>
      <c r="AQ2315" s="1"/>
      <c r="AR2315" s="1"/>
      <c r="AS2315" s="1"/>
      <c r="AT2315" s="1"/>
      <c r="AU2315" s="1"/>
      <c r="AV2315" s="1"/>
      <c r="AW2315" s="1"/>
      <c r="AX2315" s="1"/>
      <c r="AY2315" s="1"/>
      <c r="AZ2315" s="1"/>
      <c r="BA2315" s="1"/>
      <c r="BB2315" s="1"/>
      <c r="BC2315" s="1"/>
      <c r="BD2315" s="1"/>
      <c r="BE2315" s="1"/>
      <c r="BF2315" s="1"/>
      <c r="BG2315" s="1"/>
      <c r="BH2315" s="1"/>
      <c r="BI2315" s="1"/>
      <c r="BJ2315" s="1"/>
      <c r="BK2315" s="1"/>
    </row>
    <row r="2316" spans="1:63" s="901" customFormat="1" ht="15" customHeight="1" x14ac:dyDescent="0.1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50"/>
      <c r="AG2316" s="54"/>
      <c r="AH2316" s="1"/>
      <c r="AI2316" s="1"/>
      <c r="AJ2316" s="1"/>
      <c r="AK2316" s="1"/>
      <c r="AL2316" s="1"/>
      <c r="AM2316" s="1"/>
      <c r="AN2316" s="1"/>
      <c r="AO2316" s="1"/>
      <c r="AP2316" s="1"/>
      <c r="AQ2316" s="1"/>
      <c r="AR2316" s="1"/>
      <c r="AS2316" s="1"/>
      <c r="AT2316" s="1"/>
      <c r="AU2316" s="1"/>
      <c r="AV2316" s="1"/>
      <c r="AW2316" s="1"/>
      <c r="AX2316" s="1"/>
      <c r="AY2316" s="1"/>
      <c r="AZ2316" s="1"/>
      <c r="BA2316" s="1"/>
      <c r="BB2316" s="1"/>
      <c r="BC2316" s="1"/>
      <c r="BD2316" s="1"/>
      <c r="BE2316" s="1"/>
      <c r="BF2316" s="1"/>
      <c r="BG2316" s="1"/>
      <c r="BH2316" s="1"/>
      <c r="BI2316" s="1"/>
      <c r="BJ2316" s="1"/>
      <c r="BK2316" s="1"/>
    </row>
    <row r="2317" spans="1:63" s="901" customFormat="1" ht="15" customHeight="1" x14ac:dyDescent="0.1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50"/>
      <c r="AG2317" s="54"/>
      <c r="AH2317" s="1"/>
      <c r="AI2317" s="1"/>
      <c r="AJ2317" s="1"/>
      <c r="AK2317" s="1"/>
      <c r="AL2317" s="1"/>
      <c r="AM2317" s="1"/>
      <c r="AN2317" s="1"/>
      <c r="AO2317" s="1"/>
      <c r="AP2317" s="1"/>
      <c r="AQ2317" s="1"/>
      <c r="AR2317" s="1"/>
      <c r="AS2317" s="1"/>
      <c r="AT2317" s="1"/>
      <c r="AU2317" s="1"/>
      <c r="AV2317" s="1"/>
      <c r="AW2317" s="1"/>
      <c r="AX2317" s="1"/>
      <c r="AY2317" s="1"/>
      <c r="AZ2317" s="1"/>
      <c r="BA2317" s="1"/>
      <c r="BB2317" s="1"/>
      <c r="BC2317" s="1"/>
      <c r="BD2317" s="1"/>
      <c r="BE2317" s="1"/>
      <c r="BF2317" s="1"/>
      <c r="BG2317" s="1"/>
      <c r="BH2317" s="1"/>
      <c r="BI2317" s="1"/>
      <c r="BJ2317" s="1"/>
      <c r="BK2317" s="1"/>
    </row>
    <row r="2318" spans="1:63" s="901" customFormat="1" ht="15" customHeight="1" x14ac:dyDescent="0.1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50"/>
      <c r="AG2318" s="54"/>
      <c r="AH2318" s="1"/>
      <c r="AI2318" s="1"/>
      <c r="AJ2318" s="1"/>
      <c r="AK2318" s="1"/>
      <c r="AL2318" s="1"/>
      <c r="AM2318" s="1"/>
      <c r="AN2318" s="1"/>
      <c r="AO2318" s="1"/>
      <c r="AP2318" s="1"/>
      <c r="AQ2318" s="1"/>
      <c r="AR2318" s="1"/>
      <c r="AS2318" s="1"/>
      <c r="AT2318" s="1"/>
      <c r="AU2318" s="1"/>
      <c r="AV2318" s="1"/>
      <c r="AW2318" s="1"/>
      <c r="AX2318" s="1"/>
      <c r="AY2318" s="1"/>
      <c r="AZ2318" s="1"/>
      <c r="BA2318" s="1"/>
      <c r="BB2318" s="1"/>
      <c r="BC2318" s="1"/>
      <c r="BD2318" s="1"/>
      <c r="BE2318" s="1"/>
      <c r="BF2318" s="1"/>
      <c r="BG2318" s="1"/>
      <c r="BH2318" s="1"/>
      <c r="BI2318" s="1"/>
      <c r="BJ2318" s="1"/>
      <c r="BK2318" s="1"/>
    </row>
    <row r="2319" spans="1:63" s="901" customFormat="1" ht="15" customHeight="1" x14ac:dyDescent="0.1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50"/>
      <c r="AG2319" s="54"/>
      <c r="AH2319" s="1"/>
      <c r="AI2319" s="1"/>
      <c r="AJ2319" s="1"/>
      <c r="AK2319" s="1"/>
      <c r="AL2319" s="1"/>
      <c r="AM2319" s="1"/>
      <c r="AN2319" s="1"/>
      <c r="AO2319" s="1"/>
      <c r="AP2319" s="1"/>
      <c r="AQ2319" s="1"/>
      <c r="AR2319" s="1"/>
      <c r="AS2319" s="1"/>
      <c r="AT2319" s="1"/>
      <c r="AU2319" s="1"/>
      <c r="AV2319" s="1"/>
      <c r="AW2319" s="1"/>
      <c r="AX2319" s="1"/>
      <c r="AY2319" s="1"/>
      <c r="AZ2319" s="1"/>
      <c r="BA2319" s="1"/>
      <c r="BB2319" s="1"/>
      <c r="BC2319" s="1"/>
      <c r="BD2319" s="1"/>
      <c r="BE2319" s="1"/>
      <c r="BF2319" s="1"/>
      <c r="BG2319" s="1"/>
      <c r="BH2319" s="1"/>
      <c r="BI2319" s="1"/>
      <c r="BJ2319" s="1"/>
      <c r="BK2319" s="1"/>
    </row>
    <row r="2320" spans="1:63" s="901" customFormat="1" ht="15" customHeight="1" x14ac:dyDescent="0.1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50"/>
      <c r="AG2320" s="54"/>
      <c r="AH2320" s="1"/>
      <c r="AI2320" s="1"/>
      <c r="AJ2320" s="1"/>
      <c r="AK2320" s="1"/>
      <c r="AL2320" s="1"/>
      <c r="AM2320" s="1"/>
      <c r="AN2320" s="1"/>
      <c r="AO2320" s="1"/>
      <c r="AP2320" s="1"/>
      <c r="AQ2320" s="1"/>
      <c r="AR2320" s="1"/>
      <c r="AS2320" s="1"/>
      <c r="AT2320" s="1"/>
      <c r="AU2320" s="1"/>
      <c r="AV2320" s="1"/>
      <c r="AW2320" s="1"/>
      <c r="AX2320" s="1"/>
      <c r="AY2320" s="1"/>
      <c r="AZ2320" s="1"/>
      <c r="BA2320" s="1"/>
      <c r="BB2320" s="1"/>
      <c r="BC2320" s="1"/>
      <c r="BD2320" s="1"/>
      <c r="BE2320" s="1"/>
      <c r="BF2320" s="1"/>
      <c r="BG2320" s="1"/>
      <c r="BH2320" s="1"/>
      <c r="BI2320" s="1"/>
      <c r="BJ2320" s="1"/>
      <c r="BK2320" s="1"/>
    </row>
    <row r="2321" spans="1:63" s="901" customFormat="1" ht="15" customHeight="1" x14ac:dyDescent="0.1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50"/>
      <c r="AG2321" s="54"/>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row>
    <row r="2322" spans="1:63" s="901" customFormat="1" ht="15" customHeight="1" x14ac:dyDescent="0.1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50"/>
      <c r="AG2322" s="54"/>
      <c r="AH2322" s="1"/>
      <c r="AI2322" s="1"/>
      <c r="AJ2322" s="1"/>
      <c r="AK2322" s="1"/>
      <c r="AL2322" s="1"/>
      <c r="AM2322" s="1"/>
      <c r="AN2322" s="1"/>
      <c r="AO2322" s="1"/>
      <c r="AP2322" s="1"/>
      <c r="AQ2322" s="1"/>
      <c r="AR2322" s="1"/>
      <c r="AS2322" s="1"/>
      <c r="AT2322" s="1"/>
      <c r="AU2322" s="1"/>
      <c r="AV2322" s="1"/>
      <c r="AW2322" s="1"/>
      <c r="AX2322" s="1"/>
      <c r="AY2322" s="1"/>
      <c r="AZ2322" s="1"/>
      <c r="BA2322" s="1"/>
      <c r="BB2322" s="1"/>
      <c r="BC2322" s="1"/>
      <c r="BD2322" s="1"/>
      <c r="BE2322" s="1"/>
      <c r="BF2322" s="1"/>
      <c r="BG2322" s="1"/>
      <c r="BH2322" s="1"/>
      <c r="BI2322" s="1"/>
      <c r="BJ2322" s="1"/>
      <c r="BK2322" s="1"/>
    </row>
    <row r="2323" spans="1:63" s="901" customFormat="1" ht="15" customHeight="1" x14ac:dyDescent="0.1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50"/>
      <c r="AG2323" s="54"/>
      <c r="AH2323" s="1"/>
      <c r="AI2323" s="1"/>
      <c r="AJ2323" s="1"/>
      <c r="AK2323" s="1"/>
      <c r="AL2323" s="1"/>
      <c r="AM2323" s="1"/>
      <c r="AN2323" s="1"/>
      <c r="AO2323" s="1"/>
      <c r="AP2323" s="1"/>
      <c r="AQ2323" s="1"/>
      <c r="AR2323" s="1"/>
      <c r="AS2323" s="1"/>
      <c r="AT2323" s="1"/>
      <c r="AU2323" s="1"/>
      <c r="AV2323" s="1"/>
      <c r="AW2323" s="1"/>
      <c r="AX2323" s="1"/>
      <c r="AY2323" s="1"/>
      <c r="AZ2323" s="1"/>
      <c r="BA2323" s="1"/>
      <c r="BB2323" s="1"/>
      <c r="BC2323" s="1"/>
      <c r="BD2323" s="1"/>
      <c r="BE2323" s="1"/>
      <c r="BF2323" s="1"/>
      <c r="BG2323" s="1"/>
      <c r="BH2323" s="1"/>
      <c r="BI2323" s="1"/>
      <c r="BJ2323" s="1"/>
      <c r="BK2323" s="1"/>
    </row>
    <row r="2324" spans="1:63" s="901" customFormat="1" ht="15" customHeight="1" x14ac:dyDescent="0.1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50"/>
      <c r="AG2324" s="54"/>
      <c r="AH2324" s="1"/>
      <c r="AI2324" s="1"/>
      <c r="AJ2324" s="1"/>
      <c r="AK2324" s="1"/>
      <c r="AL2324" s="1"/>
      <c r="AM2324" s="1"/>
      <c r="AN2324" s="1"/>
      <c r="AO2324" s="1"/>
      <c r="AP2324" s="1"/>
      <c r="AQ2324" s="1"/>
      <c r="AR2324" s="1"/>
      <c r="AS2324" s="1"/>
      <c r="AT2324" s="1"/>
      <c r="AU2324" s="1"/>
      <c r="AV2324" s="1"/>
      <c r="AW2324" s="1"/>
      <c r="AX2324" s="1"/>
      <c r="AY2324" s="1"/>
      <c r="AZ2324" s="1"/>
      <c r="BA2324" s="1"/>
      <c r="BB2324" s="1"/>
      <c r="BC2324" s="1"/>
      <c r="BD2324" s="1"/>
      <c r="BE2324" s="1"/>
      <c r="BF2324" s="1"/>
      <c r="BG2324" s="1"/>
      <c r="BH2324" s="1"/>
      <c r="BI2324" s="1"/>
      <c r="BJ2324" s="1"/>
      <c r="BK2324" s="1"/>
    </row>
    <row r="2325" spans="1:63" s="901" customFormat="1" ht="15" customHeight="1" x14ac:dyDescent="0.1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50"/>
      <c r="AG2325" s="54"/>
      <c r="AH2325" s="1"/>
      <c r="AI2325" s="1"/>
      <c r="AJ2325" s="1"/>
      <c r="AK2325" s="1"/>
      <c r="AL2325" s="1"/>
      <c r="AM2325" s="1"/>
      <c r="AN2325" s="1"/>
      <c r="AO2325" s="1"/>
      <c r="AP2325" s="1"/>
      <c r="AQ2325" s="1"/>
      <c r="AR2325" s="1"/>
      <c r="AS2325" s="1"/>
      <c r="AT2325" s="1"/>
      <c r="AU2325" s="1"/>
      <c r="AV2325" s="1"/>
      <c r="AW2325" s="1"/>
      <c r="AX2325" s="1"/>
      <c r="AY2325" s="1"/>
      <c r="AZ2325" s="1"/>
      <c r="BA2325" s="1"/>
      <c r="BB2325" s="1"/>
      <c r="BC2325" s="1"/>
      <c r="BD2325" s="1"/>
      <c r="BE2325" s="1"/>
      <c r="BF2325" s="1"/>
      <c r="BG2325" s="1"/>
      <c r="BH2325" s="1"/>
      <c r="BI2325" s="1"/>
      <c r="BJ2325" s="1"/>
      <c r="BK2325" s="1"/>
    </row>
    <row r="2326" spans="1:63" s="901" customFormat="1" ht="15" customHeight="1" x14ac:dyDescent="0.1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50"/>
      <c r="AG2326" s="54"/>
      <c r="AH2326" s="1"/>
      <c r="AI2326" s="1"/>
      <c r="AJ2326" s="1"/>
      <c r="AK2326" s="1"/>
      <c r="AL2326" s="1"/>
      <c r="AM2326" s="1"/>
      <c r="AN2326" s="1"/>
      <c r="AO2326" s="1"/>
      <c r="AP2326" s="1"/>
      <c r="AQ2326" s="1"/>
      <c r="AR2326" s="1"/>
      <c r="AS2326" s="1"/>
      <c r="AT2326" s="1"/>
      <c r="AU2326" s="1"/>
      <c r="AV2326" s="1"/>
      <c r="AW2326" s="1"/>
      <c r="AX2326" s="1"/>
      <c r="AY2326" s="1"/>
      <c r="AZ2326" s="1"/>
      <c r="BA2326" s="1"/>
      <c r="BB2326" s="1"/>
      <c r="BC2326" s="1"/>
      <c r="BD2326" s="1"/>
      <c r="BE2326" s="1"/>
      <c r="BF2326" s="1"/>
      <c r="BG2326" s="1"/>
      <c r="BH2326" s="1"/>
      <c r="BI2326" s="1"/>
      <c r="BJ2326" s="1"/>
      <c r="BK2326" s="1"/>
    </row>
    <row r="2327" spans="1:63" s="901" customFormat="1" ht="15" customHeight="1" x14ac:dyDescent="0.1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50"/>
      <c r="AG2327" s="54"/>
      <c r="AH2327" s="1"/>
      <c r="AI2327" s="1"/>
      <c r="AJ2327" s="1"/>
      <c r="AK2327" s="1"/>
      <c r="AL2327" s="1"/>
      <c r="AM2327" s="1"/>
      <c r="AN2327" s="1"/>
      <c r="AO2327" s="1"/>
      <c r="AP2327" s="1"/>
      <c r="AQ2327" s="1"/>
      <c r="AR2327" s="1"/>
      <c r="AS2327" s="1"/>
      <c r="AT2327" s="1"/>
      <c r="AU2327" s="1"/>
      <c r="AV2327" s="1"/>
      <c r="AW2327" s="1"/>
      <c r="AX2327" s="1"/>
      <c r="AY2327" s="1"/>
      <c r="AZ2327" s="1"/>
      <c r="BA2327" s="1"/>
      <c r="BB2327" s="1"/>
      <c r="BC2327" s="1"/>
      <c r="BD2327" s="1"/>
      <c r="BE2327" s="1"/>
      <c r="BF2327" s="1"/>
      <c r="BG2327" s="1"/>
      <c r="BH2327" s="1"/>
      <c r="BI2327" s="1"/>
      <c r="BJ2327" s="1"/>
      <c r="BK2327" s="1"/>
    </row>
    <row r="2328" spans="1:63" s="901" customFormat="1" ht="15" customHeight="1" x14ac:dyDescent="0.1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50"/>
      <c r="AG2328" s="54"/>
      <c r="AH2328" s="1"/>
      <c r="AI2328" s="1"/>
      <c r="AJ2328" s="1"/>
      <c r="AK2328" s="1"/>
      <c r="AL2328" s="1"/>
      <c r="AM2328" s="1"/>
      <c r="AN2328" s="1"/>
      <c r="AO2328" s="1"/>
      <c r="AP2328" s="1"/>
      <c r="AQ2328" s="1"/>
      <c r="AR2328" s="1"/>
      <c r="AS2328" s="1"/>
      <c r="AT2328" s="1"/>
      <c r="AU2328" s="1"/>
      <c r="AV2328" s="1"/>
      <c r="AW2328" s="1"/>
      <c r="AX2328" s="1"/>
      <c r="AY2328" s="1"/>
      <c r="AZ2328" s="1"/>
      <c r="BA2328" s="1"/>
      <c r="BB2328" s="1"/>
      <c r="BC2328" s="1"/>
      <c r="BD2328" s="1"/>
      <c r="BE2328" s="1"/>
      <c r="BF2328" s="1"/>
      <c r="BG2328" s="1"/>
      <c r="BH2328" s="1"/>
      <c r="BI2328" s="1"/>
      <c r="BJ2328" s="1"/>
      <c r="BK2328" s="1"/>
    </row>
    <row r="2329" spans="1:63" s="901" customFormat="1" ht="15" customHeight="1" x14ac:dyDescent="0.1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50"/>
      <c r="AG2329" s="54"/>
      <c r="AH2329" s="1"/>
      <c r="AI2329" s="1"/>
      <c r="AJ2329" s="1"/>
      <c r="AK2329" s="1"/>
      <c r="AL2329" s="1"/>
      <c r="AM2329" s="1"/>
      <c r="AN2329" s="1"/>
      <c r="AO2329" s="1"/>
      <c r="AP2329" s="1"/>
      <c r="AQ2329" s="1"/>
      <c r="AR2329" s="1"/>
      <c r="AS2329" s="1"/>
      <c r="AT2329" s="1"/>
      <c r="AU2329" s="1"/>
      <c r="AV2329" s="1"/>
      <c r="AW2329" s="1"/>
      <c r="AX2329" s="1"/>
      <c r="AY2329" s="1"/>
      <c r="AZ2329" s="1"/>
      <c r="BA2329" s="1"/>
      <c r="BB2329" s="1"/>
      <c r="BC2329" s="1"/>
      <c r="BD2329" s="1"/>
      <c r="BE2329" s="1"/>
      <c r="BF2329" s="1"/>
      <c r="BG2329" s="1"/>
      <c r="BH2329" s="1"/>
      <c r="BI2329" s="1"/>
      <c r="BJ2329" s="1"/>
      <c r="BK2329" s="1"/>
    </row>
    <row r="2330" spans="1:63" s="901" customFormat="1" ht="15" customHeight="1" x14ac:dyDescent="0.1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50"/>
      <c r="AG2330" s="54"/>
      <c r="AH2330" s="1"/>
      <c r="AI2330" s="1"/>
      <c r="AJ2330" s="1"/>
      <c r="AK2330" s="1"/>
      <c r="AL2330" s="1"/>
      <c r="AM2330" s="1"/>
      <c r="AN2330" s="1"/>
      <c r="AO2330" s="1"/>
      <c r="AP2330" s="1"/>
      <c r="AQ2330" s="1"/>
      <c r="AR2330" s="1"/>
      <c r="AS2330" s="1"/>
      <c r="AT2330" s="1"/>
      <c r="AU2330" s="1"/>
      <c r="AV2330" s="1"/>
      <c r="AW2330" s="1"/>
      <c r="AX2330" s="1"/>
      <c r="AY2330" s="1"/>
      <c r="AZ2330" s="1"/>
      <c r="BA2330" s="1"/>
      <c r="BB2330" s="1"/>
      <c r="BC2330" s="1"/>
      <c r="BD2330" s="1"/>
      <c r="BE2330" s="1"/>
      <c r="BF2330" s="1"/>
      <c r="BG2330" s="1"/>
      <c r="BH2330" s="1"/>
      <c r="BI2330" s="1"/>
      <c r="BJ2330" s="1"/>
      <c r="BK2330" s="1"/>
    </row>
    <row r="2331" spans="1:63" s="901" customFormat="1" ht="15" customHeight="1" x14ac:dyDescent="0.1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50"/>
      <c r="AG2331" s="54"/>
      <c r="AH2331" s="1"/>
      <c r="AI2331" s="1"/>
      <c r="AJ2331" s="1"/>
      <c r="AK2331" s="1"/>
      <c r="AL2331" s="1"/>
      <c r="AM2331" s="1"/>
      <c r="AN2331" s="1"/>
      <c r="AO2331" s="1"/>
      <c r="AP2331" s="1"/>
      <c r="AQ2331" s="1"/>
      <c r="AR2331" s="1"/>
      <c r="AS2331" s="1"/>
      <c r="AT2331" s="1"/>
      <c r="AU2331" s="1"/>
      <c r="AV2331" s="1"/>
      <c r="AW2331" s="1"/>
      <c r="AX2331" s="1"/>
      <c r="AY2331" s="1"/>
      <c r="AZ2331" s="1"/>
      <c r="BA2331" s="1"/>
      <c r="BB2331" s="1"/>
      <c r="BC2331" s="1"/>
      <c r="BD2331" s="1"/>
      <c r="BE2331" s="1"/>
      <c r="BF2331" s="1"/>
      <c r="BG2331" s="1"/>
      <c r="BH2331" s="1"/>
      <c r="BI2331" s="1"/>
      <c r="BJ2331" s="1"/>
      <c r="BK2331" s="1"/>
    </row>
    <row r="2332" spans="1:63" s="901" customFormat="1" ht="15" customHeight="1" x14ac:dyDescent="0.1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50"/>
      <c r="AG2332" s="54"/>
      <c r="AH2332" s="1"/>
      <c r="AI2332" s="1"/>
      <c r="AJ2332" s="1"/>
      <c r="AK2332" s="1"/>
      <c r="AL2332" s="1"/>
      <c r="AM2332" s="1"/>
      <c r="AN2332" s="1"/>
      <c r="AO2332" s="1"/>
      <c r="AP2332" s="1"/>
      <c r="AQ2332" s="1"/>
      <c r="AR2332" s="1"/>
      <c r="AS2332" s="1"/>
      <c r="AT2332" s="1"/>
      <c r="AU2332" s="1"/>
      <c r="AV2332" s="1"/>
      <c r="AW2332" s="1"/>
      <c r="AX2332" s="1"/>
      <c r="AY2332" s="1"/>
      <c r="AZ2332" s="1"/>
      <c r="BA2332" s="1"/>
      <c r="BB2332" s="1"/>
      <c r="BC2332" s="1"/>
      <c r="BD2332" s="1"/>
      <c r="BE2332" s="1"/>
      <c r="BF2332" s="1"/>
      <c r="BG2332" s="1"/>
      <c r="BH2332" s="1"/>
      <c r="BI2332" s="1"/>
      <c r="BJ2332" s="1"/>
      <c r="BK2332" s="1"/>
    </row>
    <row r="2333" spans="1:63" s="901" customFormat="1" ht="15" customHeight="1" x14ac:dyDescent="0.1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50"/>
      <c r="AG2333" s="54"/>
      <c r="AH2333" s="1"/>
      <c r="AI2333" s="1"/>
      <c r="AJ2333" s="1"/>
      <c r="AK2333" s="1"/>
      <c r="AL2333" s="1"/>
      <c r="AM2333" s="1"/>
      <c r="AN2333" s="1"/>
      <c r="AO2333" s="1"/>
      <c r="AP2333" s="1"/>
      <c r="AQ2333" s="1"/>
      <c r="AR2333" s="1"/>
      <c r="AS2333" s="1"/>
      <c r="AT2333" s="1"/>
      <c r="AU2333" s="1"/>
      <c r="AV2333" s="1"/>
      <c r="AW2333" s="1"/>
      <c r="AX2333" s="1"/>
      <c r="AY2333" s="1"/>
      <c r="AZ2333" s="1"/>
      <c r="BA2333" s="1"/>
      <c r="BB2333" s="1"/>
      <c r="BC2333" s="1"/>
      <c r="BD2333" s="1"/>
      <c r="BE2333" s="1"/>
      <c r="BF2333" s="1"/>
      <c r="BG2333" s="1"/>
      <c r="BH2333" s="1"/>
      <c r="BI2333" s="1"/>
      <c r="BJ2333" s="1"/>
      <c r="BK2333" s="1"/>
    </row>
    <row r="2334" spans="1:63" s="901" customFormat="1" ht="15" customHeight="1" x14ac:dyDescent="0.1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50"/>
      <c r="AG2334" s="54"/>
      <c r="AH2334" s="1"/>
      <c r="AI2334" s="1"/>
      <c r="AJ2334" s="1"/>
      <c r="AK2334" s="1"/>
      <c r="AL2334" s="1"/>
      <c r="AM2334" s="1"/>
      <c r="AN2334" s="1"/>
      <c r="AO2334" s="1"/>
      <c r="AP2334" s="1"/>
      <c r="AQ2334" s="1"/>
      <c r="AR2334" s="1"/>
      <c r="AS2334" s="1"/>
      <c r="AT2334" s="1"/>
      <c r="AU2334" s="1"/>
      <c r="AV2334" s="1"/>
      <c r="AW2334" s="1"/>
      <c r="AX2334" s="1"/>
      <c r="AY2334" s="1"/>
      <c r="AZ2334" s="1"/>
      <c r="BA2334" s="1"/>
      <c r="BB2334" s="1"/>
      <c r="BC2334" s="1"/>
      <c r="BD2334" s="1"/>
      <c r="BE2334" s="1"/>
      <c r="BF2334" s="1"/>
      <c r="BG2334" s="1"/>
      <c r="BH2334" s="1"/>
      <c r="BI2334" s="1"/>
      <c r="BJ2334" s="1"/>
      <c r="BK2334" s="1"/>
    </row>
    <row r="2335" spans="1:63" s="901" customFormat="1" ht="15" customHeight="1" x14ac:dyDescent="0.1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50"/>
      <c r="AG2335" s="54"/>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row>
    <row r="2336" spans="1:63" s="901" customFormat="1" ht="15" customHeight="1" x14ac:dyDescent="0.1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50"/>
      <c r="AG2336" s="54"/>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row>
    <row r="2337" spans="1:63" s="901" customFormat="1" ht="15" customHeight="1" x14ac:dyDescent="0.1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50"/>
      <c r="AG2337" s="54"/>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row>
    <row r="2338" spans="1:63" s="901" customFormat="1" ht="15" customHeight="1" x14ac:dyDescent="0.1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50"/>
      <c r="AG2338" s="54"/>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row>
    <row r="2339" spans="1:63" s="901" customFormat="1" ht="15" customHeight="1" x14ac:dyDescent="0.1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50"/>
      <c r="AG2339" s="54"/>
      <c r="AH2339" s="1"/>
      <c r="AI2339" s="1"/>
      <c r="AJ2339" s="1"/>
      <c r="AK2339" s="1"/>
      <c r="AL2339" s="1"/>
      <c r="AM2339" s="1"/>
      <c r="AN2339" s="1"/>
      <c r="AO2339" s="1"/>
      <c r="AP2339" s="1"/>
      <c r="AQ2339" s="1"/>
      <c r="AR2339" s="1"/>
      <c r="AS2339" s="1"/>
      <c r="AT2339" s="1"/>
      <c r="AU2339" s="1"/>
      <c r="AV2339" s="1"/>
      <c r="AW2339" s="1"/>
      <c r="AX2339" s="1"/>
      <c r="AY2339" s="1"/>
      <c r="AZ2339" s="1"/>
      <c r="BA2339" s="1"/>
      <c r="BB2339" s="1"/>
      <c r="BC2339" s="1"/>
      <c r="BD2339" s="1"/>
      <c r="BE2339" s="1"/>
      <c r="BF2339" s="1"/>
      <c r="BG2339" s="1"/>
      <c r="BH2339" s="1"/>
      <c r="BI2339" s="1"/>
      <c r="BJ2339" s="1"/>
      <c r="BK2339" s="1"/>
    </row>
    <row r="2340" spans="1:63" s="901" customFormat="1" ht="15" customHeight="1" x14ac:dyDescent="0.1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50"/>
      <c r="AG2340" s="54"/>
      <c r="AH2340" s="1"/>
      <c r="AI2340" s="1"/>
      <c r="AJ2340" s="1"/>
      <c r="AK2340" s="1"/>
      <c r="AL2340" s="1"/>
      <c r="AM2340" s="1"/>
      <c r="AN2340" s="1"/>
      <c r="AO2340" s="1"/>
      <c r="AP2340" s="1"/>
      <c r="AQ2340" s="1"/>
      <c r="AR2340" s="1"/>
      <c r="AS2340" s="1"/>
      <c r="AT2340" s="1"/>
      <c r="AU2340" s="1"/>
      <c r="AV2340" s="1"/>
      <c r="AW2340" s="1"/>
      <c r="AX2340" s="1"/>
      <c r="AY2340" s="1"/>
      <c r="AZ2340" s="1"/>
      <c r="BA2340" s="1"/>
      <c r="BB2340" s="1"/>
      <c r="BC2340" s="1"/>
      <c r="BD2340" s="1"/>
      <c r="BE2340" s="1"/>
      <c r="BF2340" s="1"/>
      <c r="BG2340" s="1"/>
      <c r="BH2340" s="1"/>
      <c r="BI2340" s="1"/>
      <c r="BJ2340" s="1"/>
      <c r="BK2340" s="1"/>
    </row>
    <row r="2341" spans="1:63" s="901" customFormat="1" ht="15" customHeight="1" x14ac:dyDescent="0.1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50"/>
      <c r="AG2341" s="54"/>
      <c r="AH2341" s="1"/>
      <c r="AI2341" s="1"/>
      <c r="AJ2341" s="1"/>
      <c r="AK2341" s="1"/>
      <c r="AL2341" s="1"/>
      <c r="AM2341" s="1"/>
      <c r="AN2341" s="1"/>
      <c r="AO2341" s="1"/>
      <c r="AP2341" s="1"/>
      <c r="AQ2341" s="1"/>
      <c r="AR2341" s="1"/>
      <c r="AS2341" s="1"/>
      <c r="AT2341" s="1"/>
      <c r="AU2341" s="1"/>
      <c r="AV2341" s="1"/>
      <c r="AW2341" s="1"/>
      <c r="AX2341" s="1"/>
      <c r="AY2341" s="1"/>
      <c r="AZ2341" s="1"/>
      <c r="BA2341" s="1"/>
      <c r="BB2341" s="1"/>
      <c r="BC2341" s="1"/>
      <c r="BD2341" s="1"/>
      <c r="BE2341" s="1"/>
      <c r="BF2341" s="1"/>
      <c r="BG2341" s="1"/>
      <c r="BH2341" s="1"/>
      <c r="BI2341" s="1"/>
      <c r="BJ2341" s="1"/>
      <c r="BK2341" s="1"/>
    </row>
    <row r="2342" spans="1:63" s="901" customFormat="1" ht="15" customHeight="1" x14ac:dyDescent="0.1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50"/>
      <c r="AG2342" s="54"/>
      <c r="AH2342" s="1"/>
      <c r="AI2342" s="1"/>
      <c r="AJ2342" s="1"/>
      <c r="AK2342" s="1"/>
      <c r="AL2342" s="1"/>
      <c r="AM2342" s="1"/>
      <c r="AN2342" s="1"/>
      <c r="AO2342" s="1"/>
      <c r="AP2342" s="1"/>
      <c r="AQ2342" s="1"/>
      <c r="AR2342" s="1"/>
      <c r="AS2342" s="1"/>
      <c r="AT2342" s="1"/>
      <c r="AU2342" s="1"/>
      <c r="AV2342" s="1"/>
      <c r="AW2342" s="1"/>
      <c r="AX2342" s="1"/>
      <c r="AY2342" s="1"/>
      <c r="AZ2342" s="1"/>
      <c r="BA2342" s="1"/>
      <c r="BB2342" s="1"/>
      <c r="BC2342" s="1"/>
      <c r="BD2342" s="1"/>
      <c r="BE2342" s="1"/>
      <c r="BF2342" s="1"/>
      <c r="BG2342" s="1"/>
      <c r="BH2342" s="1"/>
      <c r="BI2342" s="1"/>
      <c r="BJ2342" s="1"/>
      <c r="BK2342" s="1"/>
    </row>
    <row r="2343" spans="1:63" s="901" customFormat="1" ht="15" customHeight="1" x14ac:dyDescent="0.1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50"/>
      <c r="AG2343" s="54"/>
      <c r="AH2343" s="1"/>
      <c r="AI2343" s="1"/>
      <c r="AJ2343" s="1"/>
      <c r="AK2343" s="1"/>
      <c r="AL2343" s="1"/>
      <c r="AM2343" s="1"/>
      <c r="AN2343" s="1"/>
      <c r="AO2343" s="1"/>
      <c r="AP2343" s="1"/>
      <c r="AQ2343" s="1"/>
      <c r="AR2343" s="1"/>
      <c r="AS2343" s="1"/>
      <c r="AT2343" s="1"/>
      <c r="AU2343" s="1"/>
      <c r="AV2343" s="1"/>
      <c r="AW2343" s="1"/>
      <c r="AX2343" s="1"/>
      <c r="AY2343" s="1"/>
      <c r="AZ2343" s="1"/>
      <c r="BA2343" s="1"/>
      <c r="BB2343" s="1"/>
      <c r="BC2343" s="1"/>
      <c r="BD2343" s="1"/>
      <c r="BE2343" s="1"/>
      <c r="BF2343" s="1"/>
      <c r="BG2343" s="1"/>
      <c r="BH2343" s="1"/>
      <c r="BI2343" s="1"/>
      <c r="BJ2343" s="1"/>
      <c r="BK2343" s="1"/>
    </row>
    <row r="2344" spans="1:63" s="901" customFormat="1" ht="15" customHeight="1" x14ac:dyDescent="0.1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50"/>
      <c r="AG2344" s="54"/>
      <c r="AH2344" s="1"/>
      <c r="AI2344" s="1"/>
      <c r="AJ2344" s="1"/>
      <c r="AK2344" s="1"/>
      <c r="AL2344" s="1"/>
      <c r="AM2344" s="1"/>
      <c r="AN2344" s="1"/>
      <c r="AO2344" s="1"/>
      <c r="AP2344" s="1"/>
      <c r="AQ2344" s="1"/>
      <c r="AR2344" s="1"/>
      <c r="AS2344" s="1"/>
      <c r="AT2344" s="1"/>
      <c r="AU2344" s="1"/>
      <c r="AV2344" s="1"/>
      <c r="AW2344" s="1"/>
      <c r="AX2344" s="1"/>
      <c r="AY2344" s="1"/>
      <c r="AZ2344" s="1"/>
      <c r="BA2344" s="1"/>
      <c r="BB2344" s="1"/>
      <c r="BC2344" s="1"/>
      <c r="BD2344" s="1"/>
      <c r="BE2344" s="1"/>
      <c r="BF2344" s="1"/>
      <c r="BG2344" s="1"/>
      <c r="BH2344" s="1"/>
      <c r="BI2344" s="1"/>
      <c r="BJ2344" s="1"/>
      <c r="BK2344" s="1"/>
    </row>
    <row r="2345" spans="1:63" s="901" customFormat="1" ht="15" customHeight="1" x14ac:dyDescent="0.1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50"/>
      <c r="AG2345" s="54"/>
      <c r="AH2345" s="1"/>
      <c r="AI2345" s="1"/>
      <c r="AJ2345" s="1"/>
      <c r="AK2345" s="1"/>
      <c r="AL2345" s="1"/>
      <c r="AM2345" s="1"/>
      <c r="AN2345" s="1"/>
      <c r="AO2345" s="1"/>
      <c r="AP2345" s="1"/>
      <c r="AQ2345" s="1"/>
      <c r="AR2345" s="1"/>
      <c r="AS2345" s="1"/>
      <c r="AT2345" s="1"/>
      <c r="AU2345" s="1"/>
      <c r="AV2345" s="1"/>
      <c r="AW2345" s="1"/>
      <c r="AX2345" s="1"/>
      <c r="AY2345" s="1"/>
      <c r="AZ2345" s="1"/>
      <c r="BA2345" s="1"/>
      <c r="BB2345" s="1"/>
      <c r="BC2345" s="1"/>
      <c r="BD2345" s="1"/>
      <c r="BE2345" s="1"/>
      <c r="BF2345" s="1"/>
      <c r="BG2345" s="1"/>
      <c r="BH2345" s="1"/>
      <c r="BI2345" s="1"/>
      <c r="BJ2345" s="1"/>
      <c r="BK2345" s="1"/>
    </row>
    <row r="2346" spans="1:63" s="901" customFormat="1" ht="15" customHeight="1" x14ac:dyDescent="0.1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50"/>
      <c r="AG2346" s="54"/>
      <c r="AH2346" s="1"/>
      <c r="AI2346" s="1"/>
      <c r="AJ2346" s="1"/>
      <c r="AK2346" s="1"/>
      <c r="AL2346" s="1"/>
      <c r="AM2346" s="1"/>
      <c r="AN2346" s="1"/>
      <c r="AO2346" s="1"/>
      <c r="AP2346" s="1"/>
      <c r="AQ2346" s="1"/>
      <c r="AR2346" s="1"/>
      <c r="AS2346" s="1"/>
      <c r="AT2346" s="1"/>
      <c r="AU2346" s="1"/>
      <c r="AV2346" s="1"/>
      <c r="AW2346" s="1"/>
      <c r="AX2346" s="1"/>
      <c r="AY2346" s="1"/>
      <c r="AZ2346" s="1"/>
      <c r="BA2346" s="1"/>
      <c r="BB2346" s="1"/>
      <c r="BC2346" s="1"/>
      <c r="BD2346" s="1"/>
      <c r="BE2346" s="1"/>
      <c r="BF2346" s="1"/>
      <c r="BG2346" s="1"/>
      <c r="BH2346" s="1"/>
      <c r="BI2346" s="1"/>
      <c r="BJ2346" s="1"/>
      <c r="BK2346" s="1"/>
    </row>
    <row r="2347" spans="1:63" s="901" customFormat="1" ht="15" customHeight="1" x14ac:dyDescent="0.1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50"/>
      <c r="AG2347" s="54"/>
      <c r="AH2347" s="1"/>
      <c r="AI2347" s="1"/>
      <c r="AJ2347" s="1"/>
      <c r="AK2347" s="1"/>
      <c r="AL2347" s="1"/>
      <c r="AM2347" s="1"/>
      <c r="AN2347" s="1"/>
      <c r="AO2347" s="1"/>
      <c r="AP2347" s="1"/>
      <c r="AQ2347" s="1"/>
      <c r="AR2347" s="1"/>
      <c r="AS2347" s="1"/>
      <c r="AT2347" s="1"/>
      <c r="AU2347" s="1"/>
      <c r="AV2347" s="1"/>
      <c r="AW2347" s="1"/>
      <c r="AX2347" s="1"/>
      <c r="AY2347" s="1"/>
      <c r="AZ2347" s="1"/>
      <c r="BA2347" s="1"/>
      <c r="BB2347" s="1"/>
      <c r="BC2347" s="1"/>
      <c r="BD2347" s="1"/>
      <c r="BE2347" s="1"/>
      <c r="BF2347" s="1"/>
      <c r="BG2347" s="1"/>
      <c r="BH2347" s="1"/>
      <c r="BI2347" s="1"/>
      <c r="BJ2347" s="1"/>
      <c r="BK2347" s="1"/>
    </row>
    <row r="2348" spans="1:63" s="901" customFormat="1" ht="15" customHeight="1" x14ac:dyDescent="0.1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50"/>
      <c r="AG2348" s="54"/>
      <c r="AH2348" s="1"/>
      <c r="AI2348" s="1"/>
      <c r="AJ2348" s="1"/>
      <c r="AK2348" s="1"/>
      <c r="AL2348" s="1"/>
      <c r="AM2348" s="1"/>
      <c r="AN2348" s="1"/>
      <c r="AO2348" s="1"/>
      <c r="AP2348" s="1"/>
      <c r="AQ2348" s="1"/>
      <c r="AR2348" s="1"/>
      <c r="AS2348" s="1"/>
      <c r="AT2348" s="1"/>
      <c r="AU2348" s="1"/>
      <c r="AV2348" s="1"/>
      <c r="AW2348" s="1"/>
      <c r="AX2348" s="1"/>
      <c r="AY2348" s="1"/>
      <c r="AZ2348" s="1"/>
      <c r="BA2348" s="1"/>
      <c r="BB2348" s="1"/>
      <c r="BC2348" s="1"/>
      <c r="BD2348" s="1"/>
      <c r="BE2348" s="1"/>
      <c r="BF2348" s="1"/>
      <c r="BG2348" s="1"/>
      <c r="BH2348" s="1"/>
      <c r="BI2348" s="1"/>
      <c r="BJ2348" s="1"/>
      <c r="BK2348" s="1"/>
    </row>
    <row r="2349" spans="1:63" s="901" customFormat="1" ht="15" customHeight="1" x14ac:dyDescent="0.1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50"/>
      <c r="AG2349" s="54"/>
      <c r="AH2349" s="1"/>
      <c r="AI2349" s="1"/>
      <c r="AJ2349" s="1"/>
      <c r="AK2349" s="1"/>
      <c r="AL2349" s="1"/>
      <c r="AM2349" s="1"/>
      <c r="AN2349" s="1"/>
      <c r="AO2349" s="1"/>
      <c r="AP2349" s="1"/>
      <c r="AQ2349" s="1"/>
      <c r="AR2349" s="1"/>
      <c r="AS2349" s="1"/>
      <c r="AT2349" s="1"/>
      <c r="AU2349" s="1"/>
      <c r="AV2349" s="1"/>
      <c r="AW2349" s="1"/>
      <c r="AX2349" s="1"/>
      <c r="AY2349" s="1"/>
      <c r="AZ2349" s="1"/>
      <c r="BA2349" s="1"/>
      <c r="BB2349" s="1"/>
      <c r="BC2349" s="1"/>
      <c r="BD2349" s="1"/>
      <c r="BE2349" s="1"/>
      <c r="BF2349" s="1"/>
      <c r="BG2349" s="1"/>
      <c r="BH2349" s="1"/>
      <c r="BI2349" s="1"/>
      <c r="BJ2349" s="1"/>
      <c r="BK2349" s="1"/>
    </row>
    <row r="2350" spans="1:63" s="901" customFormat="1" ht="15" customHeight="1" x14ac:dyDescent="0.1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50"/>
      <c r="AG2350" s="54"/>
      <c r="AH2350" s="1"/>
      <c r="AI2350" s="1"/>
      <c r="AJ2350" s="1"/>
      <c r="AK2350" s="1"/>
      <c r="AL2350" s="1"/>
      <c r="AM2350" s="1"/>
      <c r="AN2350" s="1"/>
      <c r="AO2350" s="1"/>
      <c r="AP2350" s="1"/>
      <c r="AQ2350" s="1"/>
      <c r="AR2350" s="1"/>
      <c r="AS2350" s="1"/>
      <c r="AT2350" s="1"/>
      <c r="AU2350" s="1"/>
      <c r="AV2350" s="1"/>
      <c r="AW2350" s="1"/>
      <c r="AX2350" s="1"/>
      <c r="AY2350" s="1"/>
      <c r="AZ2350" s="1"/>
      <c r="BA2350" s="1"/>
      <c r="BB2350" s="1"/>
      <c r="BC2350" s="1"/>
      <c r="BD2350" s="1"/>
      <c r="BE2350" s="1"/>
      <c r="BF2350" s="1"/>
      <c r="BG2350" s="1"/>
      <c r="BH2350" s="1"/>
      <c r="BI2350" s="1"/>
      <c r="BJ2350" s="1"/>
      <c r="BK2350" s="1"/>
    </row>
    <row r="2351" spans="1:63" s="901" customFormat="1" ht="15" customHeight="1" x14ac:dyDescent="0.1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50"/>
      <c r="AG2351" s="54"/>
      <c r="AH2351" s="1"/>
      <c r="AI2351" s="1"/>
      <c r="AJ2351" s="1"/>
      <c r="AK2351" s="1"/>
      <c r="AL2351" s="1"/>
      <c r="AM2351" s="1"/>
      <c r="AN2351" s="1"/>
      <c r="AO2351" s="1"/>
      <c r="AP2351" s="1"/>
      <c r="AQ2351" s="1"/>
      <c r="AR2351" s="1"/>
      <c r="AS2351" s="1"/>
      <c r="AT2351" s="1"/>
      <c r="AU2351" s="1"/>
      <c r="AV2351" s="1"/>
      <c r="AW2351" s="1"/>
      <c r="AX2351" s="1"/>
      <c r="AY2351" s="1"/>
      <c r="AZ2351" s="1"/>
      <c r="BA2351" s="1"/>
      <c r="BB2351" s="1"/>
      <c r="BC2351" s="1"/>
      <c r="BD2351" s="1"/>
      <c r="BE2351" s="1"/>
      <c r="BF2351" s="1"/>
      <c r="BG2351" s="1"/>
      <c r="BH2351" s="1"/>
      <c r="BI2351" s="1"/>
      <c r="BJ2351" s="1"/>
      <c r="BK2351" s="1"/>
    </row>
    <row r="2352" spans="1:63" s="901" customFormat="1" ht="15" customHeight="1" x14ac:dyDescent="0.1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50"/>
      <c r="AG2352" s="54"/>
      <c r="AH2352" s="1"/>
      <c r="AI2352" s="1"/>
      <c r="AJ2352" s="1"/>
      <c r="AK2352" s="1"/>
      <c r="AL2352" s="1"/>
      <c r="AM2352" s="1"/>
      <c r="AN2352" s="1"/>
      <c r="AO2352" s="1"/>
      <c r="AP2352" s="1"/>
      <c r="AQ2352" s="1"/>
      <c r="AR2352" s="1"/>
      <c r="AS2352" s="1"/>
      <c r="AT2352" s="1"/>
      <c r="AU2352" s="1"/>
      <c r="AV2352" s="1"/>
      <c r="AW2352" s="1"/>
      <c r="AX2352" s="1"/>
      <c r="AY2352" s="1"/>
      <c r="AZ2352" s="1"/>
      <c r="BA2352" s="1"/>
      <c r="BB2352" s="1"/>
      <c r="BC2352" s="1"/>
      <c r="BD2352" s="1"/>
      <c r="BE2352" s="1"/>
      <c r="BF2352" s="1"/>
      <c r="BG2352" s="1"/>
      <c r="BH2352" s="1"/>
      <c r="BI2352" s="1"/>
      <c r="BJ2352" s="1"/>
      <c r="BK2352" s="1"/>
    </row>
    <row r="2353" spans="1:63" s="901" customFormat="1" ht="15" customHeight="1" x14ac:dyDescent="0.1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50"/>
      <c r="AG2353" s="54"/>
      <c r="AH2353" s="1"/>
      <c r="AI2353" s="1"/>
      <c r="AJ2353" s="1"/>
      <c r="AK2353" s="1"/>
      <c r="AL2353" s="1"/>
      <c r="AM2353" s="1"/>
      <c r="AN2353" s="1"/>
      <c r="AO2353" s="1"/>
      <c r="AP2353" s="1"/>
      <c r="AQ2353" s="1"/>
      <c r="AR2353" s="1"/>
      <c r="AS2353" s="1"/>
      <c r="AT2353" s="1"/>
      <c r="AU2353" s="1"/>
      <c r="AV2353" s="1"/>
      <c r="AW2353" s="1"/>
      <c r="AX2353" s="1"/>
      <c r="AY2353" s="1"/>
      <c r="AZ2353" s="1"/>
      <c r="BA2353" s="1"/>
      <c r="BB2353" s="1"/>
      <c r="BC2353" s="1"/>
      <c r="BD2353" s="1"/>
      <c r="BE2353" s="1"/>
      <c r="BF2353" s="1"/>
      <c r="BG2353" s="1"/>
      <c r="BH2353" s="1"/>
      <c r="BI2353" s="1"/>
      <c r="BJ2353" s="1"/>
      <c r="BK2353" s="1"/>
    </row>
    <row r="2354" spans="1:63" s="901" customFormat="1" ht="15" customHeight="1" x14ac:dyDescent="0.1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50"/>
      <c r="AG2354" s="54"/>
      <c r="AH2354" s="1"/>
      <c r="AI2354" s="1"/>
      <c r="AJ2354" s="1"/>
      <c r="AK2354" s="1"/>
      <c r="AL2354" s="1"/>
      <c r="AM2354" s="1"/>
      <c r="AN2354" s="1"/>
      <c r="AO2354" s="1"/>
      <c r="AP2354" s="1"/>
      <c r="AQ2354" s="1"/>
      <c r="AR2354" s="1"/>
      <c r="AS2354" s="1"/>
      <c r="AT2354" s="1"/>
      <c r="AU2354" s="1"/>
      <c r="AV2354" s="1"/>
      <c r="AW2354" s="1"/>
      <c r="AX2354" s="1"/>
      <c r="AY2354" s="1"/>
      <c r="AZ2354" s="1"/>
      <c r="BA2354" s="1"/>
      <c r="BB2354" s="1"/>
      <c r="BC2354" s="1"/>
      <c r="BD2354" s="1"/>
      <c r="BE2354" s="1"/>
      <c r="BF2354" s="1"/>
      <c r="BG2354" s="1"/>
      <c r="BH2354" s="1"/>
      <c r="BI2354" s="1"/>
      <c r="BJ2354" s="1"/>
      <c r="BK2354" s="1"/>
    </row>
    <row r="2355" spans="1:63" s="901" customFormat="1" ht="15" customHeight="1" x14ac:dyDescent="0.1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50"/>
      <c r="AG2355" s="54"/>
      <c r="AH2355" s="1"/>
      <c r="AI2355" s="1"/>
      <c r="AJ2355" s="1"/>
      <c r="AK2355" s="1"/>
      <c r="AL2355" s="1"/>
      <c r="AM2355" s="1"/>
      <c r="AN2355" s="1"/>
      <c r="AO2355" s="1"/>
      <c r="AP2355" s="1"/>
      <c r="AQ2355" s="1"/>
      <c r="AR2355" s="1"/>
      <c r="AS2355" s="1"/>
      <c r="AT2355" s="1"/>
      <c r="AU2355" s="1"/>
      <c r="AV2355" s="1"/>
      <c r="AW2355" s="1"/>
      <c r="AX2355" s="1"/>
      <c r="AY2355" s="1"/>
      <c r="AZ2355" s="1"/>
      <c r="BA2355" s="1"/>
      <c r="BB2355" s="1"/>
      <c r="BC2355" s="1"/>
      <c r="BD2355" s="1"/>
      <c r="BE2355" s="1"/>
      <c r="BF2355" s="1"/>
      <c r="BG2355" s="1"/>
      <c r="BH2355" s="1"/>
      <c r="BI2355" s="1"/>
      <c r="BJ2355" s="1"/>
      <c r="BK2355" s="1"/>
    </row>
    <row r="2356" spans="1:63" s="901" customFormat="1" ht="15" customHeight="1" x14ac:dyDescent="0.1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50"/>
      <c r="AG2356" s="54"/>
      <c r="AH2356" s="1"/>
      <c r="AI2356" s="1"/>
      <c r="AJ2356" s="1"/>
      <c r="AK2356" s="1"/>
      <c r="AL2356" s="1"/>
      <c r="AM2356" s="1"/>
      <c r="AN2356" s="1"/>
      <c r="AO2356" s="1"/>
      <c r="AP2356" s="1"/>
      <c r="AQ2356" s="1"/>
      <c r="AR2356" s="1"/>
      <c r="AS2356" s="1"/>
      <c r="AT2356" s="1"/>
      <c r="AU2356" s="1"/>
      <c r="AV2356" s="1"/>
      <c r="AW2356" s="1"/>
      <c r="AX2356" s="1"/>
      <c r="AY2356" s="1"/>
      <c r="AZ2356" s="1"/>
      <c r="BA2356" s="1"/>
      <c r="BB2356" s="1"/>
      <c r="BC2356" s="1"/>
      <c r="BD2356" s="1"/>
      <c r="BE2356" s="1"/>
      <c r="BF2356" s="1"/>
      <c r="BG2356" s="1"/>
      <c r="BH2356" s="1"/>
      <c r="BI2356" s="1"/>
      <c r="BJ2356" s="1"/>
      <c r="BK2356" s="1"/>
    </row>
    <row r="2357" spans="1:63" s="901" customFormat="1" ht="15" customHeight="1" x14ac:dyDescent="0.1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50"/>
      <c r="AG2357" s="54"/>
      <c r="AH2357" s="1"/>
      <c r="AI2357" s="1"/>
      <c r="AJ2357" s="1"/>
      <c r="AK2357" s="1"/>
      <c r="AL2357" s="1"/>
      <c r="AM2357" s="1"/>
      <c r="AN2357" s="1"/>
      <c r="AO2357" s="1"/>
      <c r="AP2357" s="1"/>
      <c r="AQ2357" s="1"/>
      <c r="AR2357" s="1"/>
      <c r="AS2357" s="1"/>
      <c r="AT2357" s="1"/>
      <c r="AU2357" s="1"/>
      <c r="AV2357" s="1"/>
      <c r="AW2357" s="1"/>
      <c r="AX2357" s="1"/>
      <c r="AY2357" s="1"/>
      <c r="AZ2357" s="1"/>
      <c r="BA2357" s="1"/>
      <c r="BB2357" s="1"/>
      <c r="BC2357" s="1"/>
      <c r="BD2357" s="1"/>
      <c r="BE2357" s="1"/>
      <c r="BF2357" s="1"/>
      <c r="BG2357" s="1"/>
      <c r="BH2357" s="1"/>
      <c r="BI2357" s="1"/>
      <c r="BJ2357" s="1"/>
      <c r="BK2357" s="1"/>
    </row>
    <row r="2358" spans="1:63" s="901" customFormat="1" ht="15" customHeight="1" x14ac:dyDescent="0.1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50"/>
      <c r="AG2358" s="54"/>
      <c r="AH2358" s="1"/>
      <c r="AI2358" s="1"/>
      <c r="AJ2358" s="1"/>
      <c r="AK2358" s="1"/>
      <c r="AL2358" s="1"/>
      <c r="AM2358" s="1"/>
      <c r="AN2358" s="1"/>
      <c r="AO2358" s="1"/>
      <c r="AP2358" s="1"/>
      <c r="AQ2358" s="1"/>
      <c r="AR2358" s="1"/>
      <c r="AS2358" s="1"/>
      <c r="AT2358" s="1"/>
      <c r="AU2358" s="1"/>
      <c r="AV2358" s="1"/>
      <c r="AW2358" s="1"/>
      <c r="AX2358" s="1"/>
      <c r="AY2358" s="1"/>
      <c r="AZ2358" s="1"/>
      <c r="BA2358" s="1"/>
      <c r="BB2358" s="1"/>
      <c r="BC2358" s="1"/>
      <c r="BD2358" s="1"/>
      <c r="BE2358" s="1"/>
      <c r="BF2358" s="1"/>
      <c r="BG2358" s="1"/>
      <c r="BH2358" s="1"/>
      <c r="BI2358" s="1"/>
      <c r="BJ2358" s="1"/>
      <c r="BK2358" s="1"/>
    </row>
    <row r="2359" spans="1:63" s="901" customFormat="1" ht="15" customHeight="1" x14ac:dyDescent="0.1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50"/>
      <c r="AG2359" s="54"/>
      <c r="AH2359" s="1"/>
      <c r="AI2359" s="1"/>
      <c r="AJ2359" s="1"/>
      <c r="AK2359" s="1"/>
      <c r="AL2359" s="1"/>
      <c r="AM2359" s="1"/>
      <c r="AN2359" s="1"/>
      <c r="AO2359" s="1"/>
      <c r="AP2359" s="1"/>
      <c r="AQ2359" s="1"/>
      <c r="AR2359" s="1"/>
      <c r="AS2359" s="1"/>
      <c r="AT2359" s="1"/>
      <c r="AU2359" s="1"/>
      <c r="AV2359" s="1"/>
      <c r="AW2359" s="1"/>
      <c r="AX2359" s="1"/>
      <c r="AY2359" s="1"/>
      <c r="AZ2359" s="1"/>
      <c r="BA2359" s="1"/>
      <c r="BB2359" s="1"/>
      <c r="BC2359" s="1"/>
      <c r="BD2359" s="1"/>
      <c r="BE2359" s="1"/>
      <c r="BF2359" s="1"/>
      <c r="BG2359" s="1"/>
      <c r="BH2359" s="1"/>
      <c r="BI2359" s="1"/>
      <c r="BJ2359" s="1"/>
      <c r="BK2359" s="1"/>
    </row>
    <row r="2360" spans="1:63" s="901" customFormat="1" ht="15" customHeight="1" x14ac:dyDescent="0.1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50"/>
      <c r="AG2360" s="54"/>
      <c r="AH2360" s="1"/>
      <c r="AI2360" s="1"/>
      <c r="AJ2360" s="1"/>
      <c r="AK2360" s="1"/>
      <c r="AL2360" s="1"/>
      <c r="AM2360" s="1"/>
      <c r="AN2360" s="1"/>
      <c r="AO2360" s="1"/>
      <c r="AP2360" s="1"/>
      <c r="AQ2360" s="1"/>
      <c r="AR2360" s="1"/>
      <c r="AS2360" s="1"/>
      <c r="AT2360" s="1"/>
      <c r="AU2360" s="1"/>
      <c r="AV2360" s="1"/>
      <c r="AW2360" s="1"/>
      <c r="AX2360" s="1"/>
      <c r="AY2360" s="1"/>
      <c r="AZ2360" s="1"/>
      <c r="BA2360" s="1"/>
      <c r="BB2360" s="1"/>
      <c r="BC2360" s="1"/>
      <c r="BD2360" s="1"/>
      <c r="BE2360" s="1"/>
      <c r="BF2360" s="1"/>
      <c r="BG2360" s="1"/>
      <c r="BH2360" s="1"/>
      <c r="BI2360" s="1"/>
      <c r="BJ2360" s="1"/>
      <c r="BK2360" s="1"/>
    </row>
    <row r="2361" spans="1:63" s="901" customFormat="1" ht="15" customHeight="1" x14ac:dyDescent="0.1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50"/>
      <c r="AG2361" s="54"/>
      <c r="AH2361" s="1"/>
      <c r="AI2361" s="1"/>
      <c r="AJ2361" s="1"/>
      <c r="AK2361" s="1"/>
      <c r="AL2361" s="1"/>
      <c r="AM2361" s="1"/>
      <c r="AN2361" s="1"/>
      <c r="AO2361" s="1"/>
      <c r="AP2361" s="1"/>
      <c r="AQ2361" s="1"/>
      <c r="AR2361" s="1"/>
      <c r="AS2361" s="1"/>
      <c r="AT2361" s="1"/>
      <c r="AU2361" s="1"/>
      <c r="AV2361" s="1"/>
      <c r="AW2361" s="1"/>
      <c r="AX2361" s="1"/>
      <c r="AY2361" s="1"/>
      <c r="AZ2361" s="1"/>
      <c r="BA2361" s="1"/>
      <c r="BB2361" s="1"/>
      <c r="BC2361" s="1"/>
      <c r="BD2361" s="1"/>
      <c r="BE2361" s="1"/>
      <c r="BF2361" s="1"/>
      <c r="BG2361" s="1"/>
      <c r="BH2361" s="1"/>
      <c r="BI2361" s="1"/>
      <c r="BJ2361" s="1"/>
      <c r="BK2361" s="1"/>
    </row>
    <row r="2362" spans="1:63" s="901" customFormat="1" ht="15" customHeight="1" x14ac:dyDescent="0.1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50"/>
      <c r="AG2362" s="54"/>
      <c r="AH2362" s="1"/>
      <c r="AI2362" s="1"/>
      <c r="AJ2362" s="1"/>
      <c r="AK2362" s="1"/>
      <c r="AL2362" s="1"/>
      <c r="AM2362" s="1"/>
      <c r="AN2362" s="1"/>
      <c r="AO2362" s="1"/>
      <c r="AP2362" s="1"/>
      <c r="AQ2362" s="1"/>
      <c r="AR2362" s="1"/>
      <c r="AS2362" s="1"/>
      <c r="AT2362" s="1"/>
      <c r="AU2362" s="1"/>
      <c r="AV2362" s="1"/>
      <c r="AW2362" s="1"/>
      <c r="AX2362" s="1"/>
      <c r="AY2362" s="1"/>
      <c r="AZ2362" s="1"/>
      <c r="BA2362" s="1"/>
      <c r="BB2362" s="1"/>
      <c r="BC2362" s="1"/>
      <c r="BD2362" s="1"/>
      <c r="BE2362" s="1"/>
      <c r="BF2362" s="1"/>
      <c r="BG2362" s="1"/>
      <c r="BH2362" s="1"/>
      <c r="BI2362" s="1"/>
      <c r="BJ2362" s="1"/>
      <c r="BK2362" s="1"/>
    </row>
    <row r="2363" spans="1:63" s="901" customFormat="1" ht="15" customHeight="1" x14ac:dyDescent="0.1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50"/>
      <c r="AG2363" s="54"/>
      <c r="AH2363" s="1"/>
      <c r="AI2363" s="1"/>
      <c r="AJ2363" s="1"/>
      <c r="AK2363" s="1"/>
      <c r="AL2363" s="1"/>
      <c r="AM2363" s="1"/>
      <c r="AN2363" s="1"/>
      <c r="AO2363" s="1"/>
      <c r="AP2363" s="1"/>
      <c r="AQ2363" s="1"/>
      <c r="AR2363" s="1"/>
      <c r="AS2363" s="1"/>
      <c r="AT2363" s="1"/>
      <c r="AU2363" s="1"/>
      <c r="AV2363" s="1"/>
      <c r="AW2363" s="1"/>
      <c r="AX2363" s="1"/>
      <c r="AY2363" s="1"/>
      <c r="AZ2363" s="1"/>
      <c r="BA2363" s="1"/>
      <c r="BB2363" s="1"/>
      <c r="BC2363" s="1"/>
      <c r="BD2363" s="1"/>
      <c r="BE2363" s="1"/>
      <c r="BF2363" s="1"/>
      <c r="BG2363" s="1"/>
      <c r="BH2363" s="1"/>
      <c r="BI2363" s="1"/>
      <c r="BJ2363" s="1"/>
      <c r="BK2363" s="1"/>
    </row>
    <row r="2364" spans="1:63" s="901" customFormat="1" ht="15" customHeight="1" x14ac:dyDescent="0.1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50"/>
      <c r="AG2364" s="54"/>
      <c r="AH2364" s="1"/>
      <c r="AI2364" s="1"/>
      <c r="AJ2364" s="1"/>
      <c r="AK2364" s="1"/>
      <c r="AL2364" s="1"/>
      <c r="AM2364" s="1"/>
      <c r="AN2364" s="1"/>
      <c r="AO2364" s="1"/>
      <c r="AP2364" s="1"/>
      <c r="AQ2364" s="1"/>
      <c r="AR2364" s="1"/>
      <c r="AS2364" s="1"/>
      <c r="AT2364" s="1"/>
      <c r="AU2364" s="1"/>
      <c r="AV2364" s="1"/>
      <c r="AW2364" s="1"/>
      <c r="AX2364" s="1"/>
      <c r="AY2364" s="1"/>
      <c r="AZ2364" s="1"/>
      <c r="BA2364" s="1"/>
      <c r="BB2364" s="1"/>
      <c r="BC2364" s="1"/>
      <c r="BD2364" s="1"/>
      <c r="BE2364" s="1"/>
      <c r="BF2364" s="1"/>
      <c r="BG2364" s="1"/>
      <c r="BH2364" s="1"/>
      <c r="BI2364" s="1"/>
      <c r="BJ2364" s="1"/>
      <c r="BK2364" s="1"/>
    </row>
    <row r="2365" spans="1:63" s="901" customFormat="1" ht="15" customHeight="1" x14ac:dyDescent="0.1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50"/>
      <c r="AG2365" s="54"/>
      <c r="AH2365" s="1"/>
      <c r="AI2365" s="1"/>
      <c r="AJ2365" s="1"/>
      <c r="AK2365" s="1"/>
      <c r="AL2365" s="1"/>
      <c r="AM2365" s="1"/>
      <c r="AN2365" s="1"/>
      <c r="AO2365" s="1"/>
      <c r="AP2365" s="1"/>
      <c r="AQ2365" s="1"/>
      <c r="AR2365" s="1"/>
      <c r="AS2365" s="1"/>
      <c r="AT2365" s="1"/>
      <c r="AU2365" s="1"/>
      <c r="AV2365" s="1"/>
      <c r="AW2365" s="1"/>
      <c r="AX2365" s="1"/>
      <c r="AY2365" s="1"/>
      <c r="AZ2365" s="1"/>
      <c r="BA2365" s="1"/>
      <c r="BB2365" s="1"/>
      <c r="BC2365" s="1"/>
      <c r="BD2365" s="1"/>
      <c r="BE2365" s="1"/>
      <c r="BF2365" s="1"/>
      <c r="BG2365" s="1"/>
      <c r="BH2365" s="1"/>
      <c r="BI2365" s="1"/>
      <c r="BJ2365" s="1"/>
      <c r="BK2365" s="1"/>
    </row>
    <row r="2366" spans="1:63" s="901" customFormat="1" ht="15" customHeight="1" x14ac:dyDescent="0.1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50"/>
      <c r="AG2366" s="54"/>
      <c r="AH2366" s="1"/>
      <c r="AI2366" s="1"/>
      <c r="AJ2366" s="1"/>
      <c r="AK2366" s="1"/>
      <c r="AL2366" s="1"/>
      <c r="AM2366" s="1"/>
      <c r="AN2366" s="1"/>
      <c r="AO2366" s="1"/>
      <c r="AP2366" s="1"/>
      <c r="AQ2366" s="1"/>
      <c r="AR2366" s="1"/>
      <c r="AS2366" s="1"/>
      <c r="AT2366" s="1"/>
      <c r="AU2366" s="1"/>
      <c r="AV2366" s="1"/>
      <c r="AW2366" s="1"/>
      <c r="AX2366" s="1"/>
      <c r="AY2366" s="1"/>
      <c r="AZ2366" s="1"/>
      <c r="BA2366" s="1"/>
      <c r="BB2366" s="1"/>
      <c r="BC2366" s="1"/>
      <c r="BD2366" s="1"/>
      <c r="BE2366" s="1"/>
      <c r="BF2366" s="1"/>
      <c r="BG2366" s="1"/>
      <c r="BH2366" s="1"/>
      <c r="BI2366" s="1"/>
      <c r="BJ2366" s="1"/>
      <c r="BK2366" s="1"/>
    </row>
    <row r="2367" spans="1:63" s="901" customFormat="1" ht="15" customHeight="1" x14ac:dyDescent="0.1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50"/>
      <c r="AG2367" s="54"/>
      <c r="AH2367" s="1"/>
      <c r="AI2367" s="1"/>
      <c r="AJ2367" s="1"/>
      <c r="AK2367" s="1"/>
      <c r="AL2367" s="1"/>
      <c r="AM2367" s="1"/>
      <c r="AN2367" s="1"/>
      <c r="AO2367" s="1"/>
      <c r="AP2367" s="1"/>
      <c r="AQ2367" s="1"/>
      <c r="AR2367" s="1"/>
      <c r="AS2367" s="1"/>
      <c r="AT2367" s="1"/>
      <c r="AU2367" s="1"/>
      <c r="AV2367" s="1"/>
      <c r="AW2367" s="1"/>
      <c r="AX2367" s="1"/>
      <c r="AY2367" s="1"/>
      <c r="AZ2367" s="1"/>
      <c r="BA2367" s="1"/>
      <c r="BB2367" s="1"/>
      <c r="BC2367" s="1"/>
      <c r="BD2367" s="1"/>
      <c r="BE2367" s="1"/>
      <c r="BF2367" s="1"/>
      <c r="BG2367" s="1"/>
      <c r="BH2367" s="1"/>
      <c r="BI2367" s="1"/>
      <c r="BJ2367" s="1"/>
      <c r="BK2367" s="1"/>
    </row>
    <row r="2368" spans="1:63" s="901" customFormat="1" ht="15" customHeight="1" x14ac:dyDescent="0.1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50"/>
      <c r="AG2368" s="54"/>
      <c r="AH2368" s="1"/>
      <c r="AI2368" s="1"/>
      <c r="AJ2368" s="1"/>
      <c r="AK2368" s="1"/>
      <c r="AL2368" s="1"/>
      <c r="AM2368" s="1"/>
      <c r="AN2368" s="1"/>
      <c r="AO2368" s="1"/>
      <c r="AP2368" s="1"/>
      <c r="AQ2368" s="1"/>
      <c r="AR2368" s="1"/>
      <c r="AS2368" s="1"/>
      <c r="AT2368" s="1"/>
      <c r="AU2368" s="1"/>
      <c r="AV2368" s="1"/>
      <c r="AW2368" s="1"/>
      <c r="AX2368" s="1"/>
      <c r="AY2368" s="1"/>
      <c r="AZ2368" s="1"/>
      <c r="BA2368" s="1"/>
      <c r="BB2368" s="1"/>
      <c r="BC2368" s="1"/>
      <c r="BD2368" s="1"/>
      <c r="BE2368" s="1"/>
      <c r="BF2368" s="1"/>
      <c r="BG2368" s="1"/>
      <c r="BH2368" s="1"/>
      <c r="BI2368" s="1"/>
      <c r="BJ2368" s="1"/>
      <c r="BK2368" s="1"/>
    </row>
    <row r="2369" spans="1:63" s="901" customFormat="1" ht="15" customHeight="1" x14ac:dyDescent="0.1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50"/>
      <c r="AG2369" s="54"/>
      <c r="AH2369" s="1"/>
      <c r="AI2369" s="1"/>
      <c r="AJ2369" s="1"/>
      <c r="AK2369" s="1"/>
      <c r="AL2369" s="1"/>
      <c r="AM2369" s="1"/>
      <c r="AN2369" s="1"/>
      <c r="AO2369" s="1"/>
      <c r="AP2369" s="1"/>
      <c r="AQ2369" s="1"/>
      <c r="AR2369" s="1"/>
      <c r="AS2369" s="1"/>
      <c r="AT2369" s="1"/>
      <c r="AU2369" s="1"/>
      <c r="AV2369" s="1"/>
      <c r="AW2369" s="1"/>
      <c r="AX2369" s="1"/>
      <c r="AY2369" s="1"/>
      <c r="AZ2369" s="1"/>
      <c r="BA2369" s="1"/>
      <c r="BB2369" s="1"/>
      <c r="BC2369" s="1"/>
      <c r="BD2369" s="1"/>
      <c r="BE2369" s="1"/>
      <c r="BF2369" s="1"/>
      <c r="BG2369" s="1"/>
      <c r="BH2369" s="1"/>
      <c r="BI2369" s="1"/>
      <c r="BJ2369" s="1"/>
      <c r="BK2369" s="1"/>
    </row>
    <row r="2370" spans="1:63" s="901" customFormat="1" ht="15" customHeight="1" x14ac:dyDescent="0.1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50"/>
      <c r="AG2370" s="54"/>
      <c r="AH2370" s="1"/>
      <c r="AI2370" s="1"/>
      <c r="AJ2370" s="1"/>
      <c r="AK2370" s="1"/>
      <c r="AL2370" s="1"/>
      <c r="AM2370" s="1"/>
      <c r="AN2370" s="1"/>
      <c r="AO2370" s="1"/>
      <c r="AP2370" s="1"/>
      <c r="AQ2370" s="1"/>
      <c r="AR2370" s="1"/>
      <c r="AS2370" s="1"/>
      <c r="AT2370" s="1"/>
      <c r="AU2370" s="1"/>
      <c r="AV2370" s="1"/>
      <c r="AW2370" s="1"/>
      <c r="AX2370" s="1"/>
      <c r="AY2370" s="1"/>
      <c r="AZ2370" s="1"/>
      <c r="BA2370" s="1"/>
      <c r="BB2370" s="1"/>
      <c r="BC2370" s="1"/>
      <c r="BD2370" s="1"/>
      <c r="BE2370" s="1"/>
      <c r="BF2370" s="1"/>
      <c r="BG2370" s="1"/>
      <c r="BH2370" s="1"/>
      <c r="BI2370" s="1"/>
      <c r="BJ2370" s="1"/>
      <c r="BK2370" s="1"/>
    </row>
    <row r="2371" spans="1:63" s="901" customFormat="1" ht="15" customHeight="1" x14ac:dyDescent="0.1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50"/>
      <c r="AG2371" s="54"/>
      <c r="AH2371" s="1"/>
      <c r="AI2371" s="1"/>
      <c r="AJ2371" s="1"/>
      <c r="AK2371" s="1"/>
      <c r="AL2371" s="1"/>
      <c r="AM2371" s="1"/>
      <c r="AN2371" s="1"/>
      <c r="AO2371" s="1"/>
      <c r="AP2371" s="1"/>
      <c r="AQ2371" s="1"/>
      <c r="AR2371" s="1"/>
      <c r="AS2371" s="1"/>
      <c r="AT2371" s="1"/>
      <c r="AU2371" s="1"/>
      <c r="AV2371" s="1"/>
      <c r="AW2371" s="1"/>
      <c r="AX2371" s="1"/>
      <c r="AY2371" s="1"/>
      <c r="AZ2371" s="1"/>
      <c r="BA2371" s="1"/>
      <c r="BB2371" s="1"/>
      <c r="BC2371" s="1"/>
      <c r="BD2371" s="1"/>
      <c r="BE2371" s="1"/>
      <c r="BF2371" s="1"/>
      <c r="BG2371" s="1"/>
      <c r="BH2371" s="1"/>
      <c r="BI2371" s="1"/>
      <c r="BJ2371" s="1"/>
      <c r="BK2371" s="1"/>
    </row>
    <row r="2372" spans="1:63" s="901" customFormat="1" ht="15" customHeight="1" x14ac:dyDescent="0.1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50"/>
      <c r="AG2372" s="54"/>
      <c r="AH2372" s="1"/>
      <c r="AI2372" s="1"/>
      <c r="AJ2372" s="1"/>
      <c r="AK2372" s="1"/>
      <c r="AL2372" s="1"/>
      <c r="AM2372" s="1"/>
      <c r="AN2372" s="1"/>
      <c r="AO2372" s="1"/>
      <c r="AP2372" s="1"/>
      <c r="AQ2372" s="1"/>
      <c r="AR2372" s="1"/>
      <c r="AS2372" s="1"/>
      <c r="AT2372" s="1"/>
      <c r="AU2372" s="1"/>
      <c r="AV2372" s="1"/>
      <c r="AW2372" s="1"/>
      <c r="AX2372" s="1"/>
      <c r="AY2372" s="1"/>
      <c r="AZ2372" s="1"/>
      <c r="BA2372" s="1"/>
      <c r="BB2372" s="1"/>
      <c r="BC2372" s="1"/>
      <c r="BD2372" s="1"/>
      <c r="BE2372" s="1"/>
      <c r="BF2372" s="1"/>
      <c r="BG2372" s="1"/>
      <c r="BH2372" s="1"/>
      <c r="BI2372" s="1"/>
      <c r="BJ2372" s="1"/>
      <c r="BK2372" s="1"/>
    </row>
    <row r="2373" spans="1:63" s="901" customFormat="1" ht="15" customHeight="1" x14ac:dyDescent="0.1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50"/>
      <c r="AG2373" s="54"/>
      <c r="AH2373" s="1"/>
      <c r="AI2373" s="1"/>
      <c r="AJ2373" s="1"/>
      <c r="AK2373" s="1"/>
      <c r="AL2373" s="1"/>
      <c r="AM2373" s="1"/>
      <c r="AN2373" s="1"/>
      <c r="AO2373" s="1"/>
      <c r="AP2373" s="1"/>
      <c r="AQ2373" s="1"/>
      <c r="AR2373" s="1"/>
      <c r="AS2373" s="1"/>
      <c r="AT2373" s="1"/>
      <c r="AU2373" s="1"/>
      <c r="AV2373" s="1"/>
      <c r="AW2373" s="1"/>
      <c r="AX2373" s="1"/>
      <c r="AY2373" s="1"/>
      <c r="AZ2373" s="1"/>
      <c r="BA2373" s="1"/>
      <c r="BB2373" s="1"/>
      <c r="BC2373" s="1"/>
      <c r="BD2373" s="1"/>
      <c r="BE2373" s="1"/>
      <c r="BF2373" s="1"/>
      <c r="BG2373" s="1"/>
      <c r="BH2373" s="1"/>
      <c r="BI2373" s="1"/>
      <c r="BJ2373" s="1"/>
      <c r="BK2373" s="1"/>
    </row>
    <row r="2374" spans="1:63" s="901" customFormat="1" ht="15" customHeight="1" x14ac:dyDescent="0.1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50"/>
      <c r="AG2374" s="54"/>
      <c r="AH2374" s="1"/>
      <c r="AI2374" s="1"/>
      <c r="AJ2374" s="1"/>
      <c r="AK2374" s="1"/>
      <c r="AL2374" s="1"/>
      <c r="AM2374" s="1"/>
      <c r="AN2374" s="1"/>
      <c r="AO2374" s="1"/>
      <c r="AP2374" s="1"/>
      <c r="AQ2374" s="1"/>
      <c r="AR2374" s="1"/>
      <c r="AS2374" s="1"/>
      <c r="AT2374" s="1"/>
      <c r="AU2374" s="1"/>
      <c r="AV2374" s="1"/>
      <c r="AW2374" s="1"/>
      <c r="AX2374" s="1"/>
      <c r="AY2374" s="1"/>
      <c r="AZ2374" s="1"/>
      <c r="BA2374" s="1"/>
      <c r="BB2374" s="1"/>
      <c r="BC2374" s="1"/>
      <c r="BD2374" s="1"/>
      <c r="BE2374" s="1"/>
      <c r="BF2374" s="1"/>
      <c r="BG2374" s="1"/>
      <c r="BH2374" s="1"/>
      <c r="BI2374" s="1"/>
      <c r="BJ2374" s="1"/>
      <c r="BK2374" s="1"/>
    </row>
    <row r="2375" spans="1:63" s="901" customFormat="1" ht="15" customHeight="1" x14ac:dyDescent="0.1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50"/>
      <c r="AG2375" s="54"/>
      <c r="AH2375" s="1"/>
      <c r="AI2375" s="1"/>
      <c r="AJ2375" s="1"/>
      <c r="AK2375" s="1"/>
      <c r="AL2375" s="1"/>
      <c r="AM2375" s="1"/>
      <c r="AN2375" s="1"/>
      <c r="AO2375" s="1"/>
      <c r="AP2375" s="1"/>
      <c r="AQ2375" s="1"/>
      <c r="AR2375" s="1"/>
      <c r="AS2375" s="1"/>
      <c r="AT2375" s="1"/>
      <c r="AU2375" s="1"/>
      <c r="AV2375" s="1"/>
      <c r="AW2375" s="1"/>
      <c r="AX2375" s="1"/>
      <c r="AY2375" s="1"/>
      <c r="AZ2375" s="1"/>
      <c r="BA2375" s="1"/>
      <c r="BB2375" s="1"/>
      <c r="BC2375" s="1"/>
      <c r="BD2375" s="1"/>
      <c r="BE2375" s="1"/>
      <c r="BF2375" s="1"/>
      <c r="BG2375" s="1"/>
      <c r="BH2375" s="1"/>
      <c r="BI2375" s="1"/>
      <c r="BJ2375" s="1"/>
      <c r="BK2375" s="1"/>
    </row>
    <row r="2376" spans="1:63" s="901" customFormat="1" ht="15" customHeight="1" x14ac:dyDescent="0.1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50"/>
      <c r="AG2376" s="54"/>
      <c r="AH2376" s="1"/>
      <c r="AI2376" s="1"/>
      <c r="AJ2376" s="1"/>
      <c r="AK2376" s="1"/>
      <c r="AL2376" s="1"/>
      <c r="AM2376" s="1"/>
      <c r="AN2376" s="1"/>
      <c r="AO2376" s="1"/>
      <c r="AP2376" s="1"/>
      <c r="AQ2376" s="1"/>
      <c r="AR2376" s="1"/>
      <c r="AS2376" s="1"/>
      <c r="AT2376" s="1"/>
      <c r="AU2376" s="1"/>
      <c r="AV2376" s="1"/>
      <c r="AW2376" s="1"/>
      <c r="AX2376" s="1"/>
      <c r="AY2376" s="1"/>
      <c r="AZ2376" s="1"/>
      <c r="BA2376" s="1"/>
      <c r="BB2376" s="1"/>
      <c r="BC2376" s="1"/>
      <c r="BD2376" s="1"/>
      <c r="BE2376" s="1"/>
      <c r="BF2376" s="1"/>
      <c r="BG2376" s="1"/>
      <c r="BH2376" s="1"/>
      <c r="BI2376" s="1"/>
      <c r="BJ2376" s="1"/>
      <c r="BK2376" s="1"/>
    </row>
    <row r="2377" spans="1:63" s="901" customFormat="1" ht="15" customHeight="1" x14ac:dyDescent="0.1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50"/>
      <c r="AG2377" s="54"/>
      <c r="AH2377" s="1"/>
      <c r="AI2377" s="1"/>
      <c r="AJ2377" s="1"/>
      <c r="AK2377" s="1"/>
      <c r="AL2377" s="1"/>
      <c r="AM2377" s="1"/>
      <c r="AN2377" s="1"/>
      <c r="AO2377" s="1"/>
      <c r="AP2377" s="1"/>
      <c r="AQ2377" s="1"/>
      <c r="AR2377" s="1"/>
      <c r="AS2377" s="1"/>
      <c r="AT2377" s="1"/>
      <c r="AU2377" s="1"/>
      <c r="AV2377" s="1"/>
      <c r="AW2377" s="1"/>
      <c r="AX2377" s="1"/>
      <c r="AY2377" s="1"/>
      <c r="AZ2377" s="1"/>
      <c r="BA2377" s="1"/>
      <c r="BB2377" s="1"/>
      <c r="BC2377" s="1"/>
      <c r="BD2377" s="1"/>
      <c r="BE2377" s="1"/>
      <c r="BF2377" s="1"/>
      <c r="BG2377" s="1"/>
      <c r="BH2377" s="1"/>
      <c r="BI2377" s="1"/>
      <c r="BJ2377" s="1"/>
      <c r="BK2377" s="1"/>
    </row>
    <row r="2378" spans="1:63" s="901" customFormat="1" ht="15" customHeight="1" x14ac:dyDescent="0.1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50"/>
      <c r="AG2378" s="54"/>
      <c r="AH2378" s="1"/>
      <c r="AI2378" s="1"/>
      <c r="AJ2378" s="1"/>
      <c r="AK2378" s="1"/>
      <c r="AL2378" s="1"/>
      <c r="AM2378" s="1"/>
      <c r="AN2378" s="1"/>
      <c r="AO2378" s="1"/>
      <c r="AP2378" s="1"/>
      <c r="AQ2378" s="1"/>
      <c r="AR2378" s="1"/>
      <c r="AS2378" s="1"/>
      <c r="AT2378" s="1"/>
      <c r="AU2378" s="1"/>
      <c r="AV2378" s="1"/>
      <c r="AW2378" s="1"/>
      <c r="AX2378" s="1"/>
      <c r="AY2378" s="1"/>
      <c r="AZ2378" s="1"/>
      <c r="BA2378" s="1"/>
      <c r="BB2378" s="1"/>
      <c r="BC2378" s="1"/>
      <c r="BD2378" s="1"/>
      <c r="BE2378" s="1"/>
      <c r="BF2378" s="1"/>
      <c r="BG2378" s="1"/>
      <c r="BH2378" s="1"/>
      <c r="BI2378" s="1"/>
      <c r="BJ2378" s="1"/>
      <c r="BK2378" s="1"/>
    </row>
    <row r="2379" spans="1:63" s="901" customFormat="1" ht="15" customHeight="1" x14ac:dyDescent="0.1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50"/>
      <c r="AG2379" s="54"/>
      <c r="AH2379" s="1"/>
      <c r="AI2379" s="1"/>
      <c r="AJ2379" s="1"/>
      <c r="AK2379" s="1"/>
      <c r="AL2379" s="1"/>
      <c r="AM2379" s="1"/>
      <c r="AN2379" s="1"/>
      <c r="AO2379" s="1"/>
      <c r="AP2379" s="1"/>
      <c r="AQ2379" s="1"/>
      <c r="AR2379" s="1"/>
      <c r="AS2379" s="1"/>
      <c r="AT2379" s="1"/>
      <c r="AU2379" s="1"/>
      <c r="AV2379" s="1"/>
      <c r="AW2379" s="1"/>
      <c r="AX2379" s="1"/>
      <c r="AY2379" s="1"/>
      <c r="AZ2379" s="1"/>
      <c r="BA2379" s="1"/>
      <c r="BB2379" s="1"/>
      <c r="BC2379" s="1"/>
      <c r="BD2379" s="1"/>
      <c r="BE2379" s="1"/>
      <c r="BF2379" s="1"/>
      <c r="BG2379" s="1"/>
      <c r="BH2379" s="1"/>
      <c r="BI2379" s="1"/>
      <c r="BJ2379" s="1"/>
      <c r="BK2379" s="1"/>
    </row>
    <row r="2380" spans="1:63" s="901" customFormat="1" ht="15" customHeight="1" x14ac:dyDescent="0.1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50"/>
      <c r="AG2380" s="54"/>
      <c r="AH2380" s="1"/>
      <c r="AI2380" s="1"/>
      <c r="AJ2380" s="1"/>
      <c r="AK2380" s="1"/>
      <c r="AL2380" s="1"/>
      <c r="AM2380" s="1"/>
      <c r="AN2380" s="1"/>
      <c r="AO2380" s="1"/>
      <c r="AP2380" s="1"/>
      <c r="AQ2380" s="1"/>
      <c r="AR2380" s="1"/>
      <c r="AS2380" s="1"/>
      <c r="AT2380" s="1"/>
      <c r="AU2380" s="1"/>
      <c r="AV2380" s="1"/>
      <c r="AW2380" s="1"/>
      <c r="AX2380" s="1"/>
      <c r="AY2380" s="1"/>
      <c r="AZ2380" s="1"/>
      <c r="BA2380" s="1"/>
      <c r="BB2380" s="1"/>
      <c r="BC2380" s="1"/>
      <c r="BD2380" s="1"/>
      <c r="BE2380" s="1"/>
      <c r="BF2380" s="1"/>
      <c r="BG2380" s="1"/>
      <c r="BH2380" s="1"/>
      <c r="BI2380" s="1"/>
      <c r="BJ2380" s="1"/>
      <c r="BK2380" s="1"/>
    </row>
    <row r="2381" spans="1:63" s="901" customFormat="1" ht="15" customHeight="1" x14ac:dyDescent="0.1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50"/>
      <c r="AG2381" s="54"/>
      <c r="AH2381" s="1"/>
      <c r="AI2381" s="1"/>
      <c r="AJ2381" s="1"/>
      <c r="AK2381" s="1"/>
      <c r="AL2381" s="1"/>
      <c r="AM2381" s="1"/>
      <c r="AN2381" s="1"/>
      <c r="AO2381" s="1"/>
      <c r="AP2381" s="1"/>
      <c r="AQ2381" s="1"/>
      <c r="AR2381" s="1"/>
      <c r="AS2381" s="1"/>
      <c r="AT2381" s="1"/>
      <c r="AU2381" s="1"/>
      <c r="AV2381" s="1"/>
      <c r="AW2381" s="1"/>
      <c r="AX2381" s="1"/>
      <c r="AY2381" s="1"/>
      <c r="AZ2381" s="1"/>
      <c r="BA2381" s="1"/>
      <c r="BB2381" s="1"/>
      <c r="BC2381" s="1"/>
      <c r="BD2381" s="1"/>
      <c r="BE2381" s="1"/>
      <c r="BF2381" s="1"/>
      <c r="BG2381" s="1"/>
      <c r="BH2381" s="1"/>
      <c r="BI2381" s="1"/>
      <c r="BJ2381" s="1"/>
      <c r="BK2381" s="1"/>
    </row>
    <row r="2382" spans="1:63" s="901" customFormat="1" ht="15" customHeight="1" x14ac:dyDescent="0.1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50"/>
      <c r="AG2382" s="54"/>
      <c r="AH2382" s="1"/>
      <c r="AI2382" s="1"/>
      <c r="AJ2382" s="1"/>
      <c r="AK2382" s="1"/>
      <c r="AL2382" s="1"/>
      <c r="AM2382" s="1"/>
      <c r="AN2382" s="1"/>
      <c r="AO2382" s="1"/>
      <c r="AP2382" s="1"/>
      <c r="AQ2382" s="1"/>
      <c r="AR2382" s="1"/>
      <c r="AS2382" s="1"/>
      <c r="AT2382" s="1"/>
      <c r="AU2382" s="1"/>
      <c r="AV2382" s="1"/>
      <c r="AW2382" s="1"/>
      <c r="AX2382" s="1"/>
      <c r="AY2382" s="1"/>
      <c r="AZ2382" s="1"/>
      <c r="BA2382" s="1"/>
      <c r="BB2382" s="1"/>
      <c r="BC2382" s="1"/>
      <c r="BD2382" s="1"/>
      <c r="BE2382" s="1"/>
      <c r="BF2382" s="1"/>
      <c r="BG2382" s="1"/>
      <c r="BH2382" s="1"/>
      <c r="BI2382" s="1"/>
      <c r="BJ2382" s="1"/>
      <c r="BK2382" s="1"/>
    </row>
    <row r="2383" spans="1:63" s="901" customFormat="1" ht="15" customHeight="1" x14ac:dyDescent="0.1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50"/>
      <c r="AG2383" s="54"/>
      <c r="AH2383" s="1"/>
      <c r="AI2383" s="1"/>
      <c r="AJ2383" s="1"/>
      <c r="AK2383" s="1"/>
      <c r="AL2383" s="1"/>
      <c r="AM2383" s="1"/>
      <c r="AN2383" s="1"/>
      <c r="AO2383" s="1"/>
      <c r="AP2383" s="1"/>
      <c r="AQ2383" s="1"/>
      <c r="AR2383" s="1"/>
      <c r="AS2383" s="1"/>
      <c r="AT2383" s="1"/>
      <c r="AU2383" s="1"/>
      <c r="AV2383" s="1"/>
      <c r="AW2383" s="1"/>
      <c r="AX2383" s="1"/>
      <c r="AY2383" s="1"/>
      <c r="AZ2383" s="1"/>
      <c r="BA2383" s="1"/>
      <c r="BB2383" s="1"/>
      <c r="BC2383" s="1"/>
      <c r="BD2383" s="1"/>
      <c r="BE2383" s="1"/>
      <c r="BF2383" s="1"/>
      <c r="BG2383" s="1"/>
      <c r="BH2383" s="1"/>
      <c r="BI2383" s="1"/>
      <c r="BJ2383" s="1"/>
      <c r="BK2383" s="1"/>
    </row>
    <row r="2384" spans="1:63" s="901" customFormat="1" ht="15" customHeight="1" x14ac:dyDescent="0.1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50"/>
      <c r="AG2384" s="54"/>
      <c r="AH2384" s="1"/>
      <c r="AI2384" s="1"/>
      <c r="AJ2384" s="1"/>
      <c r="AK2384" s="1"/>
      <c r="AL2384" s="1"/>
      <c r="AM2384" s="1"/>
      <c r="AN2384" s="1"/>
      <c r="AO2384" s="1"/>
      <c r="AP2384" s="1"/>
      <c r="AQ2384" s="1"/>
      <c r="AR2384" s="1"/>
      <c r="AS2384" s="1"/>
      <c r="AT2384" s="1"/>
      <c r="AU2384" s="1"/>
      <c r="AV2384" s="1"/>
      <c r="AW2384" s="1"/>
      <c r="AX2384" s="1"/>
      <c r="AY2384" s="1"/>
      <c r="AZ2384" s="1"/>
      <c r="BA2384" s="1"/>
      <c r="BB2384" s="1"/>
      <c r="BC2384" s="1"/>
      <c r="BD2384" s="1"/>
      <c r="BE2384" s="1"/>
      <c r="BF2384" s="1"/>
      <c r="BG2384" s="1"/>
      <c r="BH2384" s="1"/>
      <c r="BI2384" s="1"/>
      <c r="BJ2384" s="1"/>
      <c r="BK2384" s="1"/>
    </row>
    <row r="2385" spans="1:63" s="901" customFormat="1" ht="15" customHeight="1" x14ac:dyDescent="0.1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50"/>
      <c r="AG2385" s="54"/>
      <c r="AH2385" s="1"/>
      <c r="AI2385" s="1"/>
      <c r="AJ2385" s="1"/>
      <c r="AK2385" s="1"/>
      <c r="AL2385" s="1"/>
      <c r="AM2385" s="1"/>
      <c r="AN2385" s="1"/>
      <c r="AO2385" s="1"/>
      <c r="AP2385" s="1"/>
      <c r="AQ2385" s="1"/>
      <c r="AR2385" s="1"/>
      <c r="AS2385" s="1"/>
      <c r="AT2385" s="1"/>
      <c r="AU2385" s="1"/>
      <c r="AV2385" s="1"/>
      <c r="AW2385" s="1"/>
      <c r="AX2385" s="1"/>
      <c r="AY2385" s="1"/>
      <c r="AZ2385" s="1"/>
      <c r="BA2385" s="1"/>
      <c r="BB2385" s="1"/>
      <c r="BC2385" s="1"/>
      <c r="BD2385" s="1"/>
      <c r="BE2385" s="1"/>
      <c r="BF2385" s="1"/>
      <c r="BG2385" s="1"/>
      <c r="BH2385" s="1"/>
      <c r="BI2385" s="1"/>
      <c r="BJ2385" s="1"/>
      <c r="BK2385" s="1"/>
    </row>
    <row r="2386" spans="1:63" s="901" customFormat="1" ht="15" customHeight="1" x14ac:dyDescent="0.1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50"/>
      <c r="AG2386" s="54"/>
      <c r="AH2386" s="1"/>
      <c r="AI2386" s="1"/>
      <c r="AJ2386" s="1"/>
      <c r="AK2386" s="1"/>
      <c r="AL2386" s="1"/>
      <c r="AM2386" s="1"/>
      <c r="AN2386" s="1"/>
      <c r="AO2386" s="1"/>
      <c r="AP2386" s="1"/>
      <c r="AQ2386" s="1"/>
      <c r="AR2386" s="1"/>
      <c r="AS2386" s="1"/>
      <c r="AT2386" s="1"/>
      <c r="AU2386" s="1"/>
      <c r="AV2386" s="1"/>
      <c r="AW2386" s="1"/>
      <c r="AX2386" s="1"/>
      <c r="AY2386" s="1"/>
      <c r="AZ2386" s="1"/>
      <c r="BA2386" s="1"/>
      <c r="BB2386" s="1"/>
      <c r="BC2386" s="1"/>
      <c r="BD2386" s="1"/>
      <c r="BE2386" s="1"/>
      <c r="BF2386" s="1"/>
      <c r="BG2386" s="1"/>
      <c r="BH2386" s="1"/>
      <c r="BI2386" s="1"/>
      <c r="BJ2386" s="1"/>
      <c r="BK2386" s="1"/>
    </row>
    <row r="2387" spans="1:63" s="901" customFormat="1" ht="15" customHeight="1" x14ac:dyDescent="0.1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50"/>
      <c r="AG2387" s="54"/>
      <c r="AH2387" s="1"/>
      <c r="AI2387" s="1"/>
      <c r="AJ2387" s="1"/>
      <c r="AK2387" s="1"/>
      <c r="AL2387" s="1"/>
      <c r="AM2387" s="1"/>
      <c r="AN2387" s="1"/>
      <c r="AO2387" s="1"/>
      <c r="AP2387" s="1"/>
      <c r="AQ2387" s="1"/>
      <c r="AR2387" s="1"/>
      <c r="AS2387" s="1"/>
      <c r="AT2387" s="1"/>
      <c r="AU2387" s="1"/>
      <c r="AV2387" s="1"/>
      <c r="AW2387" s="1"/>
      <c r="AX2387" s="1"/>
      <c r="AY2387" s="1"/>
      <c r="AZ2387" s="1"/>
      <c r="BA2387" s="1"/>
      <c r="BB2387" s="1"/>
      <c r="BC2387" s="1"/>
      <c r="BD2387" s="1"/>
      <c r="BE2387" s="1"/>
      <c r="BF2387" s="1"/>
      <c r="BG2387" s="1"/>
      <c r="BH2387" s="1"/>
      <c r="BI2387" s="1"/>
      <c r="BJ2387" s="1"/>
      <c r="BK2387" s="1"/>
    </row>
    <row r="2388" spans="1:63" s="901" customFormat="1" ht="15" customHeight="1" x14ac:dyDescent="0.1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50"/>
      <c r="AG2388" s="54"/>
      <c r="AH2388" s="1"/>
      <c r="AI2388" s="1"/>
      <c r="AJ2388" s="1"/>
      <c r="AK2388" s="1"/>
      <c r="AL2388" s="1"/>
      <c r="AM2388" s="1"/>
      <c r="AN2388" s="1"/>
      <c r="AO2388" s="1"/>
      <c r="AP2388" s="1"/>
      <c r="AQ2388" s="1"/>
      <c r="AR2388" s="1"/>
      <c r="AS2388" s="1"/>
      <c r="AT2388" s="1"/>
      <c r="AU2388" s="1"/>
      <c r="AV2388" s="1"/>
      <c r="AW2388" s="1"/>
      <c r="AX2388" s="1"/>
      <c r="AY2388" s="1"/>
      <c r="AZ2388" s="1"/>
      <c r="BA2388" s="1"/>
      <c r="BB2388" s="1"/>
      <c r="BC2388" s="1"/>
      <c r="BD2388" s="1"/>
      <c r="BE2388" s="1"/>
      <c r="BF2388" s="1"/>
      <c r="BG2388" s="1"/>
      <c r="BH2388" s="1"/>
      <c r="BI2388" s="1"/>
      <c r="BJ2388" s="1"/>
      <c r="BK2388" s="1"/>
    </row>
    <row r="2389" spans="1:63" s="901" customFormat="1" ht="15" customHeight="1" x14ac:dyDescent="0.1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50"/>
      <c r="AG2389" s="54"/>
      <c r="AH2389" s="1"/>
      <c r="AI2389" s="1"/>
      <c r="AJ2389" s="1"/>
      <c r="AK2389" s="1"/>
      <c r="AL2389" s="1"/>
      <c r="AM2389" s="1"/>
      <c r="AN2389" s="1"/>
      <c r="AO2389" s="1"/>
      <c r="AP2389" s="1"/>
      <c r="AQ2389" s="1"/>
      <c r="AR2389" s="1"/>
      <c r="AS2389" s="1"/>
      <c r="AT2389" s="1"/>
      <c r="AU2389" s="1"/>
      <c r="AV2389" s="1"/>
      <c r="AW2389" s="1"/>
      <c r="AX2389" s="1"/>
      <c r="AY2389" s="1"/>
      <c r="AZ2389" s="1"/>
      <c r="BA2389" s="1"/>
      <c r="BB2389" s="1"/>
      <c r="BC2389" s="1"/>
      <c r="BD2389" s="1"/>
      <c r="BE2389" s="1"/>
      <c r="BF2389" s="1"/>
      <c r="BG2389" s="1"/>
      <c r="BH2389" s="1"/>
      <c r="BI2389" s="1"/>
      <c r="BJ2389" s="1"/>
      <c r="BK2389" s="1"/>
    </row>
    <row r="2390" spans="1:63" s="901" customFormat="1" ht="15" customHeight="1" x14ac:dyDescent="0.1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50"/>
      <c r="AG2390" s="54"/>
      <c r="AH2390" s="1"/>
      <c r="AI2390" s="1"/>
      <c r="AJ2390" s="1"/>
      <c r="AK2390" s="1"/>
      <c r="AL2390" s="1"/>
      <c r="AM2390" s="1"/>
      <c r="AN2390" s="1"/>
      <c r="AO2390" s="1"/>
      <c r="AP2390" s="1"/>
      <c r="AQ2390" s="1"/>
      <c r="AR2390" s="1"/>
      <c r="AS2390" s="1"/>
      <c r="AT2390" s="1"/>
      <c r="AU2390" s="1"/>
      <c r="AV2390" s="1"/>
      <c r="AW2390" s="1"/>
      <c r="AX2390" s="1"/>
      <c r="AY2390" s="1"/>
      <c r="AZ2390" s="1"/>
      <c r="BA2390" s="1"/>
      <c r="BB2390" s="1"/>
      <c r="BC2390" s="1"/>
      <c r="BD2390" s="1"/>
      <c r="BE2390" s="1"/>
      <c r="BF2390" s="1"/>
      <c r="BG2390" s="1"/>
      <c r="BH2390" s="1"/>
      <c r="BI2390" s="1"/>
      <c r="BJ2390" s="1"/>
      <c r="BK2390" s="1"/>
    </row>
    <row r="2391" spans="1:63" s="901" customFormat="1" ht="15" customHeight="1" x14ac:dyDescent="0.1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50"/>
      <c r="AG2391" s="54"/>
      <c r="AH2391" s="1"/>
      <c r="AI2391" s="1"/>
      <c r="AJ2391" s="1"/>
      <c r="AK2391" s="1"/>
      <c r="AL2391" s="1"/>
      <c r="AM2391" s="1"/>
      <c r="AN2391" s="1"/>
      <c r="AO2391" s="1"/>
      <c r="AP2391" s="1"/>
      <c r="AQ2391" s="1"/>
      <c r="AR2391" s="1"/>
      <c r="AS2391" s="1"/>
      <c r="AT2391" s="1"/>
      <c r="AU2391" s="1"/>
      <c r="AV2391" s="1"/>
      <c r="AW2391" s="1"/>
      <c r="AX2391" s="1"/>
      <c r="AY2391" s="1"/>
      <c r="AZ2391" s="1"/>
      <c r="BA2391" s="1"/>
      <c r="BB2391" s="1"/>
      <c r="BC2391" s="1"/>
      <c r="BD2391" s="1"/>
      <c r="BE2391" s="1"/>
      <c r="BF2391" s="1"/>
      <c r="BG2391" s="1"/>
      <c r="BH2391" s="1"/>
      <c r="BI2391" s="1"/>
      <c r="BJ2391" s="1"/>
      <c r="BK2391" s="1"/>
    </row>
    <row r="2392" spans="1:63" s="901" customFormat="1" ht="15" customHeight="1" x14ac:dyDescent="0.1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50"/>
      <c r="AG2392" s="54"/>
      <c r="AH2392" s="1"/>
      <c r="AI2392" s="1"/>
      <c r="AJ2392" s="1"/>
      <c r="AK2392" s="1"/>
      <c r="AL2392" s="1"/>
      <c r="AM2392" s="1"/>
      <c r="AN2392" s="1"/>
      <c r="AO2392" s="1"/>
      <c r="AP2392" s="1"/>
      <c r="AQ2392" s="1"/>
      <c r="AR2392" s="1"/>
      <c r="AS2392" s="1"/>
      <c r="AT2392" s="1"/>
      <c r="AU2392" s="1"/>
      <c r="AV2392" s="1"/>
      <c r="AW2392" s="1"/>
      <c r="AX2392" s="1"/>
      <c r="AY2392" s="1"/>
      <c r="AZ2392" s="1"/>
      <c r="BA2392" s="1"/>
      <c r="BB2392" s="1"/>
      <c r="BC2392" s="1"/>
      <c r="BD2392" s="1"/>
      <c r="BE2392" s="1"/>
      <c r="BF2392" s="1"/>
      <c r="BG2392" s="1"/>
      <c r="BH2392" s="1"/>
      <c r="BI2392" s="1"/>
      <c r="BJ2392" s="1"/>
      <c r="BK2392" s="1"/>
    </row>
    <row r="2393" spans="1:63" s="901" customFormat="1" ht="15" customHeight="1" x14ac:dyDescent="0.1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50"/>
      <c r="AG2393" s="54"/>
      <c r="AH2393" s="1"/>
      <c r="AI2393" s="1"/>
      <c r="AJ2393" s="1"/>
      <c r="AK2393" s="1"/>
      <c r="AL2393" s="1"/>
      <c r="AM2393" s="1"/>
      <c r="AN2393" s="1"/>
      <c r="AO2393" s="1"/>
      <c r="AP2393" s="1"/>
      <c r="AQ2393" s="1"/>
      <c r="AR2393" s="1"/>
      <c r="AS2393" s="1"/>
      <c r="AT2393" s="1"/>
      <c r="AU2393" s="1"/>
      <c r="AV2393" s="1"/>
      <c r="AW2393" s="1"/>
      <c r="AX2393" s="1"/>
      <c r="AY2393" s="1"/>
      <c r="AZ2393" s="1"/>
      <c r="BA2393" s="1"/>
      <c r="BB2393" s="1"/>
      <c r="BC2393" s="1"/>
      <c r="BD2393" s="1"/>
      <c r="BE2393" s="1"/>
      <c r="BF2393" s="1"/>
      <c r="BG2393" s="1"/>
      <c r="BH2393" s="1"/>
      <c r="BI2393" s="1"/>
      <c r="BJ2393" s="1"/>
      <c r="BK2393" s="1"/>
    </row>
    <row r="2394" spans="1:63" s="901" customFormat="1" ht="15" customHeight="1" x14ac:dyDescent="0.1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50"/>
      <c r="AG2394" s="54"/>
      <c r="AH2394" s="1"/>
      <c r="AI2394" s="1"/>
      <c r="AJ2394" s="1"/>
      <c r="AK2394" s="1"/>
      <c r="AL2394" s="1"/>
      <c r="AM2394" s="1"/>
      <c r="AN2394" s="1"/>
      <c r="AO2394" s="1"/>
      <c r="AP2394" s="1"/>
      <c r="AQ2394" s="1"/>
      <c r="AR2394" s="1"/>
      <c r="AS2394" s="1"/>
      <c r="AT2394" s="1"/>
      <c r="AU2394" s="1"/>
      <c r="AV2394" s="1"/>
      <c r="AW2394" s="1"/>
      <c r="AX2394" s="1"/>
      <c r="AY2394" s="1"/>
      <c r="AZ2394" s="1"/>
      <c r="BA2394" s="1"/>
      <c r="BB2394" s="1"/>
      <c r="BC2394" s="1"/>
      <c r="BD2394" s="1"/>
      <c r="BE2394" s="1"/>
      <c r="BF2394" s="1"/>
      <c r="BG2394" s="1"/>
      <c r="BH2394" s="1"/>
      <c r="BI2394" s="1"/>
      <c r="BJ2394" s="1"/>
      <c r="BK2394" s="1"/>
    </row>
    <row r="2395" spans="1:63" s="901" customFormat="1" ht="15" customHeight="1" x14ac:dyDescent="0.1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50"/>
      <c r="AG2395" s="54"/>
      <c r="AH2395" s="1"/>
      <c r="AI2395" s="1"/>
      <c r="AJ2395" s="1"/>
      <c r="AK2395" s="1"/>
      <c r="AL2395" s="1"/>
      <c r="AM2395" s="1"/>
      <c r="AN2395" s="1"/>
      <c r="AO2395" s="1"/>
      <c r="AP2395" s="1"/>
      <c r="AQ2395" s="1"/>
      <c r="AR2395" s="1"/>
      <c r="AS2395" s="1"/>
      <c r="AT2395" s="1"/>
      <c r="AU2395" s="1"/>
      <c r="AV2395" s="1"/>
      <c r="AW2395" s="1"/>
      <c r="AX2395" s="1"/>
      <c r="AY2395" s="1"/>
      <c r="AZ2395" s="1"/>
      <c r="BA2395" s="1"/>
      <c r="BB2395" s="1"/>
      <c r="BC2395" s="1"/>
      <c r="BD2395" s="1"/>
      <c r="BE2395" s="1"/>
      <c r="BF2395" s="1"/>
      <c r="BG2395" s="1"/>
      <c r="BH2395" s="1"/>
      <c r="BI2395" s="1"/>
      <c r="BJ2395" s="1"/>
      <c r="BK2395" s="1"/>
    </row>
    <row r="2396" spans="1:63" s="901" customFormat="1" ht="15" customHeight="1" x14ac:dyDescent="0.1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50"/>
      <c r="AG2396" s="54"/>
      <c r="AH2396" s="1"/>
      <c r="AI2396" s="1"/>
      <c r="AJ2396" s="1"/>
      <c r="AK2396" s="1"/>
      <c r="AL2396" s="1"/>
      <c r="AM2396" s="1"/>
      <c r="AN2396" s="1"/>
      <c r="AO2396" s="1"/>
      <c r="AP2396" s="1"/>
      <c r="AQ2396" s="1"/>
      <c r="AR2396" s="1"/>
      <c r="AS2396" s="1"/>
      <c r="AT2396" s="1"/>
      <c r="AU2396" s="1"/>
      <c r="AV2396" s="1"/>
      <c r="AW2396" s="1"/>
      <c r="AX2396" s="1"/>
      <c r="AY2396" s="1"/>
      <c r="AZ2396" s="1"/>
      <c r="BA2396" s="1"/>
      <c r="BB2396" s="1"/>
      <c r="BC2396" s="1"/>
      <c r="BD2396" s="1"/>
      <c r="BE2396" s="1"/>
      <c r="BF2396" s="1"/>
      <c r="BG2396" s="1"/>
      <c r="BH2396" s="1"/>
      <c r="BI2396" s="1"/>
      <c r="BJ2396" s="1"/>
      <c r="BK2396" s="1"/>
    </row>
    <row r="2397" spans="1:63" s="901" customFormat="1" ht="15" customHeight="1" x14ac:dyDescent="0.1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50"/>
      <c r="AG2397" s="54"/>
      <c r="AH2397" s="1"/>
      <c r="AI2397" s="1"/>
      <c r="AJ2397" s="1"/>
      <c r="AK2397" s="1"/>
      <c r="AL2397" s="1"/>
      <c r="AM2397" s="1"/>
      <c r="AN2397" s="1"/>
      <c r="AO2397" s="1"/>
      <c r="AP2397" s="1"/>
      <c r="AQ2397" s="1"/>
      <c r="AR2397" s="1"/>
      <c r="AS2397" s="1"/>
      <c r="AT2397" s="1"/>
      <c r="AU2397" s="1"/>
      <c r="AV2397" s="1"/>
      <c r="AW2397" s="1"/>
      <c r="AX2397" s="1"/>
      <c r="AY2397" s="1"/>
      <c r="AZ2397" s="1"/>
      <c r="BA2397" s="1"/>
      <c r="BB2397" s="1"/>
      <c r="BC2397" s="1"/>
      <c r="BD2397" s="1"/>
      <c r="BE2397" s="1"/>
      <c r="BF2397" s="1"/>
      <c r="BG2397" s="1"/>
      <c r="BH2397" s="1"/>
      <c r="BI2397" s="1"/>
      <c r="BJ2397" s="1"/>
      <c r="BK2397" s="1"/>
    </row>
    <row r="2398" spans="1:63" s="901" customFormat="1" ht="15" customHeight="1" x14ac:dyDescent="0.1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50"/>
      <c r="AG2398" s="54"/>
      <c r="AH2398" s="1"/>
      <c r="AI2398" s="1"/>
      <c r="AJ2398" s="1"/>
      <c r="AK2398" s="1"/>
      <c r="AL2398" s="1"/>
      <c r="AM2398" s="1"/>
      <c r="AN2398" s="1"/>
      <c r="AO2398" s="1"/>
      <c r="AP2398" s="1"/>
      <c r="AQ2398" s="1"/>
      <c r="AR2398" s="1"/>
      <c r="AS2398" s="1"/>
      <c r="AT2398" s="1"/>
      <c r="AU2398" s="1"/>
      <c r="AV2398" s="1"/>
      <c r="AW2398" s="1"/>
      <c r="AX2398" s="1"/>
      <c r="AY2398" s="1"/>
      <c r="AZ2398" s="1"/>
      <c r="BA2398" s="1"/>
      <c r="BB2398" s="1"/>
      <c r="BC2398" s="1"/>
      <c r="BD2398" s="1"/>
      <c r="BE2398" s="1"/>
      <c r="BF2398" s="1"/>
      <c r="BG2398" s="1"/>
      <c r="BH2398" s="1"/>
      <c r="BI2398" s="1"/>
      <c r="BJ2398" s="1"/>
      <c r="BK2398" s="1"/>
    </row>
    <row r="2399" spans="1:63" s="901" customFormat="1" ht="15" customHeight="1" x14ac:dyDescent="0.1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50"/>
      <c r="AG2399" s="54"/>
      <c r="AH2399" s="1"/>
      <c r="AI2399" s="1"/>
      <c r="AJ2399" s="1"/>
      <c r="AK2399" s="1"/>
      <c r="AL2399" s="1"/>
      <c r="AM2399" s="1"/>
      <c r="AN2399" s="1"/>
      <c r="AO2399" s="1"/>
      <c r="AP2399" s="1"/>
      <c r="AQ2399" s="1"/>
      <c r="AR2399" s="1"/>
      <c r="AS2399" s="1"/>
      <c r="AT2399" s="1"/>
      <c r="AU2399" s="1"/>
      <c r="AV2399" s="1"/>
      <c r="AW2399" s="1"/>
      <c r="AX2399" s="1"/>
      <c r="AY2399" s="1"/>
      <c r="AZ2399" s="1"/>
      <c r="BA2399" s="1"/>
      <c r="BB2399" s="1"/>
      <c r="BC2399" s="1"/>
      <c r="BD2399" s="1"/>
      <c r="BE2399" s="1"/>
      <c r="BF2399" s="1"/>
      <c r="BG2399" s="1"/>
      <c r="BH2399" s="1"/>
      <c r="BI2399" s="1"/>
      <c r="BJ2399" s="1"/>
      <c r="BK2399" s="1"/>
    </row>
    <row r="2400" spans="1:63" s="901" customFormat="1" ht="15" customHeight="1" x14ac:dyDescent="0.1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50"/>
      <c r="AG2400" s="54"/>
      <c r="AH2400" s="1"/>
      <c r="AI2400" s="1"/>
      <c r="AJ2400" s="1"/>
      <c r="AK2400" s="1"/>
      <c r="AL2400" s="1"/>
      <c r="AM2400" s="1"/>
      <c r="AN2400" s="1"/>
      <c r="AO2400" s="1"/>
      <c r="AP2400" s="1"/>
      <c r="AQ2400" s="1"/>
      <c r="AR2400" s="1"/>
      <c r="AS2400" s="1"/>
      <c r="AT2400" s="1"/>
      <c r="AU2400" s="1"/>
      <c r="AV2400" s="1"/>
      <c r="AW2400" s="1"/>
      <c r="AX2400" s="1"/>
      <c r="AY2400" s="1"/>
      <c r="AZ2400" s="1"/>
      <c r="BA2400" s="1"/>
      <c r="BB2400" s="1"/>
      <c r="BC2400" s="1"/>
      <c r="BD2400" s="1"/>
      <c r="BE2400" s="1"/>
      <c r="BF2400" s="1"/>
      <c r="BG2400" s="1"/>
      <c r="BH2400" s="1"/>
      <c r="BI2400" s="1"/>
      <c r="BJ2400" s="1"/>
      <c r="BK2400" s="1"/>
    </row>
    <row r="2401" spans="1:63" s="901" customFormat="1" ht="15" customHeight="1" x14ac:dyDescent="0.1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50"/>
      <c r="AG2401" s="54"/>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row>
    <row r="2402" spans="1:63" s="901" customFormat="1" ht="15" customHeight="1" x14ac:dyDescent="0.1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50"/>
      <c r="AG2402" s="54"/>
      <c r="AH2402" s="1"/>
      <c r="AI2402" s="1"/>
      <c r="AJ2402" s="1"/>
      <c r="AK2402" s="1"/>
      <c r="AL2402" s="1"/>
      <c r="AM2402" s="1"/>
      <c r="AN2402" s="1"/>
      <c r="AO2402" s="1"/>
      <c r="AP2402" s="1"/>
      <c r="AQ2402" s="1"/>
      <c r="AR2402" s="1"/>
      <c r="AS2402" s="1"/>
      <c r="AT2402" s="1"/>
      <c r="AU2402" s="1"/>
      <c r="AV2402" s="1"/>
      <c r="AW2402" s="1"/>
      <c r="AX2402" s="1"/>
      <c r="AY2402" s="1"/>
      <c r="AZ2402" s="1"/>
      <c r="BA2402" s="1"/>
      <c r="BB2402" s="1"/>
      <c r="BC2402" s="1"/>
      <c r="BD2402" s="1"/>
      <c r="BE2402" s="1"/>
      <c r="BF2402" s="1"/>
      <c r="BG2402" s="1"/>
      <c r="BH2402" s="1"/>
      <c r="BI2402" s="1"/>
      <c r="BJ2402" s="1"/>
      <c r="BK2402" s="1"/>
    </row>
    <row r="2403" spans="1:63" s="901" customFormat="1" ht="15" customHeight="1" x14ac:dyDescent="0.1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50"/>
      <c r="AG2403" s="54"/>
      <c r="AH2403" s="1"/>
      <c r="AI2403" s="1"/>
      <c r="AJ2403" s="1"/>
      <c r="AK2403" s="1"/>
      <c r="AL2403" s="1"/>
      <c r="AM2403" s="1"/>
      <c r="AN2403" s="1"/>
      <c r="AO2403" s="1"/>
      <c r="AP2403" s="1"/>
      <c r="AQ2403" s="1"/>
      <c r="AR2403" s="1"/>
      <c r="AS2403" s="1"/>
      <c r="AT2403" s="1"/>
      <c r="AU2403" s="1"/>
      <c r="AV2403" s="1"/>
      <c r="AW2403" s="1"/>
      <c r="AX2403" s="1"/>
      <c r="AY2403" s="1"/>
      <c r="AZ2403" s="1"/>
      <c r="BA2403" s="1"/>
      <c r="BB2403" s="1"/>
      <c r="BC2403" s="1"/>
      <c r="BD2403" s="1"/>
      <c r="BE2403" s="1"/>
      <c r="BF2403" s="1"/>
      <c r="BG2403" s="1"/>
      <c r="BH2403" s="1"/>
      <c r="BI2403" s="1"/>
      <c r="BJ2403" s="1"/>
      <c r="BK2403" s="1"/>
    </row>
    <row r="2404" spans="1:63" s="901" customFormat="1" ht="15" customHeight="1" x14ac:dyDescent="0.1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50"/>
      <c r="AG2404" s="54"/>
      <c r="AH2404" s="1"/>
      <c r="AI2404" s="1"/>
      <c r="AJ2404" s="1"/>
      <c r="AK2404" s="1"/>
      <c r="AL2404" s="1"/>
      <c r="AM2404" s="1"/>
      <c r="AN2404" s="1"/>
      <c r="AO2404" s="1"/>
      <c r="AP2404" s="1"/>
      <c r="AQ2404" s="1"/>
      <c r="AR2404" s="1"/>
      <c r="AS2404" s="1"/>
      <c r="AT2404" s="1"/>
      <c r="AU2404" s="1"/>
      <c r="AV2404" s="1"/>
      <c r="AW2404" s="1"/>
      <c r="AX2404" s="1"/>
      <c r="AY2404" s="1"/>
      <c r="AZ2404" s="1"/>
      <c r="BA2404" s="1"/>
      <c r="BB2404" s="1"/>
      <c r="BC2404" s="1"/>
      <c r="BD2404" s="1"/>
      <c r="BE2404" s="1"/>
      <c r="BF2404" s="1"/>
      <c r="BG2404" s="1"/>
      <c r="BH2404" s="1"/>
      <c r="BI2404" s="1"/>
      <c r="BJ2404" s="1"/>
      <c r="BK2404" s="1"/>
    </row>
    <row r="2405" spans="1:63" s="901" customFormat="1" ht="15" customHeight="1" x14ac:dyDescent="0.1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50"/>
      <c r="AG2405" s="54"/>
      <c r="AH2405" s="1"/>
      <c r="AI2405" s="1"/>
      <c r="AJ2405" s="1"/>
      <c r="AK2405" s="1"/>
      <c r="AL2405" s="1"/>
      <c r="AM2405" s="1"/>
      <c r="AN2405" s="1"/>
      <c r="AO2405" s="1"/>
      <c r="AP2405" s="1"/>
      <c r="AQ2405" s="1"/>
      <c r="AR2405" s="1"/>
      <c r="AS2405" s="1"/>
      <c r="AT2405" s="1"/>
      <c r="AU2405" s="1"/>
      <c r="AV2405" s="1"/>
      <c r="AW2405" s="1"/>
      <c r="AX2405" s="1"/>
      <c r="AY2405" s="1"/>
      <c r="AZ2405" s="1"/>
      <c r="BA2405" s="1"/>
      <c r="BB2405" s="1"/>
      <c r="BC2405" s="1"/>
      <c r="BD2405" s="1"/>
      <c r="BE2405" s="1"/>
      <c r="BF2405" s="1"/>
      <c r="BG2405" s="1"/>
      <c r="BH2405" s="1"/>
      <c r="BI2405" s="1"/>
      <c r="BJ2405" s="1"/>
      <c r="BK2405" s="1"/>
    </row>
    <row r="2406" spans="1:63" s="901" customFormat="1" ht="15" customHeight="1" x14ac:dyDescent="0.1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50"/>
      <c r="AG2406" s="54"/>
      <c r="AH2406" s="1"/>
      <c r="AI2406" s="1"/>
      <c r="AJ2406" s="1"/>
      <c r="AK2406" s="1"/>
      <c r="AL2406" s="1"/>
      <c r="AM2406" s="1"/>
      <c r="AN2406" s="1"/>
      <c r="AO2406" s="1"/>
      <c r="AP2406" s="1"/>
      <c r="AQ2406" s="1"/>
      <c r="AR2406" s="1"/>
      <c r="AS2406" s="1"/>
      <c r="AT2406" s="1"/>
      <c r="AU2406" s="1"/>
      <c r="AV2406" s="1"/>
      <c r="AW2406" s="1"/>
      <c r="AX2406" s="1"/>
      <c r="AY2406" s="1"/>
      <c r="AZ2406" s="1"/>
      <c r="BA2406" s="1"/>
      <c r="BB2406" s="1"/>
      <c r="BC2406" s="1"/>
      <c r="BD2406" s="1"/>
      <c r="BE2406" s="1"/>
      <c r="BF2406" s="1"/>
      <c r="BG2406" s="1"/>
      <c r="BH2406" s="1"/>
      <c r="BI2406" s="1"/>
      <c r="BJ2406" s="1"/>
      <c r="BK2406" s="1"/>
    </row>
    <row r="2407" spans="1:63" s="901" customFormat="1" ht="15" customHeight="1" x14ac:dyDescent="0.1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50"/>
      <c r="AG2407" s="54"/>
      <c r="AH2407" s="1"/>
      <c r="AI2407" s="1"/>
      <c r="AJ2407" s="1"/>
      <c r="AK2407" s="1"/>
      <c r="AL2407" s="1"/>
      <c r="AM2407" s="1"/>
      <c r="AN2407" s="1"/>
      <c r="AO2407" s="1"/>
      <c r="AP2407" s="1"/>
      <c r="AQ2407" s="1"/>
      <c r="AR2407" s="1"/>
      <c r="AS2407" s="1"/>
      <c r="AT2407" s="1"/>
      <c r="AU2407" s="1"/>
      <c r="AV2407" s="1"/>
      <c r="AW2407" s="1"/>
      <c r="AX2407" s="1"/>
      <c r="AY2407" s="1"/>
      <c r="AZ2407" s="1"/>
      <c r="BA2407" s="1"/>
      <c r="BB2407" s="1"/>
      <c r="BC2407" s="1"/>
      <c r="BD2407" s="1"/>
      <c r="BE2407" s="1"/>
      <c r="BF2407" s="1"/>
      <c r="BG2407" s="1"/>
      <c r="BH2407" s="1"/>
      <c r="BI2407" s="1"/>
      <c r="BJ2407" s="1"/>
      <c r="BK2407" s="1"/>
    </row>
    <row r="2408" spans="1:63" s="901" customFormat="1" ht="15" customHeight="1" x14ac:dyDescent="0.1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50"/>
      <c r="AG2408" s="54"/>
      <c r="AH2408" s="1"/>
      <c r="AI2408" s="1"/>
      <c r="AJ2408" s="1"/>
      <c r="AK2408" s="1"/>
      <c r="AL2408" s="1"/>
      <c r="AM2408" s="1"/>
      <c r="AN2408" s="1"/>
      <c r="AO2408" s="1"/>
      <c r="AP2408" s="1"/>
      <c r="AQ2408" s="1"/>
      <c r="AR2408" s="1"/>
      <c r="AS2408" s="1"/>
      <c r="AT2408" s="1"/>
      <c r="AU2408" s="1"/>
      <c r="AV2408" s="1"/>
      <c r="AW2408" s="1"/>
      <c r="AX2408" s="1"/>
      <c r="AY2408" s="1"/>
      <c r="AZ2408" s="1"/>
      <c r="BA2408" s="1"/>
      <c r="BB2408" s="1"/>
      <c r="BC2408" s="1"/>
      <c r="BD2408" s="1"/>
      <c r="BE2408" s="1"/>
      <c r="BF2408" s="1"/>
      <c r="BG2408" s="1"/>
      <c r="BH2408" s="1"/>
      <c r="BI2408" s="1"/>
      <c r="BJ2408" s="1"/>
      <c r="BK2408" s="1"/>
    </row>
    <row r="2409" spans="1:63" s="901" customFormat="1" ht="15" customHeight="1" x14ac:dyDescent="0.1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50"/>
      <c r="AG2409" s="54"/>
      <c r="AH2409" s="1"/>
      <c r="AI2409" s="1"/>
      <c r="AJ2409" s="1"/>
      <c r="AK2409" s="1"/>
      <c r="AL2409" s="1"/>
      <c r="AM2409" s="1"/>
      <c r="AN2409" s="1"/>
      <c r="AO2409" s="1"/>
      <c r="AP2409" s="1"/>
      <c r="AQ2409" s="1"/>
      <c r="AR2409" s="1"/>
      <c r="AS2409" s="1"/>
      <c r="AT2409" s="1"/>
      <c r="AU2409" s="1"/>
      <c r="AV2409" s="1"/>
      <c r="AW2409" s="1"/>
      <c r="AX2409" s="1"/>
      <c r="AY2409" s="1"/>
      <c r="AZ2409" s="1"/>
      <c r="BA2409" s="1"/>
      <c r="BB2409" s="1"/>
      <c r="BC2409" s="1"/>
      <c r="BD2409" s="1"/>
      <c r="BE2409" s="1"/>
      <c r="BF2409" s="1"/>
      <c r="BG2409" s="1"/>
      <c r="BH2409" s="1"/>
      <c r="BI2409" s="1"/>
      <c r="BJ2409" s="1"/>
      <c r="BK2409" s="1"/>
    </row>
    <row r="2410" spans="1:63" s="901" customFormat="1" ht="15" customHeight="1" x14ac:dyDescent="0.1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50"/>
      <c r="AG2410" s="54"/>
      <c r="AH2410" s="1"/>
      <c r="AI2410" s="1"/>
      <c r="AJ2410" s="1"/>
      <c r="AK2410" s="1"/>
      <c r="AL2410" s="1"/>
      <c r="AM2410" s="1"/>
      <c r="AN2410" s="1"/>
      <c r="AO2410" s="1"/>
      <c r="AP2410" s="1"/>
      <c r="AQ2410" s="1"/>
      <c r="AR2410" s="1"/>
      <c r="AS2410" s="1"/>
      <c r="AT2410" s="1"/>
      <c r="AU2410" s="1"/>
      <c r="AV2410" s="1"/>
      <c r="AW2410" s="1"/>
      <c r="AX2410" s="1"/>
      <c r="AY2410" s="1"/>
      <c r="AZ2410" s="1"/>
      <c r="BA2410" s="1"/>
      <c r="BB2410" s="1"/>
      <c r="BC2410" s="1"/>
      <c r="BD2410" s="1"/>
      <c r="BE2410" s="1"/>
      <c r="BF2410" s="1"/>
      <c r="BG2410" s="1"/>
      <c r="BH2410" s="1"/>
      <c r="BI2410" s="1"/>
      <c r="BJ2410" s="1"/>
      <c r="BK2410" s="1"/>
    </row>
    <row r="2411" spans="1:63" s="901" customFormat="1" ht="15" customHeight="1" x14ac:dyDescent="0.1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50"/>
      <c r="AG2411" s="54"/>
      <c r="AH2411" s="1"/>
      <c r="AI2411" s="1"/>
      <c r="AJ2411" s="1"/>
      <c r="AK2411" s="1"/>
      <c r="AL2411" s="1"/>
      <c r="AM2411" s="1"/>
      <c r="AN2411" s="1"/>
      <c r="AO2411" s="1"/>
      <c r="AP2411" s="1"/>
      <c r="AQ2411" s="1"/>
      <c r="AR2411" s="1"/>
      <c r="AS2411" s="1"/>
      <c r="AT2411" s="1"/>
      <c r="AU2411" s="1"/>
      <c r="AV2411" s="1"/>
      <c r="AW2411" s="1"/>
      <c r="AX2411" s="1"/>
      <c r="AY2411" s="1"/>
      <c r="AZ2411" s="1"/>
      <c r="BA2411" s="1"/>
      <c r="BB2411" s="1"/>
      <c r="BC2411" s="1"/>
      <c r="BD2411" s="1"/>
      <c r="BE2411" s="1"/>
      <c r="BF2411" s="1"/>
      <c r="BG2411" s="1"/>
      <c r="BH2411" s="1"/>
      <c r="BI2411" s="1"/>
      <c r="BJ2411" s="1"/>
      <c r="BK2411" s="1"/>
    </row>
    <row r="2412" spans="1:63" s="901" customFormat="1" ht="15" customHeight="1" x14ac:dyDescent="0.1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50"/>
      <c r="AG2412" s="54"/>
      <c r="AH2412" s="1"/>
      <c r="AI2412" s="1"/>
      <c r="AJ2412" s="1"/>
      <c r="AK2412" s="1"/>
      <c r="AL2412" s="1"/>
      <c r="AM2412" s="1"/>
      <c r="AN2412" s="1"/>
      <c r="AO2412" s="1"/>
      <c r="AP2412" s="1"/>
      <c r="AQ2412" s="1"/>
      <c r="AR2412" s="1"/>
      <c r="AS2412" s="1"/>
      <c r="AT2412" s="1"/>
      <c r="AU2412" s="1"/>
      <c r="AV2412" s="1"/>
      <c r="AW2412" s="1"/>
      <c r="AX2412" s="1"/>
      <c r="AY2412" s="1"/>
      <c r="AZ2412" s="1"/>
      <c r="BA2412" s="1"/>
      <c r="BB2412" s="1"/>
      <c r="BC2412" s="1"/>
      <c r="BD2412" s="1"/>
      <c r="BE2412" s="1"/>
      <c r="BF2412" s="1"/>
      <c r="BG2412" s="1"/>
      <c r="BH2412" s="1"/>
      <c r="BI2412" s="1"/>
      <c r="BJ2412" s="1"/>
      <c r="BK2412" s="1"/>
    </row>
    <row r="2413" spans="1:63" s="901" customFormat="1" ht="15" customHeight="1" x14ac:dyDescent="0.1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50"/>
      <c r="AG2413" s="54"/>
      <c r="AH2413" s="1"/>
      <c r="AI2413" s="1"/>
      <c r="AJ2413" s="1"/>
      <c r="AK2413" s="1"/>
      <c r="AL2413" s="1"/>
      <c r="AM2413" s="1"/>
      <c r="AN2413" s="1"/>
      <c r="AO2413" s="1"/>
      <c r="AP2413" s="1"/>
      <c r="AQ2413" s="1"/>
      <c r="AR2413" s="1"/>
      <c r="AS2413" s="1"/>
      <c r="AT2413" s="1"/>
      <c r="AU2413" s="1"/>
      <c r="AV2413" s="1"/>
      <c r="AW2413" s="1"/>
      <c r="AX2413" s="1"/>
      <c r="AY2413" s="1"/>
      <c r="AZ2413" s="1"/>
      <c r="BA2413" s="1"/>
      <c r="BB2413" s="1"/>
      <c r="BC2413" s="1"/>
      <c r="BD2413" s="1"/>
      <c r="BE2413" s="1"/>
      <c r="BF2413" s="1"/>
      <c r="BG2413" s="1"/>
      <c r="BH2413" s="1"/>
      <c r="BI2413" s="1"/>
      <c r="BJ2413" s="1"/>
      <c r="BK2413" s="1"/>
    </row>
    <row r="2414" spans="1:63" s="901" customFormat="1" ht="15" customHeight="1" x14ac:dyDescent="0.1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50"/>
      <c r="AG2414" s="54"/>
      <c r="AH2414" s="1"/>
      <c r="AI2414" s="1"/>
      <c r="AJ2414" s="1"/>
      <c r="AK2414" s="1"/>
      <c r="AL2414" s="1"/>
      <c r="AM2414" s="1"/>
      <c r="AN2414" s="1"/>
      <c r="AO2414" s="1"/>
      <c r="AP2414" s="1"/>
      <c r="AQ2414" s="1"/>
      <c r="AR2414" s="1"/>
      <c r="AS2414" s="1"/>
      <c r="AT2414" s="1"/>
      <c r="AU2414" s="1"/>
      <c r="AV2414" s="1"/>
      <c r="AW2414" s="1"/>
      <c r="AX2414" s="1"/>
      <c r="AY2414" s="1"/>
      <c r="AZ2414" s="1"/>
      <c r="BA2414" s="1"/>
      <c r="BB2414" s="1"/>
      <c r="BC2414" s="1"/>
      <c r="BD2414" s="1"/>
      <c r="BE2414" s="1"/>
      <c r="BF2414" s="1"/>
      <c r="BG2414" s="1"/>
      <c r="BH2414" s="1"/>
      <c r="BI2414" s="1"/>
      <c r="BJ2414" s="1"/>
      <c r="BK2414" s="1"/>
    </row>
    <row r="2415" spans="1:63" s="901" customFormat="1" ht="15" customHeight="1" x14ac:dyDescent="0.1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50"/>
      <c r="AG2415" s="54"/>
      <c r="AH2415" s="1"/>
      <c r="AI2415" s="1"/>
      <c r="AJ2415" s="1"/>
      <c r="AK2415" s="1"/>
      <c r="AL2415" s="1"/>
      <c r="AM2415" s="1"/>
      <c r="AN2415" s="1"/>
      <c r="AO2415" s="1"/>
      <c r="AP2415" s="1"/>
      <c r="AQ2415" s="1"/>
      <c r="AR2415" s="1"/>
      <c r="AS2415" s="1"/>
      <c r="AT2415" s="1"/>
      <c r="AU2415" s="1"/>
      <c r="AV2415" s="1"/>
      <c r="AW2415" s="1"/>
      <c r="AX2415" s="1"/>
      <c r="AY2415" s="1"/>
      <c r="AZ2415" s="1"/>
      <c r="BA2415" s="1"/>
      <c r="BB2415" s="1"/>
      <c r="BC2415" s="1"/>
      <c r="BD2415" s="1"/>
      <c r="BE2415" s="1"/>
      <c r="BF2415" s="1"/>
      <c r="BG2415" s="1"/>
      <c r="BH2415" s="1"/>
      <c r="BI2415" s="1"/>
      <c r="BJ2415" s="1"/>
      <c r="BK2415" s="1"/>
    </row>
    <row r="2416" spans="1:63" s="901" customFormat="1" ht="15" customHeight="1" x14ac:dyDescent="0.1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50"/>
      <c r="AG2416" s="54"/>
      <c r="AH2416" s="1"/>
      <c r="AI2416" s="1"/>
      <c r="AJ2416" s="1"/>
      <c r="AK2416" s="1"/>
      <c r="AL2416" s="1"/>
      <c r="AM2416" s="1"/>
      <c r="AN2416" s="1"/>
      <c r="AO2416" s="1"/>
      <c r="AP2416" s="1"/>
      <c r="AQ2416" s="1"/>
      <c r="AR2416" s="1"/>
      <c r="AS2416" s="1"/>
      <c r="AT2416" s="1"/>
      <c r="AU2416" s="1"/>
      <c r="AV2416" s="1"/>
      <c r="AW2416" s="1"/>
      <c r="AX2416" s="1"/>
      <c r="AY2416" s="1"/>
      <c r="AZ2416" s="1"/>
      <c r="BA2416" s="1"/>
      <c r="BB2416" s="1"/>
      <c r="BC2416" s="1"/>
      <c r="BD2416" s="1"/>
      <c r="BE2416" s="1"/>
      <c r="BF2416" s="1"/>
      <c r="BG2416" s="1"/>
      <c r="BH2416" s="1"/>
      <c r="BI2416" s="1"/>
      <c r="BJ2416" s="1"/>
      <c r="BK2416" s="1"/>
    </row>
    <row r="2417" spans="1:63" s="901" customFormat="1" ht="15" customHeight="1" x14ac:dyDescent="0.1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50"/>
      <c r="AG2417" s="54"/>
      <c r="AH2417" s="1"/>
      <c r="AI2417" s="1"/>
      <c r="AJ2417" s="1"/>
      <c r="AK2417" s="1"/>
      <c r="AL2417" s="1"/>
      <c r="AM2417" s="1"/>
      <c r="AN2417" s="1"/>
      <c r="AO2417" s="1"/>
      <c r="AP2417" s="1"/>
      <c r="AQ2417" s="1"/>
      <c r="AR2417" s="1"/>
      <c r="AS2417" s="1"/>
      <c r="AT2417" s="1"/>
      <c r="AU2417" s="1"/>
      <c r="AV2417" s="1"/>
      <c r="AW2417" s="1"/>
      <c r="AX2417" s="1"/>
      <c r="AY2417" s="1"/>
      <c r="AZ2417" s="1"/>
      <c r="BA2417" s="1"/>
      <c r="BB2417" s="1"/>
      <c r="BC2417" s="1"/>
      <c r="BD2417" s="1"/>
      <c r="BE2417" s="1"/>
      <c r="BF2417" s="1"/>
      <c r="BG2417" s="1"/>
      <c r="BH2417" s="1"/>
      <c r="BI2417" s="1"/>
      <c r="BJ2417" s="1"/>
      <c r="BK2417" s="1"/>
    </row>
    <row r="2418" spans="1:63" s="901" customFormat="1" ht="15" customHeight="1" x14ac:dyDescent="0.1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50"/>
      <c r="AG2418" s="54"/>
      <c r="AH2418" s="1"/>
      <c r="AI2418" s="1"/>
      <c r="AJ2418" s="1"/>
      <c r="AK2418" s="1"/>
      <c r="AL2418" s="1"/>
      <c r="AM2418" s="1"/>
      <c r="AN2418" s="1"/>
      <c r="AO2418" s="1"/>
      <c r="AP2418" s="1"/>
      <c r="AQ2418" s="1"/>
      <c r="AR2418" s="1"/>
      <c r="AS2418" s="1"/>
      <c r="AT2418" s="1"/>
      <c r="AU2418" s="1"/>
      <c r="AV2418" s="1"/>
      <c r="AW2418" s="1"/>
      <c r="AX2418" s="1"/>
      <c r="AY2418" s="1"/>
      <c r="AZ2418" s="1"/>
      <c r="BA2418" s="1"/>
      <c r="BB2418" s="1"/>
      <c r="BC2418" s="1"/>
      <c r="BD2418" s="1"/>
      <c r="BE2418" s="1"/>
      <c r="BF2418" s="1"/>
      <c r="BG2418" s="1"/>
      <c r="BH2418" s="1"/>
      <c r="BI2418" s="1"/>
      <c r="BJ2418" s="1"/>
      <c r="BK2418" s="1"/>
    </row>
    <row r="2419" spans="1:63" s="901" customFormat="1" ht="15" customHeight="1" x14ac:dyDescent="0.1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50"/>
      <c r="AG2419" s="54"/>
      <c r="AH2419" s="1"/>
      <c r="AI2419" s="1"/>
      <c r="AJ2419" s="1"/>
      <c r="AK2419" s="1"/>
      <c r="AL2419" s="1"/>
      <c r="AM2419" s="1"/>
      <c r="AN2419" s="1"/>
      <c r="AO2419" s="1"/>
      <c r="AP2419" s="1"/>
      <c r="AQ2419" s="1"/>
      <c r="AR2419" s="1"/>
      <c r="AS2419" s="1"/>
      <c r="AT2419" s="1"/>
      <c r="AU2419" s="1"/>
      <c r="AV2419" s="1"/>
      <c r="AW2419" s="1"/>
      <c r="AX2419" s="1"/>
      <c r="AY2419" s="1"/>
      <c r="AZ2419" s="1"/>
      <c r="BA2419" s="1"/>
      <c r="BB2419" s="1"/>
      <c r="BC2419" s="1"/>
      <c r="BD2419" s="1"/>
      <c r="BE2419" s="1"/>
      <c r="BF2419" s="1"/>
      <c r="BG2419" s="1"/>
      <c r="BH2419" s="1"/>
      <c r="BI2419" s="1"/>
      <c r="BJ2419" s="1"/>
      <c r="BK2419" s="1"/>
    </row>
    <row r="2420" spans="1:63" s="901" customFormat="1" ht="15" customHeight="1" x14ac:dyDescent="0.1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50"/>
      <c r="AG2420" s="54"/>
      <c r="AH2420" s="1"/>
      <c r="AI2420" s="1"/>
      <c r="AJ2420" s="1"/>
      <c r="AK2420" s="1"/>
      <c r="AL2420" s="1"/>
      <c r="AM2420" s="1"/>
      <c r="AN2420" s="1"/>
      <c r="AO2420" s="1"/>
      <c r="AP2420" s="1"/>
      <c r="AQ2420" s="1"/>
      <c r="AR2420" s="1"/>
      <c r="AS2420" s="1"/>
      <c r="AT2420" s="1"/>
      <c r="AU2420" s="1"/>
      <c r="AV2420" s="1"/>
      <c r="AW2420" s="1"/>
      <c r="AX2420" s="1"/>
      <c r="AY2420" s="1"/>
      <c r="AZ2420" s="1"/>
      <c r="BA2420" s="1"/>
      <c r="BB2420" s="1"/>
      <c r="BC2420" s="1"/>
      <c r="BD2420" s="1"/>
      <c r="BE2420" s="1"/>
      <c r="BF2420" s="1"/>
      <c r="BG2420" s="1"/>
      <c r="BH2420" s="1"/>
      <c r="BI2420" s="1"/>
      <c r="BJ2420" s="1"/>
      <c r="BK2420" s="1"/>
    </row>
    <row r="2421" spans="1:63" s="901" customFormat="1" ht="15" customHeight="1" x14ac:dyDescent="0.1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50"/>
      <c r="AG2421" s="54"/>
      <c r="AH2421" s="1"/>
      <c r="AI2421" s="1"/>
      <c r="AJ2421" s="1"/>
      <c r="AK2421" s="1"/>
      <c r="AL2421" s="1"/>
      <c r="AM2421" s="1"/>
      <c r="AN2421" s="1"/>
      <c r="AO2421" s="1"/>
      <c r="AP2421" s="1"/>
      <c r="AQ2421" s="1"/>
      <c r="AR2421" s="1"/>
      <c r="AS2421" s="1"/>
      <c r="AT2421" s="1"/>
      <c r="AU2421" s="1"/>
      <c r="AV2421" s="1"/>
      <c r="AW2421" s="1"/>
      <c r="AX2421" s="1"/>
      <c r="AY2421" s="1"/>
      <c r="AZ2421" s="1"/>
      <c r="BA2421" s="1"/>
      <c r="BB2421" s="1"/>
      <c r="BC2421" s="1"/>
      <c r="BD2421" s="1"/>
      <c r="BE2421" s="1"/>
      <c r="BF2421" s="1"/>
      <c r="BG2421" s="1"/>
      <c r="BH2421" s="1"/>
      <c r="BI2421" s="1"/>
      <c r="BJ2421" s="1"/>
      <c r="BK2421" s="1"/>
    </row>
    <row r="2422" spans="1:63" s="901" customFormat="1" ht="15" customHeight="1" x14ac:dyDescent="0.1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50"/>
      <c r="AG2422" s="54"/>
      <c r="AH2422" s="1"/>
      <c r="AI2422" s="1"/>
      <c r="AJ2422" s="1"/>
      <c r="AK2422" s="1"/>
      <c r="AL2422" s="1"/>
      <c r="AM2422" s="1"/>
      <c r="AN2422" s="1"/>
      <c r="AO2422" s="1"/>
      <c r="AP2422" s="1"/>
      <c r="AQ2422" s="1"/>
      <c r="AR2422" s="1"/>
      <c r="AS2422" s="1"/>
      <c r="AT2422" s="1"/>
      <c r="AU2422" s="1"/>
      <c r="AV2422" s="1"/>
      <c r="AW2422" s="1"/>
      <c r="AX2422" s="1"/>
      <c r="AY2422" s="1"/>
      <c r="AZ2422" s="1"/>
      <c r="BA2422" s="1"/>
      <c r="BB2422" s="1"/>
      <c r="BC2422" s="1"/>
      <c r="BD2422" s="1"/>
      <c r="BE2422" s="1"/>
      <c r="BF2422" s="1"/>
      <c r="BG2422" s="1"/>
      <c r="BH2422" s="1"/>
      <c r="BI2422" s="1"/>
      <c r="BJ2422" s="1"/>
      <c r="BK2422" s="1"/>
    </row>
    <row r="2423" spans="1:63" s="901" customFormat="1" ht="15" customHeight="1" x14ac:dyDescent="0.1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50"/>
      <c r="AG2423" s="54"/>
      <c r="AH2423" s="1"/>
      <c r="AI2423" s="1"/>
      <c r="AJ2423" s="1"/>
      <c r="AK2423" s="1"/>
      <c r="AL2423" s="1"/>
      <c r="AM2423" s="1"/>
      <c r="AN2423" s="1"/>
      <c r="AO2423" s="1"/>
      <c r="AP2423" s="1"/>
      <c r="AQ2423" s="1"/>
      <c r="AR2423" s="1"/>
      <c r="AS2423" s="1"/>
      <c r="AT2423" s="1"/>
      <c r="AU2423" s="1"/>
      <c r="AV2423" s="1"/>
      <c r="AW2423" s="1"/>
      <c r="AX2423" s="1"/>
      <c r="AY2423" s="1"/>
      <c r="AZ2423" s="1"/>
      <c r="BA2423" s="1"/>
      <c r="BB2423" s="1"/>
      <c r="BC2423" s="1"/>
      <c r="BD2423" s="1"/>
      <c r="BE2423" s="1"/>
      <c r="BF2423" s="1"/>
      <c r="BG2423" s="1"/>
      <c r="BH2423" s="1"/>
      <c r="BI2423" s="1"/>
      <c r="BJ2423" s="1"/>
      <c r="BK2423" s="1"/>
    </row>
    <row r="2424" spans="1:63" s="901" customFormat="1" ht="15" customHeight="1" x14ac:dyDescent="0.1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50"/>
      <c r="AG2424" s="54"/>
      <c r="AH2424" s="1"/>
      <c r="AI2424" s="1"/>
      <c r="AJ2424" s="1"/>
      <c r="AK2424" s="1"/>
      <c r="AL2424" s="1"/>
      <c r="AM2424" s="1"/>
      <c r="AN2424" s="1"/>
      <c r="AO2424" s="1"/>
      <c r="AP2424" s="1"/>
      <c r="AQ2424" s="1"/>
      <c r="AR2424" s="1"/>
      <c r="AS2424" s="1"/>
      <c r="AT2424" s="1"/>
      <c r="AU2424" s="1"/>
      <c r="AV2424" s="1"/>
      <c r="AW2424" s="1"/>
      <c r="AX2424" s="1"/>
      <c r="AY2424" s="1"/>
      <c r="AZ2424" s="1"/>
      <c r="BA2424" s="1"/>
      <c r="BB2424" s="1"/>
      <c r="BC2424" s="1"/>
      <c r="BD2424" s="1"/>
      <c r="BE2424" s="1"/>
      <c r="BF2424" s="1"/>
      <c r="BG2424" s="1"/>
      <c r="BH2424" s="1"/>
      <c r="BI2424" s="1"/>
      <c r="BJ2424" s="1"/>
      <c r="BK2424" s="1"/>
    </row>
    <row r="2425" spans="1:63" s="901" customFormat="1" ht="15" customHeight="1" x14ac:dyDescent="0.1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50"/>
      <c r="AG2425" s="54"/>
      <c r="AH2425" s="1"/>
      <c r="AI2425" s="1"/>
      <c r="AJ2425" s="1"/>
      <c r="AK2425" s="1"/>
      <c r="AL2425" s="1"/>
      <c r="AM2425" s="1"/>
      <c r="AN2425" s="1"/>
      <c r="AO2425" s="1"/>
      <c r="AP2425" s="1"/>
      <c r="AQ2425" s="1"/>
      <c r="AR2425" s="1"/>
      <c r="AS2425" s="1"/>
      <c r="AT2425" s="1"/>
      <c r="AU2425" s="1"/>
      <c r="AV2425" s="1"/>
      <c r="AW2425" s="1"/>
      <c r="AX2425" s="1"/>
      <c r="AY2425" s="1"/>
      <c r="AZ2425" s="1"/>
      <c r="BA2425" s="1"/>
      <c r="BB2425" s="1"/>
      <c r="BC2425" s="1"/>
      <c r="BD2425" s="1"/>
      <c r="BE2425" s="1"/>
      <c r="BF2425" s="1"/>
      <c r="BG2425" s="1"/>
      <c r="BH2425" s="1"/>
      <c r="BI2425" s="1"/>
      <c r="BJ2425" s="1"/>
      <c r="BK2425" s="1"/>
    </row>
    <row r="2426" spans="1:63" s="901" customFormat="1" ht="15" customHeight="1" x14ac:dyDescent="0.1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50"/>
      <c r="AG2426" s="54"/>
      <c r="AH2426" s="1"/>
      <c r="AI2426" s="1"/>
      <c r="AJ2426" s="1"/>
      <c r="AK2426" s="1"/>
      <c r="AL2426" s="1"/>
      <c r="AM2426" s="1"/>
      <c r="AN2426" s="1"/>
      <c r="AO2426" s="1"/>
      <c r="AP2426" s="1"/>
      <c r="AQ2426" s="1"/>
      <c r="AR2426" s="1"/>
      <c r="AS2426" s="1"/>
      <c r="AT2426" s="1"/>
      <c r="AU2426" s="1"/>
      <c r="AV2426" s="1"/>
      <c r="AW2426" s="1"/>
      <c r="AX2426" s="1"/>
      <c r="AY2426" s="1"/>
      <c r="AZ2426" s="1"/>
      <c r="BA2426" s="1"/>
      <c r="BB2426" s="1"/>
      <c r="BC2426" s="1"/>
      <c r="BD2426" s="1"/>
      <c r="BE2426" s="1"/>
      <c r="BF2426" s="1"/>
      <c r="BG2426" s="1"/>
      <c r="BH2426" s="1"/>
      <c r="BI2426" s="1"/>
      <c r="BJ2426" s="1"/>
      <c r="BK2426" s="1"/>
    </row>
    <row r="2427" spans="1:63" s="901" customFormat="1" ht="15" customHeight="1" x14ac:dyDescent="0.1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50"/>
      <c r="AG2427" s="54"/>
      <c r="AH2427" s="1"/>
      <c r="AI2427" s="1"/>
      <c r="AJ2427" s="1"/>
      <c r="AK2427" s="1"/>
      <c r="AL2427" s="1"/>
      <c r="AM2427" s="1"/>
      <c r="AN2427" s="1"/>
      <c r="AO2427" s="1"/>
      <c r="AP2427" s="1"/>
      <c r="AQ2427" s="1"/>
      <c r="AR2427" s="1"/>
      <c r="AS2427" s="1"/>
      <c r="AT2427" s="1"/>
      <c r="AU2427" s="1"/>
      <c r="AV2427" s="1"/>
      <c r="AW2427" s="1"/>
      <c r="AX2427" s="1"/>
      <c r="AY2427" s="1"/>
      <c r="AZ2427" s="1"/>
      <c r="BA2427" s="1"/>
      <c r="BB2427" s="1"/>
      <c r="BC2427" s="1"/>
      <c r="BD2427" s="1"/>
      <c r="BE2427" s="1"/>
      <c r="BF2427" s="1"/>
      <c r="BG2427" s="1"/>
      <c r="BH2427" s="1"/>
      <c r="BI2427" s="1"/>
      <c r="BJ2427" s="1"/>
      <c r="BK2427" s="1"/>
    </row>
    <row r="2428" spans="1:63" s="901" customFormat="1" ht="15" customHeight="1" x14ac:dyDescent="0.1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50"/>
      <c r="AG2428" s="54"/>
      <c r="AH2428" s="1"/>
      <c r="AI2428" s="1"/>
      <c r="AJ2428" s="1"/>
      <c r="AK2428" s="1"/>
      <c r="AL2428" s="1"/>
      <c r="AM2428" s="1"/>
      <c r="AN2428" s="1"/>
      <c r="AO2428" s="1"/>
      <c r="AP2428" s="1"/>
      <c r="AQ2428" s="1"/>
      <c r="AR2428" s="1"/>
      <c r="AS2428" s="1"/>
      <c r="AT2428" s="1"/>
      <c r="AU2428" s="1"/>
      <c r="AV2428" s="1"/>
      <c r="AW2428" s="1"/>
      <c r="AX2428" s="1"/>
      <c r="AY2428" s="1"/>
      <c r="AZ2428" s="1"/>
      <c r="BA2428" s="1"/>
      <c r="BB2428" s="1"/>
      <c r="BC2428" s="1"/>
      <c r="BD2428" s="1"/>
      <c r="BE2428" s="1"/>
      <c r="BF2428" s="1"/>
      <c r="BG2428" s="1"/>
      <c r="BH2428" s="1"/>
      <c r="BI2428" s="1"/>
      <c r="BJ2428" s="1"/>
      <c r="BK2428" s="1"/>
    </row>
    <row r="2429" spans="1:63" s="901" customFormat="1" ht="15" customHeight="1" x14ac:dyDescent="0.1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50"/>
      <c r="AG2429" s="54"/>
      <c r="AH2429" s="1"/>
      <c r="AI2429" s="1"/>
      <c r="AJ2429" s="1"/>
      <c r="AK2429" s="1"/>
      <c r="AL2429" s="1"/>
      <c r="AM2429" s="1"/>
      <c r="AN2429" s="1"/>
      <c r="AO2429" s="1"/>
      <c r="AP2429" s="1"/>
      <c r="AQ2429" s="1"/>
      <c r="AR2429" s="1"/>
      <c r="AS2429" s="1"/>
      <c r="AT2429" s="1"/>
      <c r="AU2429" s="1"/>
      <c r="AV2429" s="1"/>
      <c r="AW2429" s="1"/>
      <c r="AX2429" s="1"/>
      <c r="AY2429" s="1"/>
      <c r="AZ2429" s="1"/>
      <c r="BA2429" s="1"/>
      <c r="BB2429" s="1"/>
      <c r="BC2429" s="1"/>
      <c r="BD2429" s="1"/>
      <c r="BE2429" s="1"/>
      <c r="BF2429" s="1"/>
      <c r="BG2429" s="1"/>
      <c r="BH2429" s="1"/>
      <c r="BI2429" s="1"/>
      <c r="BJ2429" s="1"/>
      <c r="BK2429" s="1"/>
    </row>
    <row r="2430" spans="1:63" s="901" customFormat="1" ht="15" customHeight="1" x14ac:dyDescent="0.1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50"/>
      <c r="AG2430" s="54"/>
      <c r="AH2430" s="1"/>
      <c r="AI2430" s="1"/>
      <c r="AJ2430" s="1"/>
      <c r="AK2430" s="1"/>
      <c r="AL2430" s="1"/>
      <c r="AM2430" s="1"/>
      <c r="AN2430" s="1"/>
      <c r="AO2430" s="1"/>
      <c r="AP2430" s="1"/>
      <c r="AQ2430" s="1"/>
      <c r="AR2430" s="1"/>
      <c r="AS2430" s="1"/>
      <c r="AT2430" s="1"/>
      <c r="AU2430" s="1"/>
      <c r="AV2430" s="1"/>
      <c r="AW2430" s="1"/>
      <c r="AX2430" s="1"/>
      <c r="AY2430" s="1"/>
      <c r="AZ2430" s="1"/>
      <c r="BA2430" s="1"/>
      <c r="BB2430" s="1"/>
      <c r="BC2430" s="1"/>
      <c r="BD2430" s="1"/>
      <c r="BE2430" s="1"/>
      <c r="BF2430" s="1"/>
      <c r="BG2430" s="1"/>
      <c r="BH2430" s="1"/>
      <c r="BI2430" s="1"/>
      <c r="BJ2430" s="1"/>
      <c r="BK2430" s="1"/>
    </row>
    <row r="2431" spans="1:63" s="901" customFormat="1" ht="15" customHeight="1" x14ac:dyDescent="0.1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50"/>
      <c r="AG2431" s="54"/>
      <c r="AH2431" s="1"/>
      <c r="AI2431" s="1"/>
      <c r="AJ2431" s="1"/>
      <c r="AK2431" s="1"/>
      <c r="AL2431" s="1"/>
      <c r="AM2431" s="1"/>
      <c r="AN2431" s="1"/>
      <c r="AO2431" s="1"/>
      <c r="AP2431" s="1"/>
      <c r="AQ2431" s="1"/>
      <c r="AR2431" s="1"/>
      <c r="AS2431" s="1"/>
      <c r="AT2431" s="1"/>
      <c r="AU2431" s="1"/>
      <c r="AV2431" s="1"/>
      <c r="AW2431" s="1"/>
      <c r="AX2431" s="1"/>
      <c r="AY2431" s="1"/>
      <c r="AZ2431" s="1"/>
      <c r="BA2431" s="1"/>
      <c r="BB2431" s="1"/>
      <c r="BC2431" s="1"/>
      <c r="BD2431" s="1"/>
      <c r="BE2431" s="1"/>
      <c r="BF2431" s="1"/>
      <c r="BG2431" s="1"/>
      <c r="BH2431" s="1"/>
      <c r="BI2431" s="1"/>
      <c r="BJ2431" s="1"/>
      <c r="BK2431" s="1"/>
    </row>
    <row r="2432" spans="1:63" s="901" customFormat="1" ht="15" customHeight="1" x14ac:dyDescent="0.1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50"/>
      <c r="AG2432" s="54"/>
      <c r="AH2432" s="1"/>
      <c r="AI2432" s="1"/>
      <c r="AJ2432" s="1"/>
      <c r="AK2432" s="1"/>
      <c r="AL2432" s="1"/>
      <c r="AM2432" s="1"/>
      <c r="AN2432" s="1"/>
      <c r="AO2432" s="1"/>
      <c r="AP2432" s="1"/>
      <c r="AQ2432" s="1"/>
      <c r="AR2432" s="1"/>
      <c r="AS2432" s="1"/>
      <c r="AT2432" s="1"/>
      <c r="AU2432" s="1"/>
      <c r="AV2432" s="1"/>
      <c r="AW2432" s="1"/>
      <c r="AX2432" s="1"/>
      <c r="AY2432" s="1"/>
      <c r="AZ2432" s="1"/>
      <c r="BA2432" s="1"/>
      <c r="BB2432" s="1"/>
      <c r="BC2432" s="1"/>
      <c r="BD2432" s="1"/>
      <c r="BE2432" s="1"/>
      <c r="BF2432" s="1"/>
      <c r="BG2432" s="1"/>
      <c r="BH2432" s="1"/>
      <c r="BI2432" s="1"/>
      <c r="BJ2432" s="1"/>
      <c r="BK2432" s="1"/>
    </row>
    <row r="2433" spans="1:63" s="901" customFormat="1" ht="15" customHeight="1" x14ac:dyDescent="0.1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50"/>
      <c r="AG2433" s="54"/>
      <c r="AH2433" s="1"/>
      <c r="AI2433" s="1"/>
      <c r="AJ2433" s="1"/>
      <c r="AK2433" s="1"/>
      <c r="AL2433" s="1"/>
      <c r="AM2433" s="1"/>
      <c r="AN2433" s="1"/>
      <c r="AO2433" s="1"/>
      <c r="AP2433" s="1"/>
      <c r="AQ2433" s="1"/>
      <c r="AR2433" s="1"/>
      <c r="AS2433" s="1"/>
      <c r="AT2433" s="1"/>
      <c r="AU2433" s="1"/>
      <c r="AV2433" s="1"/>
      <c r="AW2433" s="1"/>
      <c r="AX2433" s="1"/>
      <c r="AY2433" s="1"/>
      <c r="AZ2433" s="1"/>
      <c r="BA2433" s="1"/>
      <c r="BB2433" s="1"/>
      <c r="BC2433" s="1"/>
      <c r="BD2433" s="1"/>
      <c r="BE2433" s="1"/>
      <c r="BF2433" s="1"/>
      <c r="BG2433" s="1"/>
      <c r="BH2433" s="1"/>
      <c r="BI2433" s="1"/>
      <c r="BJ2433" s="1"/>
      <c r="BK2433" s="1"/>
    </row>
    <row r="2434" spans="1:63" s="901" customFormat="1" ht="15" customHeight="1" x14ac:dyDescent="0.1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50"/>
      <c r="AG2434" s="54"/>
      <c r="AH2434" s="1"/>
      <c r="AI2434" s="1"/>
      <c r="AJ2434" s="1"/>
      <c r="AK2434" s="1"/>
      <c r="AL2434" s="1"/>
      <c r="AM2434" s="1"/>
      <c r="AN2434" s="1"/>
      <c r="AO2434" s="1"/>
      <c r="AP2434" s="1"/>
      <c r="AQ2434" s="1"/>
      <c r="AR2434" s="1"/>
      <c r="AS2434" s="1"/>
      <c r="AT2434" s="1"/>
      <c r="AU2434" s="1"/>
      <c r="AV2434" s="1"/>
      <c r="AW2434" s="1"/>
      <c r="AX2434" s="1"/>
      <c r="AY2434" s="1"/>
      <c r="AZ2434" s="1"/>
      <c r="BA2434" s="1"/>
      <c r="BB2434" s="1"/>
      <c r="BC2434" s="1"/>
      <c r="BD2434" s="1"/>
      <c r="BE2434" s="1"/>
      <c r="BF2434" s="1"/>
      <c r="BG2434" s="1"/>
      <c r="BH2434" s="1"/>
      <c r="BI2434" s="1"/>
      <c r="BJ2434" s="1"/>
      <c r="BK2434" s="1"/>
    </row>
    <row r="2435" spans="1:63" s="901" customFormat="1" ht="15" customHeight="1" x14ac:dyDescent="0.1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50"/>
      <c r="AG2435" s="54"/>
      <c r="AH2435" s="1"/>
      <c r="AI2435" s="1"/>
      <c r="AJ2435" s="1"/>
      <c r="AK2435" s="1"/>
      <c r="AL2435" s="1"/>
      <c r="AM2435" s="1"/>
      <c r="AN2435" s="1"/>
      <c r="AO2435" s="1"/>
      <c r="AP2435" s="1"/>
      <c r="AQ2435" s="1"/>
      <c r="AR2435" s="1"/>
      <c r="AS2435" s="1"/>
      <c r="AT2435" s="1"/>
      <c r="AU2435" s="1"/>
      <c r="AV2435" s="1"/>
      <c r="AW2435" s="1"/>
      <c r="AX2435" s="1"/>
      <c r="AY2435" s="1"/>
      <c r="AZ2435" s="1"/>
      <c r="BA2435" s="1"/>
      <c r="BB2435" s="1"/>
      <c r="BC2435" s="1"/>
      <c r="BD2435" s="1"/>
      <c r="BE2435" s="1"/>
      <c r="BF2435" s="1"/>
      <c r="BG2435" s="1"/>
      <c r="BH2435" s="1"/>
      <c r="BI2435" s="1"/>
      <c r="BJ2435" s="1"/>
      <c r="BK2435" s="1"/>
    </row>
    <row r="2436" spans="1:63" s="901" customFormat="1" ht="15" customHeight="1" x14ac:dyDescent="0.1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50"/>
      <c r="AG2436" s="54"/>
      <c r="AH2436" s="1"/>
      <c r="AI2436" s="1"/>
      <c r="AJ2436" s="1"/>
      <c r="AK2436" s="1"/>
      <c r="AL2436" s="1"/>
      <c r="AM2436" s="1"/>
      <c r="AN2436" s="1"/>
      <c r="AO2436" s="1"/>
      <c r="AP2436" s="1"/>
      <c r="AQ2436" s="1"/>
      <c r="AR2436" s="1"/>
      <c r="AS2436" s="1"/>
      <c r="AT2436" s="1"/>
      <c r="AU2436" s="1"/>
      <c r="AV2436" s="1"/>
      <c r="AW2436" s="1"/>
      <c r="AX2436" s="1"/>
      <c r="AY2436" s="1"/>
      <c r="AZ2436" s="1"/>
      <c r="BA2436" s="1"/>
      <c r="BB2436" s="1"/>
      <c r="BC2436" s="1"/>
      <c r="BD2436" s="1"/>
      <c r="BE2436" s="1"/>
      <c r="BF2436" s="1"/>
      <c r="BG2436" s="1"/>
      <c r="BH2436" s="1"/>
      <c r="BI2436" s="1"/>
      <c r="BJ2436" s="1"/>
      <c r="BK2436" s="1"/>
    </row>
    <row r="2437" spans="1:63" s="901" customFormat="1" ht="15" customHeight="1" x14ac:dyDescent="0.1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50"/>
      <c r="AG2437" s="54"/>
      <c r="AH2437" s="1"/>
      <c r="AI2437" s="1"/>
      <c r="AJ2437" s="1"/>
      <c r="AK2437" s="1"/>
      <c r="AL2437" s="1"/>
      <c r="AM2437" s="1"/>
      <c r="AN2437" s="1"/>
      <c r="AO2437" s="1"/>
      <c r="AP2437" s="1"/>
      <c r="AQ2437" s="1"/>
      <c r="AR2437" s="1"/>
      <c r="AS2437" s="1"/>
      <c r="AT2437" s="1"/>
      <c r="AU2437" s="1"/>
      <c r="AV2437" s="1"/>
      <c r="AW2437" s="1"/>
      <c r="AX2437" s="1"/>
      <c r="AY2437" s="1"/>
      <c r="AZ2437" s="1"/>
      <c r="BA2437" s="1"/>
      <c r="BB2437" s="1"/>
      <c r="BC2437" s="1"/>
      <c r="BD2437" s="1"/>
      <c r="BE2437" s="1"/>
      <c r="BF2437" s="1"/>
      <c r="BG2437" s="1"/>
      <c r="BH2437" s="1"/>
      <c r="BI2437" s="1"/>
      <c r="BJ2437" s="1"/>
      <c r="BK2437" s="1"/>
    </row>
    <row r="2438" spans="1:63" s="901" customFormat="1" ht="15" customHeight="1" x14ac:dyDescent="0.1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50"/>
      <c r="AG2438" s="54"/>
      <c r="AH2438" s="1"/>
      <c r="AI2438" s="1"/>
      <c r="AJ2438" s="1"/>
      <c r="AK2438" s="1"/>
      <c r="AL2438" s="1"/>
      <c r="AM2438" s="1"/>
      <c r="AN2438" s="1"/>
      <c r="AO2438" s="1"/>
      <c r="AP2438" s="1"/>
      <c r="AQ2438" s="1"/>
      <c r="AR2438" s="1"/>
      <c r="AS2438" s="1"/>
      <c r="AT2438" s="1"/>
      <c r="AU2438" s="1"/>
      <c r="AV2438" s="1"/>
      <c r="AW2438" s="1"/>
      <c r="AX2438" s="1"/>
      <c r="AY2438" s="1"/>
      <c r="AZ2438" s="1"/>
      <c r="BA2438" s="1"/>
      <c r="BB2438" s="1"/>
      <c r="BC2438" s="1"/>
      <c r="BD2438" s="1"/>
      <c r="BE2438" s="1"/>
      <c r="BF2438" s="1"/>
      <c r="BG2438" s="1"/>
      <c r="BH2438" s="1"/>
      <c r="BI2438" s="1"/>
      <c r="BJ2438" s="1"/>
      <c r="BK2438" s="1"/>
    </row>
    <row r="2439" spans="1:63" s="901" customFormat="1" ht="15" customHeight="1" x14ac:dyDescent="0.1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50"/>
      <c r="AG2439" s="54"/>
      <c r="AH2439" s="1"/>
      <c r="AI2439" s="1"/>
      <c r="AJ2439" s="1"/>
      <c r="AK2439" s="1"/>
      <c r="AL2439" s="1"/>
      <c r="AM2439" s="1"/>
      <c r="AN2439" s="1"/>
      <c r="AO2439" s="1"/>
      <c r="AP2439" s="1"/>
      <c r="AQ2439" s="1"/>
      <c r="AR2439" s="1"/>
      <c r="AS2439" s="1"/>
      <c r="AT2439" s="1"/>
      <c r="AU2439" s="1"/>
      <c r="AV2439" s="1"/>
      <c r="AW2439" s="1"/>
      <c r="AX2439" s="1"/>
      <c r="AY2439" s="1"/>
      <c r="AZ2439" s="1"/>
      <c r="BA2439" s="1"/>
      <c r="BB2439" s="1"/>
      <c r="BC2439" s="1"/>
      <c r="BD2439" s="1"/>
      <c r="BE2439" s="1"/>
      <c r="BF2439" s="1"/>
      <c r="BG2439" s="1"/>
      <c r="BH2439" s="1"/>
      <c r="BI2439" s="1"/>
      <c r="BJ2439" s="1"/>
      <c r="BK2439" s="1"/>
    </row>
    <row r="2440" spans="1:63" s="901" customFormat="1" ht="15" customHeight="1" x14ac:dyDescent="0.1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50"/>
      <c r="AG2440" s="54"/>
      <c r="AH2440" s="1"/>
      <c r="AI2440" s="1"/>
      <c r="AJ2440" s="1"/>
      <c r="AK2440" s="1"/>
      <c r="AL2440" s="1"/>
      <c r="AM2440" s="1"/>
      <c r="AN2440" s="1"/>
      <c r="AO2440" s="1"/>
      <c r="AP2440" s="1"/>
      <c r="AQ2440" s="1"/>
      <c r="AR2440" s="1"/>
      <c r="AS2440" s="1"/>
      <c r="AT2440" s="1"/>
      <c r="AU2440" s="1"/>
      <c r="AV2440" s="1"/>
      <c r="AW2440" s="1"/>
      <c r="AX2440" s="1"/>
      <c r="AY2440" s="1"/>
      <c r="AZ2440" s="1"/>
      <c r="BA2440" s="1"/>
      <c r="BB2440" s="1"/>
      <c r="BC2440" s="1"/>
      <c r="BD2440" s="1"/>
      <c r="BE2440" s="1"/>
      <c r="BF2440" s="1"/>
      <c r="BG2440" s="1"/>
      <c r="BH2440" s="1"/>
      <c r="BI2440" s="1"/>
      <c r="BJ2440" s="1"/>
      <c r="BK2440" s="1"/>
    </row>
    <row r="2441" spans="1:63" s="901" customFormat="1" ht="15" customHeight="1" x14ac:dyDescent="0.1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50"/>
      <c r="AG2441" s="54"/>
      <c r="AH2441" s="1"/>
      <c r="AI2441" s="1"/>
      <c r="AJ2441" s="1"/>
      <c r="AK2441" s="1"/>
      <c r="AL2441" s="1"/>
      <c r="AM2441" s="1"/>
      <c r="AN2441" s="1"/>
      <c r="AO2441" s="1"/>
      <c r="AP2441" s="1"/>
      <c r="AQ2441" s="1"/>
      <c r="AR2441" s="1"/>
      <c r="AS2441" s="1"/>
      <c r="AT2441" s="1"/>
      <c r="AU2441" s="1"/>
      <c r="AV2441" s="1"/>
      <c r="AW2441" s="1"/>
      <c r="AX2441" s="1"/>
      <c r="AY2441" s="1"/>
      <c r="AZ2441" s="1"/>
      <c r="BA2441" s="1"/>
      <c r="BB2441" s="1"/>
      <c r="BC2441" s="1"/>
      <c r="BD2441" s="1"/>
      <c r="BE2441" s="1"/>
      <c r="BF2441" s="1"/>
      <c r="BG2441" s="1"/>
      <c r="BH2441" s="1"/>
      <c r="BI2441" s="1"/>
      <c r="BJ2441" s="1"/>
      <c r="BK2441" s="1"/>
    </row>
    <row r="2442" spans="1:63" s="901" customFormat="1" ht="15" customHeight="1" x14ac:dyDescent="0.1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50"/>
      <c r="AG2442" s="54"/>
      <c r="AH2442" s="1"/>
      <c r="AI2442" s="1"/>
      <c r="AJ2442" s="1"/>
      <c r="AK2442" s="1"/>
      <c r="AL2442" s="1"/>
      <c r="AM2442" s="1"/>
      <c r="AN2442" s="1"/>
      <c r="AO2442" s="1"/>
      <c r="AP2442" s="1"/>
      <c r="AQ2442" s="1"/>
      <c r="AR2442" s="1"/>
      <c r="AS2442" s="1"/>
      <c r="AT2442" s="1"/>
      <c r="AU2442" s="1"/>
      <c r="AV2442" s="1"/>
      <c r="AW2442" s="1"/>
      <c r="AX2442" s="1"/>
      <c r="AY2442" s="1"/>
      <c r="AZ2442" s="1"/>
      <c r="BA2442" s="1"/>
      <c r="BB2442" s="1"/>
      <c r="BC2442" s="1"/>
      <c r="BD2442" s="1"/>
      <c r="BE2442" s="1"/>
      <c r="BF2442" s="1"/>
      <c r="BG2442" s="1"/>
      <c r="BH2442" s="1"/>
      <c r="BI2442" s="1"/>
      <c r="BJ2442" s="1"/>
      <c r="BK2442" s="1"/>
    </row>
    <row r="2443" spans="1:63" s="901" customFormat="1" ht="15" customHeight="1" x14ac:dyDescent="0.1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50"/>
      <c r="AG2443" s="54"/>
      <c r="AH2443" s="1"/>
      <c r="AI2443" s="1"/>
      <c r="AJ2443" s="1"/>
      <c r="AK2443" s="1"/>
      <c r="AL2443" s="1"/>
      <c r="AM2443" s="1"/>
      <c r="AN2443" s="1"/>
      <c r="AO2443" s="1"/>
      <c r="AP2443" s="1"/>
      <c r="AQ2443" s="1"/>
      <c r="AR2443" s="1"/>
      <c r="AS2443" s="1"/>
      <c r="AT2443" s="1"/>
      <c r="AU2443" s="1"/>
      <c r="AV2443" s="1"/>
      <c r="AW2443" s="1"/>
      <c r="AX2443" s="1"/>
      <c r="AY2443" s="1"/>
      <c r="AZ2443" s="1"/>
      <c r="BA2443" s="1"/>
      <c r="BB2443" s="1"/>
      <c r="BC2443" s="1"/>
      <c r="BD2443" s="1"/>
      <c r="BE2443" s="1"/>
      <c r="BF2443" s="1"/>
      <c r="BG2443" s="1"/>
      <c r="BH2443" s="1"/>
      <c r="BI2443" s="1"/>
      <c r="BJ2443" s="1"/>
      <c r="BK2443" s="1"/>
    </row>
    <row r="2444" spans="1:63" s="901" customFormat="1" ht="15" customHeight="1" x14ac:dyDescent="0.1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50"/>
      <c r="AG2444" s="54"/>
      <c r="AH2444" s="1"/>
      <c r="AI2444" s="1"/>
      <c r="AJ2444" s="1"/>
      <c r="AK2444" s="1"/>
      <c r="AL2444" s="1"/>
      <c r="AM2444" s="1"/>
      <c r="AN2444" s="1"/>
      <c r="AO2444" s="1"/>
      <c r="AP2444" s="1"/>
      <c r="AQ2444" s="1"/>
      <c r="AR2444" s="1"/>
      <c r="AS2444" s="1"/>
      <c r="AT2444" s="1"/>
      <c r="AU2444" s="1"/>
      <c r="AV2444" s="1"/>
      <c r="AW2444" s="1"/>
      <c r="AX2444" s="1"/>
      <c r="AY2444" s="1"/>
      <c r="AZ2444" s="1"/>
      <c r="BA2444" s="1"/>
      <c r="BB2444" s="1"/>
      <c r="BC2444" s="1"/>
      <c r="BD2444" s="1"/>
      <c r="BE2444" s="1"/>
      <c r="BF2444" s="1"/>
      <c r="BG2444" s="1"/>
      <c r="BH2444" s="1"/>
      <c r="BI2444" s="1"/>
      <c r="BJ2444" s="1"/>
      <c r="BK2444" s="1"/>
    </row>
    <row r="2445" spans="1:63" s="901" customFormat="1" ht="15" customHeight="1" x14ac:dyDescent="0.1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50"/>
      <c r="AG2445" s="54"/>
      <c r="AH2445" s="1"/>
      <c r="AI2445" s="1"/>
      <c r="AJ2445" s="1"/>
      <c r="AK2445" s="1"/>
      <c r="AL2445" s="1"/>
      <c r="AM2445" s="1"/>
      <c r="AN2445" s="1"/>
      <c r="AO2445" s="1"/>
      <c r="AP2445" s="1"/>
      <c r="AQ2445" s="1"/>
      <c r="AR2445" s="1"/>
      <c r="AS2445" s="1"/>
      <c r="AT2445" s="1"/>
      <c r="AU2445" s="1"/>
      <c r="AV2445" s="1"/>
      <c r="AW2445" s="1"/>
      <c r="AX2445" s="1"/>
      <c r="AY2445" s="1"/>
      <c r="AZ2445" s="1"/>
      <c r="BA2445" s="1"/>
      <c r="BB2445" s="1"/>
      <c r="BC2445" s="1"/>
      <c r="BD2445" s="1"/>
      <c r="BE2445" s="1"/>
      <c r="BF2445" s="1"/>
      <c r="BG2445" s="1"/>
      <c r="BH2445" s="1"/>
      <c r="BI2445" s="1"/>
      <c r="BJ2445" s="1"/>
      <c r="BK2445" s="1"/>
    </row>
    <row r="2446" spans="1:63" s="901" customFormat="1" ht="15" customHeight="1" x14ac:dyDescent="0.1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50"/>
      <c r="AG2446" s="54"/>
      <c r="AH2446" s="1"/>
      <c r="AI2446" s="1"/>
      <c r="AJ2446" s="1"/>
      <c r="AK2446" s="1"/>
      <c r="AL2446" s="1"/>
      <c r="AM2446" s="1"/>
      <c r="AN2446" s="1"/>
      <c r="AO2446" s="1"/>
      <c r="AP2446" s="1"/>
      <c r="AQ2446" s="1"/>
      <c r="AR2446" s="1"/>
      <c r="AS2446" s="1"/>
      <c r="AT2446" s="1"/>
      <c r="AU2446" s="1"/>
      <c r="AV2446" s="1"/>
      <c r="AW2446" s="1"/>
      <c r="AX2446" s="1"/>
      <c r="AY2446" s="1"/>
      <c r="AZ2446" s="1"/>
      <c r="BA2446" s="1"/>
      <c r="BB2446" s="1"/>
      <c r="BC2446" s="1"/>
      <c r="BD2446" s="1"/>
      <c r="BE2446" s="1"/>
      <c r="BF2446" s="1"/>
      <c r="BG2446" s="1"/>
      <c r="BH2446" s="1"/>
      <c r="BI2446" s="1"/>
      <c r="BJ2446" s="1"/>
      <c r="BK2446" s="1"/>
    </row>
    <row r="2447" spans="1:63" s="901" customFormat="1" ht="15" customHeight="1" x14ac:dyDescent="0.1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50"/>
      <c r="AG2447" s="54"/>
      <c r="AH2447" s="1"/>
      <c r="AI2447" s="1"/>
      <c r="AJ2447" s="1"/>
      <c r="AK2447" s="1"/>
      <c r="AL2447" s="1"/>
      <c r="AM2447" s="1"/>
      <c r="AN2447" s="1"/>
      <c r="AO2447" s="1"/>
      <c r="AP2447" s="1"/>
      <c r="AQ2447" s="1"/>
      <c r="AR2447" s="1"/>
      <c r="AS2447" s="1"/>
      <c r="AT2447" s="1"/>
      <c r="AU2447" s="1"/>
      <c r="AV2447" s="1"/>
      <c r="AW2447" s="1"/>
      <c r="AX2447" s="1"/>
      <c r="AY2447" s="1"/>
      <c r="AZ2447" s="1"/>
      <c r="BA2447" s="1"/>
      <c r="BB2447" s="1"/>
      <c r="BC2447" s="1"/>
      <c r="BD2447" s="1"/>
      <c r="BE2447" s="1"/>
      <c r="BF2447" s="1"/>
      <c r="BG2447" s="1"/>
      <c r="BH2447" s="1"/>
      <c r="BI2447" s="1"/>
      <c r="BJ2447" s="1"/>
      <c r="BK2447" s="1"/>
    </row>
    <row r="2448" spans="1:63" s="901" customFormat="1" ht="15" customHeight="1" x14ac:dyDescent="0.1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50"/>
      <c r="AG2448" s="54"/>
      <c r="AH2448" s="1"/>
      <c r="AI2448" s="1"/>
      <c r="AJ2448" s="1"/>
      <c r="AK2448" s="1"/>
      <c r="AL2448" s="1"/>
      <c r="AM2448" s="1"/>
      <c r="AN2448" s="1"/>
      <c r="AO2448" s="1"/>
      <c r="AP2448" s="1"/>
      <c r="AQ2448" s="1"/>
      <c r="AR2448" s="1"/>
      <c r="AS2448" s="1"/>
      <c r="AT2448" s="1"/>
      <c r="AU2448" s="1"/>
      <c r="AV2448" s="1"/>
      <c r="AW2448" s="1"/>
      <c r="AX2448" s="1"/>
      <c r="AY2448" s="1"/>
      <c r="AZ2448" s="1"/>
      <c r="BA2448" s="1"/>
      <c r="BB2448" s="1"/>
      <c r="BC2448" s="1"/>
      <c r="BD2448" s="1"/>
      <c r="BE2448" s="1"/>
      <c r="BF2448" s="1"/>
      <c r="BG2448" s="1"/>
      <c r="BH2448" s="1"/>
      <c r="BI2448" s="1"/>
      <c r="BJ2448" s="1"/>
      <c r="BK2448" s="1"/>
    </row>
    <row r="2449" spans="1:63" s="901" customFormat="1" ht="15" customHeight="1" x14ac:dyDescent="0.1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50"/>
      <c r="AG2449" s="54"/>
      <c r="AH2449" s="1"/>
      <c r="AI2449" s="1"/>
      <c r="AJ2449" s="1"/>
      <c r="AK2449" s="1"/>
      <c r="AL2449" s="1"/>
      <c r="AM2449" s="1"/>
      <c r="AN2449" s="1"/>
      <c r="AO2449" s="1"/>
      <c r="AP2449" s="1"/>
      <c r="AQ2449" s="1"/>
      <c r="AR2449" s="1"/>
      <c r="AS2449" s="1"/>
      <c r="AT2449" s="1"/>
      <c r="AU2449" s="1"/>
      <c r="AV2449" s="1"/>
      <c r="AW2449" s="1"/>
      <c r="AX2449" s="1"/>
      <c r="AY2449" s="1"/>
      <c r="AZ2449" s="1"/>
      <c r="BA2449" s="1"/>
      <c r="BB2449" s="1"/>
      <c r="BC2449" s="1"/>
      <c r="BD2449" s="1"/>
      <c r="BE2449" s="1"/>
      <c r="BF2449" s="1"/>
      <c r="BG2449" s="1"/>
      <c r="BH2449" s="1"/>
      <c r="BI2449" s="1"/>
      <c r="BJ2449" s="1"/>
      <c r="BK2449" s="1"/>
    </row>
    <row r="2450" spans="1:63" s="901" customFormat="1" ht="15" customHeight="1" x14ac:dyDescent="0.1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50"/>
      <c r="AG2450" s="54"/>
      <c r="AH2450" s="1"/>
      <c r="AI2450" s="1"/>
      <c r="AJ2450" s="1"/>
      <c r="AK2450" s="1"/>
      <c r="AL2450" s="1"/>
      <c r="AM2450" s="1"/>
      <c r="AN2450" s="1"/>
      <c r="AO2450" s="1"/>
      <c r="AP2450" s="1"/>
      <c r="AQ2450" s="1"/>
      <c r="AR2450" s="1"/>
      <c r="AS2450" s="1"/>
      <c r="AT2450" s="1"/>
      <c r="AU2450" s="1"/>
      <c r="AV2450" s="1"/>
      <c r="AW2450" s="1"/>
      <c r="AX2450" s="1"/>
      <c r="AY2450" s="1"/>
      <c r="AZ2450" s="1"/>
      <c r="BA2450" s="1"/>
      <c r="BB2450" s="1"/>
      <c r="BC2450" s="1"/>
      <c r="BD2450" s="1"/>
      <c r="BE2450" s="1"/>
      <c r="BF2450" s="1"/>
      <c r="BG2450" s="1"/>
      <c r="BH2450" s="1"/>
      <c r="BI2450" s="1"/>
      <c r="BJ2450" s="1"/>
      <c r="BK2450" s="1"/>
    </row>
    <row r="2451" spans="1:63" s="901" customFormat="1" ht="15" customHeight="1" x14ac:dyDescent="0.1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50"/>
      <c r="AG2451" s="54"/>
      <c r="AH2451" s="1"/>
      <c r="AI2451" s="1"/>
      <c r="AJ2451" s="1"/>
      <c r="AK2451" s="1"/>
      <c r="AL2451" s="1"/>
      <c r="AM2451" s="1"/>
      <c r="AN2451" s="1"/>
      <c r="AO2451" s="1"/>
      <c r="AP2451" s="1"/>
      <c r="AQ2451" s="1"/>
      <c r="AR2451" s="1"/>
      <c r="AS2451" s="1"/>
      <c r="AT2451" s="1"/>
      <c r="AU2451" s="1"/>
      <c r="AV2451" s="1"/>
      <c r="AW2451" s="1"/>
      <c r="AX2451" s="1"/>
      <c r="AY2451" s="1"/>
      <c r="AZ2451" s="1"/>
      <c r="BA2451" s="1"/>
      <c r="BB2451" s="1"/>
      <c r="BC2451" s="1"/>
      <c r="BD2451" s="1"/>
      <c r="BE2451" s="1"/>
      <c r="BF2451" s="1"/>
      <c r="BG2451" s="1"/>
      <c r="BH2451" s="1"/>
      <c r="BI2451" s="1"/>
      <c r="BJ2451" s="1"/>
      <c r="BK2451" s="1"/>
    </row>
    <row r="2452" spans="1:63" s="901" customFormat="1" ht="15" customHeight="1" x14ac:dyDescent="0.1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50"/>
      <c r="AG2452" s="54"/>
      <c r="AH2452" s="1"/>
      <c r="AI2452" s="1"/>
      <c r="AJ2452" s="1"/>
      <c r="AK2452" s="1"/>
      <c r="AL2452" s="1"/>
      <c r="AM2452" s="1"/>
      <c r="AN2452" s="1"/>
      <c r="AO2452" s="1"/>
      <c r="AP2452" s="1"/>
      <c r="AQ2452" s="1"/>
      <c r="AR2452" s="1"/>
      <c r="AS2452" s="1"/>
      <c r="AT2452" s="1"/>
      <c r="AU2452" s="1"/>
      <c r="AV2452" s="1"/>
      <c r="AW2452" s="1"/>
      <c r="AX2452" s="1"/>
      <c r="AY2452" s="1"/>
      <c r="AZ2452" s="1"/>
      <c r="BA2452" s="1"/>
      <c r="BB2452" s="1"/>
      <c r="BC2452" s="1"/>
      <c r="BD2452" s="1"/>
      <c r="BE2452" s="1"/>
      <c r="BF2452" s="1"/>
      <c r="BG2452" s="1"/>
      <c r="BH2452" s="1"/>
      <c r="BI2452" s="1"/>
      <c r="BJ2452" s="1"/>
      <c r="BK2452" s="1"/>
    </row>
    <row r="2453" spans="1:63" s="901" customFormat="1" ht="15" customHeight="1" x14ac:dyDescent="0.1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50"/>
      <c r="AG2453" s="54"/>
      <c r="AH2453" s="1"/>
      <c r="AI2453" s="1"/>
      <c r="AJ2453" s="1"/>
      <c r="AK2453" s="1"/>
      <c r="AL2453" s="1"/>
      <c r="AM2453" s="1"/>
      <c r="AN2453" s="1"/>
      <c r="AO2453" s="1"/>
      <c r="AP2453" s="1"/>
      <c r="AQ2453" s="1"/>
      <c r="AR2453" s="1"/>
      <c r="AS2453" s="1"/>
      <c r="AT2453" s="1"/>
      <c r="AU2453" s="1"/>
      <c r="AV2453" s="1"/>
      <c r="AW2453" s="1"/>
      <c r="AX2453" s="1"/>
      <c r="AY2453" s="1"/>
      <c r="AZ2453" s="1"/>
      <c r="BA2453" s="1"/>
      <c r="BB2453" s="1"/>
      <c r="BC2453" s="1"/>
      <c r="BD2453" s="1"/>
      <c r="BE2453" s="1"/>
      <c r="BF2453" s="1"/>
      <c r="BG2453" s="1"/>
      <c r="BH2453" s="1"/>
      <c r="BI2453" s="1"/>
      <c r="BJ2453" s="1"/>
      <c r="BK2453" s="1"/>
    </row>
    <row r="2454" spans="1:63" s="901" customFormat="1" ht="15" customHeight="1" x14ac:dyDescent="0.1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50"/>
      <c r="AG2454" s="54"/>
      <c r="AH2454" s="1"/>
      <c r="AI2454" s="1"/>
      <c r="AJ2454" s="1"/>
      <c r="AK2454" s="1"/>
      <c r="AL2454" s="1"/>
      <c r="AM2454" s="1"/>
      <c r="AN2454" s="1"/>
      <c r="AO2454" s="1"/>
      <c r="AP2454" s="1"/>
      <c r="AQ2454" s="1"/>
      <c r="AR2454" s="1"/>
      <c r="AS2454" s="1"/>
      <c r="AT2454" s="1"/>
      <c r="AU2454" s="1"/>
      <c r="AV2454" s="1"/>
      <c r="AW2454" s="1"/>
      <c r="AX2454" s="1"/>
      <c r="AY2454" s="1"/>
      <c r="AZ2454" s="1"/>
      <c r="BA2454" s="1"/>
      <c r="BB2454" s="1"/>
      <c r="BC2454" s="1"/>
      <c r="BD2454" s="1"/>
      <c r="BE2454" s="1"/>
      <c r="BF2454" s="1"/>
      <c r="BG2454" s="1"/>
      <c r="BH2454" s="1"/>
      <c r="BI2454" s="1"/>
      <c r="BJ2454" s="1"/>
      <c r="BK2454" s="1"/>
    </row>
    <row r="2455" spans="1:63" s="901" customFormat="1" ht="15" customHeight="1" x14ac:dyDescent="0.1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50"/>
      <c r="AG2455" s="54"/>
      <c r="AH2455" s="1"/>
      <c r="AI2455" s="1"/>
      <c r="AJ2455" s="1"/>
      <c r="AK2455" s="1"/>
      <c r="AL2455" s="1"/>
      <c r="AM2455" s="1"/>
      <c r="AN2455" s="1"/>
      <c r="AO2455" s="1"/>
      <c r="AP2455" s="1"/>
      <c r="AQ2455" s="1"/>
      <c r="AR2455" s="1"/>
      <c r="AS2455" s="1"/>
      <c r="AT2455" s="1"/>
      <c r="AU2455" s="1"/>
      <c r="AV2455" s="1"/>
      <c r="AW2455" s="1"/>
      <c r="AX2455" s="1"/>
      <c r="AY2455" s="1"/>
      <c r="AZ2455" s="1"/>
      <c r="BA2455" s="1"/>
      <c r="BB2455" s="1"/>
      <c r="BC2455" s="1"/>
      <c r="BD2455" s="1"/>
      <c r="BE2455" s="1"/>
      <c r="BF2455" s="1"/>
      <c r="BG2455" s="1"/>
      <c r="BH2455" s="1"/>
      <c r="BI2455" s="1"/>
      <c r="BJ2455" s="1"/>
      <c r="BK2455" s="1"/>
    </row>
    <row r="2456" spans="1:63" s="901" customFormat="1" ht="15" customHeight="1" x14ac:dyDescent="0.1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50"/>
      <c r="AG2456" s="54"/>
      <c r="AH2456" s="1"/>
      <c r="AI2456" s="1"/>
      <c r="AJ2456" s="1"/>
      <c r="AK2456" s="1"/>
      <c r="AL2456" s="1"/>
      <c r="AM2456" s="1"/>
      <c r="AN2456" s="1"/>
      <c r="AO2456" s="1"/>
      <c r="AP2456" s="1"/>
      <c r="AQ2456" s="1"/>
      <c r="AR2456" s="1"/>
      <c r="AS2456" s="1"/>
      <c r="AT2456" s="1"/>
      <c r="AU2456" s="1"/>
      <c r="AV2456" s="1"/>
      <c r="AW2456" s="1"/>
      <c r="AX2456" s="1"/>
      <c r="AY2456" s="1"/>
      <c r="AZ2456" s="1"/>
      <c r="BA2456" s="1"/>
      <c r="BB2456" s="1"/>
      <c r="BC2456" s="1"/>
      <c r="BD2456" s="1"/>
      <c r="BE2456" s="1"/>
      <c r="BF2456" s="1"/>
      <c r="BG2456" s="1"/>
      <c r="BH2456" s="1"/>
      <c r="BI2456" s="1"/>
      <c r="BJ2456" s="1"/>
      <c r="BK2456" s="1"/>
    </row>
    <row r="2457" spans="1:63" s="901" customFormat="1" ht="15" customHeight="1" x14ac:dyDescent="0.1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50"/>
      <c r="AG2457" s="54"/>
      <c r="AH2457" s="1"/>
      <c r="AI2457" s="1"/>
      <c r="AJ2457" s="1"/>
      <c r="AK2457" s="1"/>
      <c r="AL2457" s="1"/>
      <c r="AM2457" s="1"/>
      <c r="AN2457" s="1"/>
      <c r="AO2457" s="1"/>
      <c r="AP2457" s="1"/>
      <c r="AQ2457" s="1"/>
      <c r="AR2457" s="1"/>
      <c r="AS2457" s="1"/>
      <c r="AT2457" s="1"/>
      <c r="AU2457" s="1"/>
      <c r="AV2457" s="1"/>
      <c r="AW2457" s="1"/>
      <c r="AX2457" s="1"/>
      <c r="AY2457" s="1"/>
      <c r="AZ2457" s="1"/>
      <c r="BA2457" s="1"/>
      <c r="BB2457" s="1"/>
      <c r="BC2457" s="1"/>
      <c r="BD2457" s="1"/>
      <c r="BE2457" s="1"/>
      <c r="BF2457" s="1"/>
      <c r="BG2457" s="1"/>
      <c r="BH2457" s="1"/>
      <c r="BI2457" s="1"/>
      <c r="BJ2457" s="1"/>
      <c r="BK2457" s="1"/>
    </row>
    <row r="2458" spans="1:63" s="901" customFormat="1" ht="15" customHeight="1" x14ac:dyDescent="0.1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50"/>
      <c r="AG2458" s="54"/>
      <c r="AH2458" s="1"/>
      <c r="AI2458" s="1"/>
      <c r="AJ2458" s="1"/>
      <c r="AK2458" s="1"/>
      <c r="AL2458" s="1"/>
      <c r="AM2458" s="1"/>
      <c r="AN2458" s="1"/>
      <c r="AO2458" s="1"/>
      <c r="AP2458" s="1"/>
      <c r="AQ2458" s="1"/>
      <c r="AR2458" s="1"/>
      <c r="AS2458" s="1"/>
      <c r="AT2458" s="1"/>
      <c r="AU2458" s="1"/>
      <c r="AV2458" s="1"/>
      <c r="AW2458" s="1"/>
      <c r="AX2458" s="1"/>
      <c r="AY2458" s="1"/>
      <c r="AZ2458" s="1"/>
      <c r="BA2458" s="1"/>
      <c r="BB2458" s="1"/>
      <c r="BC2458" s="1"/>
      <c r="BD2458" s="1"/>
      <c r="BE2458" s="1"/>
      <c r="BF2458" s="1"/>
      <c r="BG2458" s="1"/>
      <c r="BH2458" s="1"/>
      <c r="BI2458" s="1"/>
      <c r="BJ2458" s="1"/>
      <c r="BK2458" s="1"/>
    </row>
    <row r="2459" spans="1:63" s="901" customFormat="1" ht="15" customHeight="1" x14ac:dyDescent="0.1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50"/>
      <c r="AG2459" s="54"/>
      <c r="AH2459" s="1"/>
      <c r="AI2459" s="1"/>
      <c r="AJ2459" s="1"/>
      <c r="AK2459" s="1"/>
      <c r="AL2459" s="1"/>
      <c r="AM2459" s="1"/>
      <c r="AN2459" s="1"/>
      <c r="AO2459" s="1"/>
      <c r="AP2459" s="1"/>
      <c r="AQ2459" s="1"/>
      <c r="AR2459" s="1"/>
      <c r="AS2459" s="1"/>
      <c r="AT2459" s="1"/>
      <c r="AU2459" s="1"/>
      <c r="AV2459" s="1"/>
      <c r="AW2459" s="1"/>
      <c r="AX2459" s="1"/>
      <c r="AY2459" s="1"/>
      <c r="AZ2459" s="1"/>
      <c r="BA2459" s="1"/>
      <c r="BB2459" s="1"/>
      <c r="BC2459" s="1"/>
      <c r="BD2459" s="1"/>
      <c r="BE2459" s="1"/>
      <c r="BF2459" s="1"/>
      <c r="BG2459" s="1"/>
      <c r="BH2459" s="1"/>
      <c r="BI2459" s="1"/>
      <c r="BJ2459" s="1"/>
      <c r="BK2459" s="1"/>
    </row>
    <row r="2460" spans="1:63" s="901" customFormat="1" ht="15" customHeight="1" x14ac:dyDescent="0.1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50"/>
      <c r="AG2460" s="54"/>
      <c r="AH2460" s="1"/>
      <c r="AI2460" s="1"/>
      <c r="AJ2460" s="1"/>
      <c r="AK2460" s="1"/>
      <c r="AL2460" s="1"/>
      <c r="AM2460" s="1"/>
      <c r="AN2460" s="1"/>
      <c r="AO2460" s="1"/>
      <c r="AP2460" s="1"/>
      <c r="AQ2460" s="1"/>
      <c r="AR2460" s="1"/>
      <c r="AS2460" s="1"/>
      <c r="AT2460" s="1"/>
      <c r="AU2460" s="1"/>
      <c r="AV2460" s="1"/>
      <c r="AW2460" s="1"/>
      <c r="AX2460" s="1"/>
      <c r="AY2460" s="1"/>
      <c r="AZ2460" s="1"/>
      <c r="BA2460" s="1"/>
      <c r="BB2460" s="1"/>
      <c r="BC2460" s="1"/>
      <c r="BD2460" s="1"/>
      <c r="BE2460" s="1"/>
      <c r="BF2460" s="1"/>
      <c r="BG2460" s="1"/>
      <c r="BH2460" s="1"/>
      <c r="BI2460" s="1"/>
      <c r="BJ2460" s="1"/>
      <c r="BK2460" s="1"/>
    </row>
    <row r="2461" spans="1:63" s="901" customFormat="1" ht="15" customHeight="1" x14ac:dyDescent="0.1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50"/>
      <c r="AG2461" s="54"/>
      <c r="AH2461" s="1"/>
      <c r="AI2461" s="1"/>
      <c r="AJ2461" s="1"/>
      <c r="AK2461" s="1"/>
      <c r="AL2461" s="1"/>
      <c r="AM2461" s="1"/>
      <c r="AN2461" s="1"/>
      <c r="AO2461" s="1"/>
      <c r="AP2461" s="1"/>
      <c r="AQ2461" s="1"/>
      <c r="AR2461" s="1"/>
      <c r="AS2461" s="1"/>
      <c r="AT2461" s="1"/>
      <c r="AU2461" s="1"/>
      <c r="AV2461" s="1"/>
      <c r="AW2461" s="1"/>
      <c r="AX2461" s="1"/>
      <c r="AY2461" s="1"/>
      <c r="AZ2461" s="1"/>
      <c r="BA2461" s="1"/>
      <c r="BB2461" s="1"/>
      <c r="BC2461" s="1"/>
      <c r="BD2461" s="1"/>
      <c r="BE2461" s="1"/>
      <c r="BF2461" s="1"/>
      <c r="BG2461" s="1"/>
      <c r="BH2461" s="1"/>
      <c r="BI2461" s="1"/>
      <c r="BJ2461" s="1"/>
      <c r="BK2461" s="1"/>
    </row>
    <row r="2462" spans="1:63" s="901" customFormat="1" ht="15" customHeight="1" x14ac:dyDescent="0.1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50"/>
      <c r="AG2462" s="54"/>
      <c r="AH2462" s="1"/>
      <c r="AI2462" s="1"/>
      <c r="AJ2462" s="1"/>
      <c r="AK2462" s="1"/>
      <c r="AL2462" s="1"/>
      <c r="AM2462" s="1"/>
      <c r="AN2462" s="1"/>
      <c r="AO2462" s="1"/>
      <c r="AP2462" s="1"/>
      <c r="AQ2462" s="1"/>
      <c r="AR2462" s="1"/>
      <c r="AS2462" s="1"/>
      <c r="AT2462" s="1"/>
      <c r="AU2462" s="1"/>
      <c r="AV2462" s="1"/>
      <c r="AW2462" s="1"/>
      <c r="AX2462" s="1"/>
      <c r="AY2462" s="1"/>
      <c r="AZ2462" s="1"/>
      <c r="BA2462" s="1"/>
      <c r="BB2462" s="1"/>
      <c r="BC2462" s="1"/>
      <c r="BD2462" s="1"/>
      <c r="BE2462" s="1"/>
      <c r="BF2462" s="1"/>
      <c r="BG2462" s="1"/>
      <c r="BH2462" s="1"/>
      <c r="BI2462" s="1"/>
      <c r="BJ2462" s="1"/>
      <c r="BK2462" s="1"/>
    </row>
    <row r="2463" spans="1:63" s="901" customFormat="1" ht="15" customHeight="1" x14ac:dyDescent="0.1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50"/>
      <c r="AG2463" s="54"/>
      <c r="AH2463" s="1"/>
      <c r="AI2463" s="1"/>
      <c r="AJ2463" s="1"/>
      <c r="AK2463" s="1"/>
      <c r="AL2463" s="1"/>
      <c r="AM2463" s="1"/>
      <c r="AN2463" s="1"/>
      <c r="AO2463" s="1"/>
      <c r="AP2463" s="1"/>
      <c r="AQ2463" s="1"/>
      <c r="AR2463" s="1"/>
      <c r="AS2463" s="1"/>
      <c r="AT2463" s="1"/>
      <c r="AU2463" s="1"/>
      <c r="AV2463" s="1"/>
      <c r="AW2463" s="1"/>
      <c r="AX2463" s="1"/>
      <c r="AY2463" s="1"/>
      <c r="AZ2463" s="1"/>
      <c r="BA2463" s="1"/>
      <c r="BB2463" s="1"/>
      <c r="BC2463" s="1"/>
      <c r="BD2463" s="1"/>
      <c r="BE2463" s="1"/>
      <c r="BF2463" s="1"/>
      <c r="BG2463" s="1"/>
      <c r="BH2463" s="1"/>
      <c r="BI2463" s="1"/>
      <c r="BJ2463" s="1"/>
      <c r="BK2463" s="1"/>
    </row>
    <row r="2464" spans="1:63" s="901" customFormat="1" ht="15" customHeight="1" x14ac:dyDescent="0.1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50"/>
      <c r="AG2464" s="54"/>
      <c r="AH2464" s="1"/>
      <c r="AI2464" s="1"/>
      <c r="AJ2464" s="1"/>
      <c r="AK2464" s="1"/>
      <c r="AL2464" s="1"/>
      <c r="AM2464" s="1"/>
      <c r="AN2464" s="1"/>
      <c r="AO2464" s="1"/>
      <c r="AP2464" s="1"/>
      <c r="AQ2464" s="1"/>
      <c r="AR2464" s="1"/>
      <c r="AS2464" s="1"/>
      <c r="AT2464" s="1"/>
      <c r="AU2464" s="1"/>
      <c r="AV2464" s="1"/>
      <c r="AW2464" s="1"/>
      <c r="AX2464" s="1"/>
      <c r="AY2464" s="1"/>
      <c r="AZ2464" s="1"/>
      <c r="BA2464" s="1"/>
      <c r="BB2464" s="1"/>
      <c r="BC2464" s="1"/>
      <c r="BD2464" s="1"/>
      <c r="BE2464" s="1"/>
      <c r="BF2464" s="1"/>
      <c r="BG2464" s="1"/>
      <c r="BH2464" s="1"/>
      <c r="BI2464" s="1"/>
      <c r="BJ2464" s="1"/>
      <c r="BK2464" s="1"/>
    </row>
    <row r="2465" spans="1:63" s="901" customFormat="1" ht="15" customHeight="1" x14ac:dyDescent="0.1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50"/>
      <c r="AG2465" s="54"/>
      <c r="AH2465" s="1"/>
      <c r="AI2465" s="1"/>
      <c r="AJ2465" s="1"/>
      <c r="AK2465" s="1"/>
      <c r="AL2465" s="1"/>
      <c r="AM2465" s="1"/>
      <c r="AN2465" s="1"/>
      <c r="AO2465" s="1"/>
      <c r="AP2465" s="1"/>
      <c r="AQ2465" s="1"/>
      <c r="AR2465" s="1"/>
      <c r="AS2465" s="1"/>
      <c r="AT2465" s="1"/>
      <c r="AU2465" s="1"/>
      <c r="AV2465" s="1"/>
      <c r="AW2465" s="1"/>
      <c r="AX2465" s="1"/>
      <c r="AY2465" s="1"/>
      <c r="AZ2465" s="1"/>
      <c r="BA2465" s="1"/>
      <c r="BB2465" s="1"/>
      <c r="BC2465" s="1"/>
      <c r="BD2465" s="1"/>
      <c r="BE2465" s="1"/>
      <c r="BF2465" s="1"/>
      <c r="BG2465" s="1"/>
      <c r="BH2465" s="1"/>
      <c r="BI2465" s="1"/>
      <c r="BJ2465" s="1"/>
      <c r="BK2465" s="1"/>
    </row>
    <row r="2466" spans="1:63" s="901" customFormat="1" ht="15" customHeight="1" x14ac:dyDescent="0.1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50"/>
      <c r="AG2466" s="54"/>
      <c r="AH2466" s="1"/>
      <c r="AI2466" s="1"/>
      <c r="AJ2466" s="1"/>
      <c r="AK2466" s="1"/>
      <c r="AL2466" s="1"/>
      <c r="AM2466" s="1"/>
      <c r="AN2466" s="1"/>
      <c r="AO2466" s="1"/>
      <c r="AP2466" s="1"/>
      <c r="AQ2466" s="1"/>
      <c r="AR2466" s="1"/>
      <c r="AS2466" s="1"/>
      <c r="AT2466" s="1"/>
      <c r="AU2466" s="1"/>
      <c r="AV2466" s="1"/>
      <c r="AW2466" s="1"/>
      <c r="AX2466" s="1"/>
      <c r="AY2466" s="1"/>
      <c r="AZ2466" s="1"/>
      <c r="BA2466" s="1"/>
      <c r="BB2466" s="1"/>
      <c r="BC2466" s="1"/>
      <c r="BD2466" s="1"/>
      <c r="BE2466" s="1"/>
      <c r="BF2466" s="1"/>
      <c r="BG2466" s="1"/>
      <c r="BH2466" s="1"/>
      <c r="BI2466" s="1"/>
      <c r="BJ2466" s="1"/>
      <c r="BK2466" s="1"/>
    </row>
    <row r="2467" spans="1:63" s="901" customFormat="1" ht="15" customHeight="1" x14ac:dyDescent="0.1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50"/>
      <c r="AG2467" s="54"/>
      <c r="AH2467" s="1"/>
      <c r="AI2467" s="1"/>
      <c r="AJ2467" s="1"/>
      <c r="AK2467" s="1"/>
      <c r="AL2467" s="1"/>
      <c r="AM2467" s="1"/>
      <c r="AN2467" s="1"/>
      <c r="AO2467" s="1"/>
      <c r="AP2467" s="1"/>
      <c r="AQ2467" s="1"/>
      <c r="AR2467" s="1"/>
      <c r="AS2467" s="1"/>
      <c r="AT2467" s="1"/>
      <c r="AU2467" s="1"/>
      <c r="AV2467" s="1"/>
      <c r="AW2467" s="1"/>
      <c r="AX2467" s="1"/>
      <c r="AY2467" s="1"/>
      <c r="AZ2467" s="1"/>
      <c r="BA2467" s="1"/>
      <c r="BB2467" s="1"/>
      <c r="BC2467" s="1"/>
      <c r="BD2467" s="1"/>
      <c r="BE2467" s="1"/>
      <c r="BF2467" s="1"/>
      <c r="BG2467" s="1"/>
      <c r="BH2467" s="1"/>
      <c r="BI2467" s="1"/>
      <c r="BJ2467" s="1"/>
      <c r="BK2467" s="1"/>
    </row>
    <row r="2468" spans="1:63" s="901" customFormat="1" ht="15" customHeight="1" x14ac:dyDescent="0.1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50"/>
      <c r="AG2468" s="54"/>
      <c r="AH2468" s="1"/>
      <c r="AI2468" s="1"/>
      <c r="AJ2468" s="1"/>
      <c r="AK2468" s="1"/>
      <c r="AL2468" s="1"/>
      <c r="AM2468" s="1"/>
      <c r="AN2468" s="1"/>
      <c r="AO2468" s="1"/>
      <c r="AP2468" s="1"/>
      <c r="AQ2468" s="1"/>
      <c r="AR2468" s="1"/>
      <c r="AS2468" s="1"/>
      <c r="AT2468" s="1"/>
      <c r="AU2468" s="1"/>
      <c r="AV2468" s="1"/>
      <c r="AW2468" s="1"/>
      <c r="AX2468" s="1"/>
      <c r="AY2468" s="1"/>
      <c r="AZ2468" s="1"/>
      <c r="BA2468" s="1"/>
      <c r="BB2468" s="1"/>
      <c r="BC2468" s="1"/>
      <c r="BD2468" s="1"/>
      <c r="BE2468" s="1"/>
      <c r="BF2468" s="1"/>
      <c r="BG2468" s="1"/>
      <c r="BH2468" s="1"/>
      <c r="BI2468" s="1"/>
      <c r="BJ2468" s="1"/>
      <c r="BK2468" s="1"/>
    </row>
    <row r="2469" spans="1:63" s="901" customFormat="1" ht="15" customHeight="1" x14ac:dyDescent="0.1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50"/>
      <c r="AG2469" s="54"/>
      <c r="AH2469" s="1"/>
      <c r="AI2469" s="1"/>
      <c r="AJ2469" s="1"/>
      <c r="AK2469" s="1"/>
      <c r="AL2469" s="1"/>
      <c r="AM2469" s="1"/>
      <c r="AN2469" s="1"/>
      <c r="AO2469" s="1"/>
      <c r="AP2469" s="1"/>
      <c r="AQ2469" s="1"/>
      <c r="AR2469" s="1"/>
      <c r="AS2469" s="1"/>
      <c r="AT2469" s="1"/>
      <c r="AU2469" s="1"/>
      <c r="AV2469" s="1"/>
      <c r="AW2469" s="1"/>
      <c r="AX2469" s="1"/>
      <c r="AY2469" s="1"/>
      <c r="AZ2469" s="1"/>
      <c r="BA2469" s="1"/>
      <c r="BB2469" s="1"/>
      <c r="BC2469" s="1"/>
      <c r="BD2469" s="1"/>
      <c r="BE2469" s="1"/>
      <c r="BF2469" s="1"/>
      <c r="BG2469" s="1"/>
      <c r="BH2469" s="1"/>
      <c r="BI2469" s="1"/>
      <c r="BJ2469" s="1"/>
      <c r="BK2469" s="1"/>
    </row>
    <row r="2470" spans="1:63" s="901" customFormat="1" ht="15" customHeight="1" x14ac:dyDescent="0.1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50"/>
      <c r="AG2470" s="54"/>
      <c r="AH2470" s="1"/>
      <c r="AI2470" s="1"/>
      <c r="AJ2470" s="1"/>
      <c r="AK2470" s="1"/>
      <c r="AL2470" s="1"/>
      <c r="AM2470" s="1"/>
      <c r="AN2470" s="1"/>
      <c r="AO2470" s="1"/>
      <c r="AP2470" s="1"/>
      <c r="AQ2470" s="1"/>
      <c r="AR2470" s="1"/>
      <c r="AS2470" s="1"/>
      <c r="AT2470" s="1"/>
      <c r="AU2470" s="1"/>
      <c r="AV2470" s="1"/>
      <c r="AW2470" s="1"/>
      <c r="AX2470" s="1"/>
      <c r="AY2470" s="1"/>
      <c r="AZ2470" s="1"/>
      <c r="BA2470" s="1"/>
      <c r="BB2470" s="1"/>
      <c r="BC2470" s="1"/>
      <c r="BD2470" s="1"/>
      <c r="BE2470" s="1"/>
      <c r="BF2470" s="1"/>
      <c r="BG2470" s="1"/>
      <c r="BH2470" s="1"/>
      <c r="BI2470" s="1"/>
      <c r="BJ2470" s="1"/>
      <c r="BK2470" s="1"/>
    </row>
    <row r="2471" spans="1:63" s="901" customFormat="1" ht="15" customHeight="1" x14ac:dyDescent="0.1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50"/>
      <c r="AG2471" s="54"/>
      <c r="AH2471" s="1"/>
      <c r="AI2471" s="1"/>
      <c r="AJ2471" s="1"/>
      <c r="AK2471" s="1"/>
      <c r="AL2471" s="1"/>
      <c r="AM2471" s="1"/>
      <c r="AN2471" s="1"/>
      <c r="AO2471" s="1"/>
      <c r="AP2471" s="1"/>
      <c r="AQ2471" s="1"/>
      <c r="AR2471" s="1"/>
      <c r="AS2471" s="1"/>
      <c r="AT2471" s="1"/>
      <c r="AU2471" s="1"/>
      <c r="AV2471" s="1"/>
      <c r="AW2471" s="1"/>
      <c r="AX2471" s="1"/>
      <c r="AY2471" s="1"/>
      <c r="AZ2471" s="1"/>
      <c r="BA2471" s="1"/>
      <c r="BB2471" s="1"/>
      <c r="BC2471" s="1"/>
      <c r="BD2471" s="1"/>
      <c r="BE2471" s="1"/>
      <c r="BF2471" s="1"/>
      <c r="BG2471" s="1"/>
      <c r="BH2471" s="1"/>
      <c r="BI2471" s="1"/>
      <c r="BJ2471" s="1"/>
      <c r="BK2471" s="1"/>
    </row>
    <row r="2472" spans="1:63" s="901" customFormat="1" ht="15" customHeight="1" x14ac:dyDescent="0.1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50"/>
      <c r="AG2472" s="54"/>
      <c r="AH2472" s="1"/>
      <c r="AI2472" s="1"/>
      <c r="AJ2472" s="1"/>
      <c r="AK2472" s="1"/>
      <c r="AL2472" s="1"/>
      <c r="AM2472" s="1"/>
      <c r="AN2472" s="1"/>
      <c r="AO2472" s="1"/>
      <c r="AP2472" s="1"/>
      <c r="AQ2472" s="1"/>
      <c r="AR2472" s="1"/>
      <c r="AS2472" s="1"/>
      <c r="AT2472" s="1"/>
      <c r="AU2472" s="1"/>
      <c r="AV2472" s="1"/>
      <c r="AW2472" s="1"/>
      <c r="AX2472" s="1"/>
      <c r="AY2472" s="1"/>
      <c r="AZ2472" s="1"/>
      <c r="BA2472" s="1"/>
      <c r="BB2472" s="1"/>
      <c r="BC2472" s="1"/>
      <c r="BD2472" s="1"/>
      <c r="BE2472" s="1"/>
      <c r="BF2472" s="1"/>
      <c r="BG2472" s="1"/>
      <c r="BH2472" s="1"/>
      <c r="BI2472" s="1"/>
      <c r="BJ2472" s="1"/>
      <c r="BK2472" s="1"/>
    </row>
    <row r="2473" spans="1:63" s="901" customFormat="1" ht="15" customHeight="1" x14ac:dyDescent="0.1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50"/>
      <c r="AG2473" s="54"/>
      <c r="AH2473" s="1"/>
      <c r="AI2473" s="1"/>
      <c r="AJ2473" s="1"/>
      <c r="AK2473" s="1"/>
      <c r="AL2473" s="1"/>
      <c r="AM2473" s="1"/>
      <c r="AN2473" s="1"/>
      <c r="AO2473" s="1"/>
      <c r="AP2473" s="1"/>
      <c r="AQ2473" s="1"/>
      <c r="AR2473" s="1"/>
      <c r="AS2473" s="1"/>
      <c r="AT2473" s="1"/>
      <c r="AU2473" s="1"/>
      <c r="AV2473" s="1"/>
      <c r="AW2473" s="1"/>
      <c r="AX2473" s="1"/>
      <c r="AY2473" s="1"/>
      <c r="AZ2473" s="1"/>
      <c r="BA2473" s="1"/>
      <c r="BB2473" s="1"/>
      <c r="BC2473" s="1"/>
      <c r="BD2473" s="1"/>
      <c r="BE2473" s="1"/>
      <c r="BF2473" s="1"/>
      <c r="BG2473" s="1"/>
      <c r="BH2473" s="1"/>
      <c r="BI2473" s="1"/>
      <c r="BJ2473" s="1"/>
      <c r="BK2473" s="1"/>
    </row>
    <row r="2474" spans="1:63" s="901" customFormat="1" ht="15" customHeight="1" x14ac:dyDescent="0.1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50"/>
      <c r="AG2474" s="54"/>
      <c r="AH2474" s="1"/>
      <c r="AI2474" s="1"/>
      <c r="AJ2474" s="1"/>
      <c r="AK2474" s="1"/>
      <c r="AL2474" s="1"/>
      <c r="AM2474" s="1"/>
      <c r="AN2474" s="1"/>
      <c r="AO2474" s="1"/>
      <c r="AP2474" s="1"/>
      <c r="AQ2474" s="1"/>
      <c r="AR2474" s="1"/>
      <c r="AS2474" s="1"/>
      <c r="AT2474" s="1"/>
      <c r="AU2474" s="1"/>
      <c r="AV2474" s="1"/>
      <c r="AW2474" s="1"/>
      <c r="AX2474" s="1"/>
      <c r="AY2474" s="1"/>
      <c r="AZ2474" s="1"/>
      <c r="BA2474" s="1"/>
      <c r="BB2474" s="1"/>
      <c r="BC2474" s="1"/>
      <c r="BD2474" s="1"/>
      <c r="BE2474" s="1"/>
      <c r="BF2474" s="1"/>
      <c r="BG2474" s="1"/>
      <c r="BH2474" s="1"/>
      <c r="BI2474" s="1"/>
      <c r="BJ2474" s="1"/>
      <c r="BK2474" s="1"/>
    </row>
    <row r="2475" spans="1:63" s="901" customFormat="1" ht="15" customHeight="1" x14ac:dyDescent="0.1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50"/>
      <c r="AG2475" s="54"/>
      <c r="AH2475" s="1"/>
      <c r="AI2475" s="1"/>
      <c r="AJ2475" s="1"/>
      <c r="AK2475" s="1"/>
      <c r="AL2475" s="1"/>
      <c r="AM2475" s="1"/>
      <c r="AN2475" s="1"/>
      <c r="AO2475" s="1"/>
      <c r="AP2475" s="1"/>
      <c r="AQ2475" s="1"/>
      <c r="AR2475" s="1"/>
      <c r="AS2475" s="1"/>
      <c r="AT2475" s="1"/>
      <c r="AU2475" s="1"/>
      <c r="AV2475" s="1"/>
      <c r="AW2475" s="1"/>
      <c r="AX2475" s="1"/>
      <c r="AY2475" s="1"/>
      <c r="AZ2475" s="1"/>
      <c r="BA2475" s="1"/>
      <c r="BB2475" s="1"/>
      <c r="BC2475" s="1"/>
      <c r="BD2475" s="1"/>
      <c r="BE2475" s="1"/>
      <c r="BF2475" s="1"/>
      <c r="BG2475" s="1"/>
      <c r="BH2475" s="1"/>
      <c r="BI2475" s="1"/>
      <c r="BJ2475" s="1"/>
      <c r="BK2475" s="1"/>
    </row>
    <row r="2476" spans="1:63" s="901" customFormat="1" ht="15" customHeight="1" x14ac:dyDescent="0.1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50"/>
      <c r="AG2476" s="54"/>
      <c r="AH2476" s="1"/>
      <c r="AI2476" s="1"/>
      <c r="AJ2476" s="1"/>
      <c r="AK2476" s="1"/>
      <c r="AL2476" s="1"/>
      <c r="AM2476" s="1"/>
      <c r="AN2476" s="1"/>
      <c r="AO2476" s="1"/>
      <c r="AP2476" s="1"/>
      <c r="AQ2476" s="1"/>
      <c r="AR2476" s="1"/>
      <c r="AS2476" s="1"/>
      <c r="AT2476" s="1"/>
      <c r="AU2476" s="1"/>
      <c r="AV2476" s="1"/>
      <c r="AW2476" s="1"/>
      <c r="AX2476" s="1"/>
      <c r="AY2476" s="1"/>
      <c r="AZ2476" s="1"/>
      <c r="BA2476" s="1"/>
      <c r="BB2476" s="1"/>
      <c r="BC2476" s="1"/>
      <c r="BD2476" s="1"/>
      <c r="BE2476" s="1"/>
      <c r="BF2476" s="1"/>
      <c r="BG2476" s="1"/>
      <c r="BH2476" s="1"/>
      <c r="BI2476" s="1"/>
      <c r="BJ2476" s="1"/>
      <c r="BK2476" s="1"/>
    </row>
    <row r="2477" spans="1:63" s="901" customFormat="1" ht="15" customHeight="1" x14ac:dyDescent="0.1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50"/>
      <c r="AG2477" s="54"/>
      <c r="AH2477" s="1"/>
      <c r="AI2477" s="1"/>
      <c r="AJ2477" s="1"/>
      <c r="AK2477" s="1"/>
      <c r="AL2477" s="1"/>
      <c r="AM2477" s="1"/>
      <c r="AN2477" s="1"/>
      <c r="AO2477" s="1"/>
      <c r="AP2477" s="1"/>
      <c r="AQ2477" s="1"/>
      <c r="AR2477" s="1"/>
      <c r="AS2477" s="1"/>
      <c r="AT2477" s="1"/>
      <c r="AU2477" s="1"/>
      <c r="AV2477" s="1"/>
      <c r="AW2477" s="1"/>
      <c r="AX2477" s="1"/>
      <c r="AY2477" s="1"/>
      <c r="AZ2477" s="1"/>
      <c r="BA2477" s="1"/>
      <c r="BB2477" s="1"/>
      <c r="BC2477" s="1"/>
      <c r="BD2477" s="1"/>
      <c r="BE2477" s="1"/>
      <c r="BF2477" s="1"/>
      <c r="BG2477" s="1"/>
      <c r="BH2477" s="1"/>
      <c r="BI2477" s="1"/>
      <c r="BJ2477" s="1"/>
      <c r="BK2477" s="1"/>
    </row>
    <row r="2478" spans="1:63" s="901" customFormat="1" ht="15" customHeight="1" x14ac:dyDescent="0.1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50"/>
      <c r="AG2478" s="54"/>
      <c r="AH2478" s="1"/>
      <c r="AI2478" s="1"/>
      <c r="AJ2478" s="1"/>
      <c r="AK2478" s="1"/>
      <c r="AL2478" s="1"/>
      <c r="AM2478" s="1"/>
      <c r="AN2478" s="1"/>
      <c r="AO2478" s="1"/>
      <c r="AP2478" s="1"/>
      <c r="AQ2478" s="1"/>
      <c r="AR2478" s="1"/>
      <c r="AS2478" s="1"/>
      <c r="AT2478" s="1"/>
      <c r="AU2478" s="1"/>
      <c r="AV2478" s="1"/>
      <c r="AW2478" s="1"/>
      <c r="AX2478" s="1"/>
      <c r="AY2478" s="1"/>
      <c r="AZ2478" s="1"/>
      <c r="BA2478" s="1"/>
      <c r="BB2478" s="1"/>
      <c r="BC2478" s="1"/>
      <c r="BD2478" s="1"/>
      <c r="BE2478" s="1"/>
      <c r="BF2478" s="1"/>
      <c r="BG2478" s="1"/>
      <c r="BH2478" s="1"/>
      <c r="BI2478" s="1"/>
      <c r="BJ2478" s="1"/>
      <c r="BK2478" s="1"/>
    </row>
    <row r="2479" spans="1:63" s="901" customFormat="1" ht="15" customHeight="1" x14ac:dyDescent="0.1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50"/>
      <c r="AG2479" s="54"/>
      <c r="AH2479" s="1"/>
      <c r="AI2479" s="1"/>
      <c r="AJ2479" s="1"/>
      <c r="AK2479" s="1"/>
      <c r="AL2479" s="1"/>
      <c r="AM2479" s="1"/>
      <c r="AN2479" s="1"/>
      <c r="AO2479" s="1"/>
      <c r="AP2479" s="1"/>
      <c r="AQ2479" s="1"/>
      <c r="AR2479" s="1"/>
      <c r="AS2479" s="1"/>
      <c r="AT2479" s="1"/>
      <c r="AU2479" s="1"/>
      <c r="AV2479" s="1"/>
      <c r="AW2479" s="1"/>
      <c r="AX2479" s="1"/>
      <c r="AY2479" s="1"/>
      <c r="AZ2479" s="1"/>
      <c r="BA2479" s="1"/>
      <c r="BB2479" s="1"/>
      <c r="BC2479" s="1"/>
      <c r="BD2479" s="1"/>
      <c r="BE2479" s="1"/>
      <c r="BF2479" s="1"/>
      <c r="BG2479" s="1"/>
      <c r="BH2479" s="1"/>
      <c r="BI2479" s="1"/>
      <c r="BJ2479" s="1"/>
      <c r="BK2479" s="1"/>
    </row>
    <row r="2480" spans="1:63" s="901" customFormat="1" ht="15" customHeight="1" x14ac:dyDescent="0.1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50"/>
      <c r="AG2480" s="54"/>
      <c r="AH2480" s="1"/>
      <c r="AI2480" s="1"/>
      <c r="AJ2480" s="1"/>
      <c r="AK2480" s="1"/>
      <c r="AL2480" s="1"/>
      <c r="AM2480" s="1"/>
      <c r="AN2480" s="1"/>
      <c r="AO2480" s="1"/>
      <c r="AP2480" s="1"/>
      <c r="AQ2480" s="1"/>
      <c r="AR2480" s="1"/>
      <c r="AS2480" s="1"/>
      <c r="AT2480" s="1"/>
      <c r="AU2480" s="1"/>
      <c r="AV2480" s="1"/>
      <c r="AW2480" s="1"/>
      <c r="AX2480" s="1"/>
      <c r="AY2480" s="1"/>
      <c r="AZ2480" s="1"/>
      <c r="BA2480" s="1"/>
      <c r="BB2480" s="1"/>
      <c r="BC2480" s="1"/>
      <c r="BD2480" s="1"/>
      <c r="BE2480" s="1"/>
      <c r="BF2480" s="1"/>
      <c r="BG2480" s="1"/>
      <c r="BH2480" s="1"/>
      <c r="BI2480" s="1"/>
      <c r="BJ2480" s="1"/>
      <c r="BK2480" s="1"/>
    </row>
    <row r="2481" spans="1:63" s="901" customFormat="1" ht="15" customHeight="1" x14ac:dyDescent="0.1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50"/>
      <c r="AG2481" s="54"/>
      <c r="AH2481" s="1"/>
      <c r="AI2481" s="1"/>
      <c r="AJ2481" s="1"/>
      <c r="AK2481" s="1"/>
      <c r="AL2481" s="1"/>
      <c r="AM2481" s="1"/>
      <c r="AN2481" s="1"/>
      <c r="AO2481" s="1"/>
      <c r="AP2481" s="1"/>
      <c r="AQ2481" s="1"/>
      <c r="AR2481" s="1"/>
      <c r="AS2481" s="1"/>
      <c r="AT2481" s="1"/>
      <c r="AU2481" s="1"/>
      <c r="AV2481" s="1"/>
      <c r="AW2481" s="1"/>
      <c r="AX2481" s="1"/>
      <c r="AY2481" s="1"/>
      <c r="AZ2481" s="1"/>
      <c r="BA2481" s="1"/>
      <c r="BB2481" s="1"/>
      <c r="BC2481" s="1"/>
      <c r="BD2481" s="1"/>
      <c r="BE2481" s="1"/>
      <c r="BF2481" s="1"/>
      <c r="BG2481" s="1"/>
      <c r="BH2481" s="1"/>
      <c r="BI2481" s="1"/>
      <c r="BJ2481" s="1"/>
      <c r="BK2481" s="1"/>
    </row>
    <row r="2482" spans="1:63" s="901" customFormat="1" ht="15" customHeight="1" x14ac:dyDescent="0.1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50"/>
      <c r="AG2482" s="54"/>
      <c r="AH2482" s="1"/>
      <c r="AI2482" s="1"/>
      <c r="AJ2482" s="1"/>
      <c r="AK2482" s="1"/>
      <c r="AL2482" s="1"/>
      <c r="AM2482" s="1"/>
      <c r="AN2482" s="1"/>
      <c r="AO2482" s="1"/>
      <c r="AP2482" s="1"/>
      <c r="AQ2482" s="1"/>
      <c r="AR2482" s="1"/>
      <c r="AS2482" s="1"/>
      <c r="AT2482" s="1"/>
      <c r="AU2482" s="1"/>
      <c r="AV2482" s="1"/>
      <c r="AW2482" s="1"/>
      <c r="AX2482" s="1"/>
      <c r="AY2482" s="1"/>
      <c r="AZ2482" s="1"/>
      <c r="BA2482" s="1"/>
      <c r="BB2482" s="1"/>
      <c r="BC2482" s="1"/>
      <c r="BD2482" s="1"/>
      <c r="BE2482" s="1"/>
      <c r="BF2482" s="1"/>
      <c r="BG2482" s="1"/>
      <c r="BH2482" s="1"/>
      <c r="BI2482" s="1"/>
      <c r="BJ2482" s="1"/>
      <c r="BK2482" s="1"/>
    </row>
    <row r="2483" spans="1:63" s="901" customFormat="1" ht="15" customHeight="1" x14ac:dyDescent="0.1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50"/>
      <c r="AG2483" s="54"/>
      <c r="AH2483" s="1"/>
      <c r="AI2483" s="1"/>
      <c r="AJ2483" s="1"/>
      <c r="AK2483" s="1"/>
      <c r="AL2483" s="1"/>
      <c r="AM2483" s="1"/>
      <c r="AN2483" s="1"/>
      <c r="AO2483" s="1"/>
      <c r="AP2483" s="1"/>
      <c r="AQ2483" s="1"/>
      <c r="AR2483" s="1"/>
      <c r="AS2483" s="1"/>
      <c r="AT2483" s="1"/>
      <c r="AU2483" s="1"/>
      <c r="AV2483" s="1"/>
      <c r="AW2483" s="1"/>
      <c r="AX2483" s="1"/>
      <c r="AY2483" s="1"/>
      <c r="AZ2483" s="1"/>
      <c r="BA2483" s="1"/>
      <c r="BB2483" s="1"/>
      <c r="BC2483" s="1"/>
      <c r="BD2483" s="1"/>
      <c r="BE2483" s="1"/>
      <c r="BF2483" s="1"/>
      <c r="BG2483" s="1"/>
      <c r="BH2483" s="1"/>
      <c r="BI2483" s="1"/>
      <c r="BJ2483" s="1"/>
      <c r="BK2483" s="1"/>
    </row>
    <row r="2484" spans="1:63" s="901" customFormat="1" ht="15" customHeight="1" x14ac:dyDescent="0.1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50"/>
      <c r="AG2484" s="54"/>
      <c r="AH2484" s="1"/>
      <c r="AI2484" s="1"/>
      <c r="AJ2484" s="1"/>
      <c r="AK2484" s="1"/>
      <c r="AL2484" s="1"/>
      <c r="AM2484" s="1"/>
      <c r="AN2484" s="1"/>
      <c r="AO2484" s="1"/>
      <c r="AP2484" s="1"/>
      <c r="AQ2484" s="1"/>
      <c r="AR2484" s="1"/>
      <c r="AS2484" s="1"/>
      <c r="AT2484" s="1"/>
      <c r="AU2484" s="1"/>
      <c r="AV2484" s="1"/>
      <c r="AW2484" s="1"/>
      <c r="AX2484" s="1"/>
      <c r="AY2484" s="1"/>
      <c r="AZ2484" s="1"/>
      <c r="BA2484" s="1"/>
      <c r="BB2484" s="1"/>
      <c r="BC2484" s="1"/>
      <c r="BD2484" s="1"/>
      <c r="BE2484" s="1"/>
      <c r="BF2484" s="1"/>
      <c r="BG2484" s="1"/>
      <c r="BH2484" s="1"/>
      <c r="BI2484" s="1"/>
      <c r="BJ2484" s="1"/>
      <c r="BK2484" s="1"/>
    </row>
    <row r="2485" spans="1:63" s="901" customFormat="1" ht="15" customHeight="1" x14ac:dyDescent="0.1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50"/>
      <c r="AG2485" s="54"/>
      <c r="AH2485" s="1"/>
      <c r="AI2485" s="1"/>
      <c r="AJ2485" s="1"/>
      <c r="AK2485" s="1"/>
      <c r="AL2485" s="1"/>
      <c r="AM2485" s="1"/>
      <c r="AN2485" s="1"/>
      <c r="AO2485" s="1"/>
      <c r="AP2485" s="1"/>
      <c r="AQ2485" s="1"/>
      <c r="AR2485" s="1"/>
      <c r="AS2485" s="1"/>
      <c r="AT2485" s="1"/>
      <c r="AU2485" s="1"/>
      <c r="AV2485" s="1"/>
      <c r="AW2485" s="1"/>
      <c r="AX2485" s="1"/>
      <c r="AY2485" s="1"/>
      <c r="AZ2485" s="1"/>
      <c r="BA2485" s="1"/>
      <c r="BB2485" s="1"/>
      <c r="BC2485" s="1"/>
      <c r="BD2485" s="1"/>
      <c r="BE2485" s="1"/>
      <c r="BF2485" s="1"/>
      <c r="BG2485" s="1"/>
      <c r="BH2485" s="1"/>
      <c r="BI2485" s="1"/>
      <c r="BJ2485" s="1"/>
      <c r="BK2485" s="1"/>
    </row>
    <row r="2486" spans="1:63" s="901" customFormat="1" ht="15" customHeight="1" x14ac:dyDescent="0.1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50"/>
      <c r="AG2486" s="54"/>
      <c r="AH2486" s="1"/>
      <c r="AI2486" s="1"/>
      <c r="AJ2486" s="1"/>
      <c r="AK2486" s="1"/>
      <c r="AL2486" s="1"/>
      <c r="AM2486" s="1"/>
      <c r="AN2486" s="1"/>
      <c r="AO2486" s="1"/>
      <c r="AP2486" s="1"/>
      <c r="AQ2486" s="1"/>
      <c r="AR2486" s="1"/>
      <c r="AS2486" s="1"/>
      <c r="AT2486" s="1"/>
      <c r="AU2486" s="1"/>
      <c r="AV2486" s="1"/>
      <c r="AW2486" s="1"/>
      <c r="AX2486" s="1"/>
      <c r="AY2486" s="1"/>
      <c r="AZ2486" s="1"/>
      <c r="BA2486" s="1"/>
      <c r="BB2486" s="1"/>
      <c r="BC2486" s="1"/>
      <c r="BD2486" s="1"/>
      <c r="BE2486" s="1"/>
      <c r="BF2486" s="1"/>
      <c r="BG2486" s="1"/>
      <c r="BH2486" s="1"/>
      <c r="BI2486" s="1"/>
      <c r="BJ2486" s="1"/>
      <c r="BK2486" s="1"/>
    </row>
    <row r="2487" spans="1:63" s="901" customFormat="1" ht="15" customHeight="1" x14ac:dyDescent="0.1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50"/>
      <c r="AG2487" s="54"/>
      <c r="AH2487" s="1"/>
      <c r="AI2487" s="1"/>
      <c r="AJ2487" s="1"/>
      <c r="AK2487" s="1"/>
      <c r="AL2487" s="1"/>
      <c r="AM2487" s="1"/>
      <c r="AN2487" s="1"/>
      <c r="AO2487" s="1"/>
      <c r="AP2487" s="1"/>
      <c r="AQ2487" s="1"/>
      <c r="AR2487" s="1"/>
      <c r="AS2487" s="1"/>
      <c r="AT2487" s="1"/>
      <c r="AU2487" s="1"/>
      <c r="AV2487" s="1"/>
      <c r="AW2487" s="1"/>
      <c r="AX2487" s="1"/>
      <c r="AY2487" s="1"/>
      <c r="AZ2487" s="1"/>
      <c r="BA2487" s="1"/>
      <c r="BB2487" s="1"/>
      <c r="BC2487" s="1"/>
      <c r="BD2487" s="1"/>
      <c r="BE2487" s="1"/>
      <c r="BF2487" s="1"/>
      <c r="BG2487" s="1"/>
      <c r="BH2487" s="1"/>
      <c r="BI2487" s="1"/>
      <c r="BJ2487" s="1"/>
      <c r="BK2487" s="1"/>
    </row>
    <row r="2488" spans="1:63" s="901" customFormat="1" ht="15" customHeight="1" x14ac:dyDescent="0.1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50"/>
      <c r="AG2488" s="54"/>
      <c r="AH2488" s="1"/>
      <c r="AI2488" s="1"/>
      <c r="AJ2488" s="1"/>
      <c r="AK2488" s="1"/>
      <c r="AL2488" s="1"/>
      <c r="AM2488" s="1"/>
      <c r="AN2488" s="1"/>
      <c r="AO2488" s="1"/>
      <c r="AP2488" s="1"/>
      <c r="AQ2488" s="1"/>
      <c r="AR2488" s="1"/>
      <c r="AS2488" s="1"/>
      <c r="AT2488" s="1"/>
      <c r="AU2488" s="1"/>
      <c r="AV2488" s="1"/>
      <c r="AW2488" s="1"/>
      <c r="AX2488" s="1"/>
      <c r="AY2488" s="1"/>
      <c r="AZ2488" s="1"/>
      <c r="BA2488" s="1"/>
      <c r="BB2488" s="1"/>
      <c r="BC2488" s="1"/>
      <c r="BD2488" s="1"/>
      <c r="BE2488" s="1"/>
      <c r="BF2488" s="1"/>
      <c r="BG2488" s="1"/>
      <c r="BH2488" s="1"/>
      <c r="BI2488" s="1"/>
      <c r="BJ2488" s="1"/>
      <c r="BK2488" s="1"/>
    </row>
    <row r="2489" spans="1:63" s="901" customFormat="1" ht="15" customHeight="1" x14ac:dyDescent="0.1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50"/>
      <c r="AG2489" s="54"/>
      <c r="AH2489" s="1"/>
      <c r="AI2489" s="1"/>
      <c r="AJ2489" s="1"/>
      <c r="AK2489" s="1"/>
      <c r="AL2489" s="1"/>
      <c r="AM2489" s="1"/>
      <c r="AN2489" s="1"/>
      <c r="AO2489" s="1"/>
      <c r="AP2489" s="1"/>
      <c r="AQ2489" s="1"/>
      <c r="AR2489" s="1"/>
      <c r="AS2489" s="1"/>
      <c r="AT2489" s="1"/>
      <c r="AU2489" s="1"/>
      <c r="AV2489" s="1"/>
      <c r="AW2489" s="1"/>
      <c r="AX2489" s="1"/>
      <c r="AY2489" s="1"/>
      <c r="AZ2489" s="1"/>
      <c r="BA2489" s="1"/>
      <c r="BB2489" s="1"/>
      <c r="BC2489" s="1"/>
      <c r="BD2489" s="1"/>
      <c r="BE2489" s="1"/>
      <c r="BF2489" s="1"/>
      <c r="BG2489" s="1"/>
      <c r="BH2489" s="1"/>
      <c r="BI2489" s="1"/>
      <c r="BJ2489" s="1"/>
      <c r="BK2489" s="1"/>
    </row>
    <row r="2490" spans="1:63" s="901" customFormat="1" ht="15" customHeight="1" x14ac:dyDescent="0.1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50"/>
      <c r="AG2490" s="54"/>
      <c r="AH2490" s="1"/>
      <c r="AI2490" s="1"/>
      <c r="AJ2490" s="1"/>
      <c r="AK2490" s="1"/>
      <c r="AL2490" s="1"/>
      <c r="AM2490" s="1"/>
      <c r="AN2490" s="1"/>
      <c r="AO2490" s="1"/>
      <c r="AP2490" s="1"/>
      <c r="AQ2490" s="1"/>
      <c r="AR2490" s="1"/>
      <c r="AS2490" s="1"/>
      <c r="AT2490" s="1"/>
      <c r="AU2490" s="1"/>
      <c r="AV2490" s="1"/>
      <c r="AW2490" s="1"/>
      <c r="AX2490" s="1"/>
      <c r="AY2490" s="1"/>
      <c r="AZ2490" s="1"/>
      <c r="BA2490" s="1"/>
      <c r="BB2490" s="1"/>
      <c r="BC2490" s="1"/>
      <c r="BD2490" s="1"/>
      <c r="BE2490" s="1"/>
      <c r="BF2490" s="1"/>
      <c r="BG2490" s="1"/>
      <c r="BH2490" s="1"/>
      <c r="BI2490" s="1"/>
      <c r="BJ2490" s="1"/>
      <c r="BK2490" s="1"/>
    </row>
    <row r="2491" spans="1:63" s="901" customFormat="1" ht="15" customHeight="1" x14ac:dyDescent="0.1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50"/>
      <c r="AG2491" s="54"/>
      <c r="AH2491" s="1"/>
      <c r="AI2491" s="1"/>
      <c r="AJ2491" s="1"/>
      <c r="AK2491" s="1"/>
      <c r="AL2491" s="1"/>
      <c r="AM2491" s="1"/>
      <c r="AN2491" s="1"/>
      <c r="AO2491" s="1"/>
      <c r="AP2491" s="1"/>
      <c r="AQ2491" s="1"/>
      <c r="AR2491" s="1"/>
      <c r="AS2491" s="1"/>
      <c r="AT2491" s="1"/>
      <c r="AU2491" s="1"/>
      <c r="AV2491" s="1"/>
      <c r="AW2491" s="1"/>
      <c r="AX2491" s="1"/>
      <c r="AY2491" s="1"/>
      <c r="AZ2491" s="1"/>
      <c r="BA2491" s="1"/>
      <c r="BB2491" s="1"/>
      <c r="BC2491" s="1"/>
      <c r="BD2491" s="1"/>
      <c r="BE2491" s="1"/>
      <c r="BF2491" s="1"/>
      <c r="BG2491" s="1"/>
      <c r="BH2491" s="1"/>
      <c r="BI2491" s="1"/>
      <c r="BJ2491" s="1"/>
      <c r="BK2491" s="1"/>
    </row>
    <row r="2492" spans="1:63" s="901" customFormat="1" ht="15" customHeight="1" x14ac:dyDescent="0.1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50"/>
      <c r="AG2492" s="54"/>
      <c r="AH2492" s="1"/>
      <c r="AI2492" s="1"/>
      <c r="AJ2492" s="1"/>
      <c r="AK2492" s="1"/>
      <c r="AL2492" s="1"/>
      <c r="AM2492" s="1"/>
      <c r="AN2492" s="1"/>
      <c r="AO2492" s="1"/>
      <c r="AP2492" s="1"/>
      <c r="AQ2492" s="1"/>
      <c r="AR2492" s="1"/>
      <c r="AS2492" s="1"/>
      <c r="AT2492" s="1"/>
      <c r="AU2492" s="1"/>
      <c r="AV2492" s="1"/>
      <c r="AW2492" s="1"/>
      <c r="AX2492" s="1"/>
      <c r="AY2492" s="1"/>
      <c r="AZ2492" s="1"/>
      <c r="BA2492" s="1"/>
      <c r="BB2492" s="1"/>
      <c r="BC2492" s="1"/>
      <c r="BD2492" s="1"/>
      <c r="BE2492" s="1"/>
      <c r="BF2492" s="1"/>
      <c r="BG2492" s="1"/>
      <c r="BH2492" s="1"/>
      <c r="BI2492" s="1"/>
      <c r="BJ2492" s="1"/>
      <c r="BK2492" s="1"/>
    </row>
    <row r="2493" spans="1:63" s="901" customFormat="1" ht="15" customHeight="1" x14ac:dyDescent="0.1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50"/>
      <c r="AG2493" s="54"/>
      <c r="AH2493" s="1"/>
      <c r="AI2493" s="1"/>
      <c r="AJ2493" s="1"/>
      <c r="AK2493" s="1"/>
      <c r="AL2493" s="1"/>
      <c r="AM2493" s="1"/>
      <c r="AN2493" s="1"/>
      <c r="AO2493" s="1"/>
      <c r="AP2493" s="1"/>
      <c r="AQ2493" s="1"/>
      <c r="AR2493" s="1"/>
      <c r="AS2493" s="1"/>
      <c r="AT2493" s="1"/>
      <c r="AU2493" s="1"/>
      <c r="AV2493" s="1"/>
      <c r="AW2493" s="1"/>
      <c r="AX2493" s="1"/>
      <c r="AY2493" s="1"/>
      <c r="AZ2493" s="1"/>
      <c r="BA2493" s="1"/>
      <c r="BB2493" s="1"/>
      <c r="BC2493" s="1"/>
      <c r="BD2493" s="1"/>
      <c r="BE2493" s="1"/>
      <c r="BF2493" s="1"/>
      <c r="BG2493" s="1"/>
      <c r="BH2493" s="1"/>
      <c r="BI2493" s="1"/>
      <c r="BJ2493" s="1"/>
      <c r="BK2493" s="1"/>
    </row>
    <row r="2494" spans="1:63" s="901" customFormat="1" ht="15" customHeight="1" x14ac:dyDescent="0.1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50"/>
      <c r="AG2494" s="54"/>
      <c r="AH2494" s="1"/>
      <c r="AI2494" s="1"/>
      <c r="AJ2494" s="1"/>
      <c r="AK2494" s="1"/>
      <c r="AL2494" s="1"/>
      <c r="AM2494" s="1"/>
      <c r="AN2494" s="1"/>
      <c r="AO2494" s="1"/>
      <c r="AP2494" s="1"/>
      <c r="AQ2494" s="1"/>
      <c r="AR2494" s="1"/>
      <c r="AS2494" s="1"/>
      <c r="AT2494" s="1"/>
      <c r="AU2494" s="1"/>
      <c r="AV2494" s="1"/>
      <c r="AW2494" s="1"/>
      <c r="AX2494" s="1"/>
      <c r="AY2494" s="1"/>
      <c r="AZ2494" s="1"/>
      <c r="BA2494" s="1"/>
      <c r="BB2494" s="1"/>
      <c r="BC2494" s="1"/>
      <c r="BD2494" s="1"/>
      <c r="BE2494" s="1"/>
      <c r="BF2494" s="1"/>
      <c r="BG2494" s="1"/>
      <c r="BH2494" s="1"/>
      <c r="BI2494" s="1"/>
      <c r="BJ2494" s="1"/>
      <c r="BK2494" s="1"/>
    </row>
    <row r="2495" spans="1:63" s="901" customFormat="1" ht="15" customHeight="1" x14ac:dyDescent="0.1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50"/>
      <c r="AG2495" s="54"/>
      <c r="AH2495" s="1"/>
      <c r="AI2495" s="1"/>
      <c r="AJ2495" s="1"/>
      <c r="AK2495" s="1"/>
      <c r="AL2495" s="1"/>
      <c r="AM2495" s="1"/>
      <c r="AN2495" s="1"/>
      <c r="AO2495" s="1"/>
      <c r="AP2495" s="1"/>
      <c r="AQ2495" s="1"/>
      <c r="AR2495" s="1"/>
      <c r="AS2495" s="1"/>
      <c r="AT2495" s="1"/>
      <c r="AU2495" s="1"/>
      <c r="AV2495" s="1"/>
      <c r="AW2495" s="1"/>
      <c r="AX2495" s="1"/>
      <c r="AY2495" s="1"/>
      <c r="AZ2495" s="1"/>
      <c r="BA2495" s="1"/>
      <c r="BB2495" s="1"/>
      <c r="BC2495" s="1"/>
      <c r="BD2495" s="1"/>
      <c r="BE2495" s="1"/>
      <c r="BF2495" s="1"/>
      <c r="BG2495" s="1"/>
      <c r="BH2495" s="1"/>
      <c r="BI2495" s="1"/>
      <c r="BJ2495" s="1"/>
      <c r="BK2495" s="1"/>
    </row>
    <row r="2496" spans="1:63" s="901" customFormat="1" ht="15" customHeight="1" x14ac:dyDescent="0.1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50"/>
      <c r="AG2496" s="54"/>
      <c r="AH2496" s="1"/>
      <c r="AI2496" s="1"/>
      <c r="AJ2496" s="1"/>
      <c r="AK2496" s="1"/>
      <c r="AL2496" s="1"/>
      <c r="AM2496" s="1"/>
      <c r="AN2496" s="1"/>
      <c r="AO2496" s="1"/>
      <c r="AP2496" s="1"/>
      <c r="AQ2496" s="1"/>
      <c r="AR2496" s="1"/>
      <c r="AS2496" s="1"/>
      <c r="AT2496" s="1"/>
      <c r="AU2496" s="1"/>
      <c r="AV2496" s="1"/>
      <c r="AW2496" s="1"/>
      <c r="AX2496" s="1"/>
      <c r="AY2496" s="1"/>
      <c r="AZ2496" s="1"/>
      <c r="BA2496" s="1"/>
      <c r="BB2496" s="1"/>
      <c r="BC2496" s="1"/>
      <c r="BD2496" s="1"/>
      <c r="BE2496" s="1"/>
      <c r="BF2496" s="1"/>
      <c r="BG2496" s="1"/>
      <c r="BH2496" s="1"/>
      <c r="BI2496" s="1"/>
      <c r="BJ2496" s="1"/>
      <c r="BK2496" s="1"/>
    </row>
    <row r="2497" spans="1:63" s="901" customFormat="1" ht="15" customHeight="1" x14ac:dyDescent="0.1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50"/>
      <c r="AG2497" s="54"/>
      <c r="AH2497" s="1"/>
      <c r="AI2497" s="1"/>
      <c r="AJ2497" s="1"/>
      <c r="AK2497" s="1"/>
      <c r="AL2497" s="1"/>
      <c r="AM2497" s="1"/>
      <c r="AN2497" s="1"/>
      <c r="AO2497" s="1"/>
      <c r="AP2497" s="1"/>
      <c r="AQ2497" s="1"/>
      <c r="AR2497" s="1"/>
      <c r="AS2497" s="1"/>
      <c r="AT2497" s="1"/>
      <c r="AU2497" s="1"/>
      <c r="AV2497" s="1"/>
      <c r="AW2497" s="1"/>
      <c r="AX2497" s="1"/>
      <c r="AY2497" s="1"/>
      <c r="AZ2497" s="1"/>
      <c r="BA2497" s="1"/>
      <c r="BB2497" s="1"/>
      <c r="BC2497" s="1"/>
      <c r="BD2497" s="1"/>
      <c r="BE2497" s="1"/>
      <c r="BF2497" s="1"/>
      <c r="BG2497" s="1"/>
      <c r="BH2497" s="1"/>
      <c r="BI2497" s="1"/>
      <c r="BJ2497" s="1"/>
      <c r="BK2497" s="1"/>
    </row>
    <row r="2498" spans="1:63" s="901" customFormat="1" ht="15" customHeight="1" x14ac:dyDescent="0.1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50"/>
      <c r="AG2498" s="54"/>
      <c r="AH2498" s="1"/>
      <c r="AI2498" s="1"/>
      <c r="AJ2498" s="1"/>
      <c r="AK2498" s="1"/>
      <c r="AL2498" s="1"/>
      <c r="AM2498" s="1"/>
      <c r="AN2498" s="1"/>
      <c r="AO2498" s="1"/>
      <c r="AP2498" s="1"/>
      <c r="AQ2498" s="1"/>
      <c r="AR2498" s="1"/>
      <c r="AS2498" s="1"/>
      <c r="AT2498" s="1"/>
      <c r="AU2498" s="1"/>
      <c r="AV2498" s="1"/>
      <c r="AW2498" s="1"/>
      <c r="AX2498" s="1"/>
      <c r="AY2498" s="1"/>
      <c r="AZ2498" s="1"/>
      <c r="BA2498" s="1"/>
      <c r="BB2498" s="1"/>
      <c r="BC2498" s="1"/>
      <c r="BD2498" s="1"/>
      <c r="BE2498" s="1"/>
      <c r="BF2498" s="1"/>
      <c r="BG2498" s="1"/>
      <c r="BH2498" s="1"/>
      <c r="BI2498" s="1"/>
      <c r="BJ2498" s="1"/>
      <c r="BK2498" s="1"/>
    </row>
    <row r="2499" spans="1:63" s="901" customFormat="1" ht="15" customHeight="1" x14ac:dyDescent="0.1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50"/>
      <c r="AG2499" s="54"/>
      <c r="AH2499" s="1"/>
      <c r="AI2499" s="1"/>
      <c r="AJ2499" s="1"/>
      <c r="AK2499" s="1"/>
      <c r="AL2499" s="1"/>
      <c r="AM2499" s="1"/>
      <c r="AN2499" s="1"/>
      <c r="AO2499" s="1"/>
      <c r="AP2499" s="1"/>
      <c r="AQ2499" s="1"/>
      <c r="AR2499" s="1"/>
      <c r="AS2499" s="1"/>
      <c r="AT2499" s="1"/>
      <c r="AU2499" s="1"/>
      <c r="AV2499" s="1"/>
      <c r="AW2499" s="1"/>
      <c r="AX2499" s="1"/>
      <c r="AY2499" s="1"/>
      <c r="AZ2499" s="1"/>
      <c r="BA2499" s="1"/>
      <c r="BB2499" s="1"/>
      <c r="BC2499" s="1"/>
      <c r="BD2499" s="1"/>
      <c r="BE2499" s="1"/>
      <c r="BF2499" s="1"/>
      <c r="BG2499" s="1"/>
      <c r="BH2499" s="1"/>
      <c r="BI2499" s="1"/>
      <c r="BJ2499" s="1"/>
      <c r="BK2499" s="1"/>
    </row>
    <row r="2500" spans="1:63" s="901" customFormat="1" ht="15" customHeight="1" x14ac:dyDescent="0.1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50"/>
      <c r="AG2500" s="54"/>
      <c r="AH2500" s="1"/>
      <c r="AI2500" s="1"/>
      <c r="AJ2500" s="1"/>
      <c r="AK2500" s="1"/>
      <c r="AL2500" s="1"/>
      <c r="AM2500" s="1"/>
      <c r="AN2500" s="1"/>
      <c r="AO2500" s="1"/>
      <c r="AP2500" s="1"/>
      <c r="AQ2500" s="1"/>
      <c r="AR2500" s="1"/>
      <c r="AS2500" s="1"/>
      <c r="AT2500" s="1"/>
      <c r="AU2500" s="1"/>
      <c r="AV2500" s="1"/>
      <c r="AW2500" s="1"/>
      <c r="AX2500" s="1"/>
      <c r="AY2500" s="1"/>
      <c r="AZ2500" s="1"/>
      <c r="BA2500" s="1"/>
      <c r="BB2500" s="1"/>
      <c r="BC2500" s="1"/>
      <c r="BD2500" s="1"/>
      <c r="BE2500" s="1"/>
      <c r="BF2500" s="1"/>
      <c r="BG2500" s="1"/>
      <c r="BH2500" s="1"/>
      <c r="BI2500" s="1"/>
      <c r="BJ2500" s="1"/>
      <c r="BK2500" s="1"/>
    </row>
    <row r="2501" spans="1:63" s="901" customFormat="1" ht="15" customHeight="1" x14ac:dyDescent="0.1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50"/>
      <c r="AG2501" s="54"/>
      <c r="AH2501" s="1"/>
      <c r="AI2501" s="1"/>
      <c r="AJ2501" s="1"/>
      <c r="AK2501" s="1"/>
      <c r="AL2501" s="1"/>
      <c r="AM2501" s="1"/>
      <c r="AN2501" s="1"/>
      <c r="AO2501" s="1"/>
      <c r="AP2501" s="1"/>
      <c r="AQ2501" s="1"/>
      <c r="AR2501" s="1"/>
      <c r="AS2501" s="1"/>
      <c r="AT2501" s="1"/>
      <c r="AU2501" s="1"/>
      <c r="AV2501" s="1"/>
      <c r="AW2501" s="1"/>
      <c r="AX2501" s="1"/>
      <c r="AY2501" s="1"/>
      <c r="AZ2501" s="1"/>
      <c r="BA2501" s="1"/>
      <c r="BB2501" s="1"/>
      <c r="BC2501" s="1"/>
      <c r="BD2501" s="1"/>
      <c r="BE2501" s="1"/>
      <c r="BF2501" s="1"/>
      <c r="BG2501" s="1"/>
      <c r="BH2501" s="1"/>
      <c r="BI2501" s="1"/>
      <c r="BJ2501" s="1"/>
      <c r="BK2501" s="1"/>
    </row>
    <row r="2502" spans="1:63" s="901" customFormat="1" ht="15" customHeight="1" x14ac:dyDescent="0.1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50"/>
      <c r="AG2502" s="54"/>
      <c r="AH2502" s="1"/>
      <c r="AI2502" s="1"/>
      <c r="AJ2502" s="1"/>
      <c r="AK2502" s="1"/>
      <c r="AL2502" s="1"/>
      <c r="AM2502" s="1"/>
      <c r="AN2502" s="1"/>
      <c r="AO2502" s="1"/>
      <c r="AP2502" s="1"/>
      <c r="AQ2502" s="1"/>
      <c r="AR2502" s="1"/>
      <c r="AS2502" s="1"/>
      <c r="AT2502" s="1"/>
      <c r="AU2502" s="1"/>
      <c r="AV2502" s="1"/>
      <c r="AW2502" s="1"/>
      <c r="AX2502" s="1"/>
      <c r="AY2502" s="1"/>
      <c r="AZ2502" s="1"/>
      <c r="BA2502" s="1"/>
      <c r="BB2502" s="1"/>
      <c r="BC2502" s="1"/>
      <c r="BD2502" s="1"/>
      <c r="BE2502" s="1"/>
      <c r="BF2502" s="1"/>
      <c r="BG2502" s="1"/>
      <c r="BH2502" s="1"/>
      <c r="BI2502" s="1"/>
      <c r="BJ2502" s="1"/>
      <c r="BK2502" s="1"/>
    </row>
    <row r="2503" spans="1:63" s="901" customFormat="1" ht="15" customHeight="1" x14ac:dyDescent="0.1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50"/>
      <c r="AG2503" s="54"/>
      <c r="AH2503" s="1"/>
      <c r="AI2503" s="1"/>
      <c r="AJ2503" s="1"/>
      <c r="AK2503" s="1"/>
      <c r="AL2503" s="1"/>
      <c r="AM2503" s="1"/>
      <c r="AN2503" s="1"/>
      <c r="AO2503" s="1"/>
      <c r="AP2503" s="1"/>
      <c r="AQ2503" s="1"/>
      <c r="AR2503" s="1"/>
      <c r="AS2503" s="1"/>
      <c r="AT2503" s="1"/>
      <c r="AU2503" s="1"/>
      <c r="AV2503" s="1"/>
      <c r="AW2503" s="1"/>
      <c r="AX2503" s="1"/>
      <c r="AY2503" s="1"/>
      <c r="AZ2503" s="1"/>
      <c r="BA2503" s="1"/>
      <c r="BB2503" s="1"/>
      <c r="BC2503" s="1"/>
      <c r="BD2503" s="1"/>
      <c r="BE2503" s="1"/>
      <c r="BF2503" s="1"/>
      <c r="BG2503" s="1"/>
      <c r="BH2503" s="1"/>
      <c r="BI2503" s="1"/>
      <c r="BJ2503" s="1"/>
      <c r="BK2503" s="1"/>
    </row>
    <row r="2504" spans="1:63" s="901" customFormat="1" ht="15" customHeight="1" x14ac:dyDescent="0.1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50"/>
      <c r="AG2504" s="54"/>
      <c r="AH2504" s="1"/>
      <c r="AI2504" s="1"/>
      <c r="AJ2504" s="1"/>
      <c r="AK2504" s="1"/>
      <c r="AL2504" s="1"/>
      <c r="AM2504" s="1"/>
      <c r="AN2504" s="1"/>
      <c r="AO2504" s="1"/>
      <c r="AP2504" s="1"/>
      <c r="AQ2504" s="1"/>
      <c r="AR2504" s="1"/>
      <c r="AS2504" s="1"/>
      <c r="AT2504" s="1"/>
      <c r="AU2504" s="1"/>
      <c r="AV2504" s="1"/>
      <c r="AW2504" s="1"/>
      <c r="AX2504" s="1"/>
      <c r="AY2504" s="1"/>
      <c r="AZ2504" s="1"/>
      <c r="BA2504" s="1"/>
      <c r="BB2504" s="1"/>
      <c r="BC2504" s="1"/>
      <c r="BD2504" s="1"/>
      <c r="BE2504" s="1"/>
      <c r="BF2504" s="1"/>
      <c r="BG2504" s="1"/>
      <c r="BH2504" s="1"/>
      <c r="BI2504" s="1"/>
      <c r="BJ2504" s="1"/>
      <c r="BK2504" s="1"/>
    </row>
    <row r="2505" spans="1:63" s="901" customFormat="1" ht="15" customHeight="1" x14ac:dyDescent="0.1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50"/>
      <c r="AG2505" s="54"/>
      <c r="AH2505" s="1"/>
      <c r="AI2505" s="1"/>
      <c r="AJ2505" s="1"/>
      <c r="AK2505" s="1"/>
      <c r="AL2505" s="1"/>
      <c r="AM2505" s="1"/>
      <c r="AN2505" s="1"/>
      <c r="AO2505" s="1"/>
      <c r="AP2505" s="1"/>
      <c r="AQ2505" s="1"/>
      <c r="AR2505" s="1"/>
      <c r="AS2505" s="1"/>
      <c r="AT2505" s="1"/>
      <c r="AU2505" s="1"/>
      <c r="AV2505" s="1"/>
      <c r="AW2505" s="1"/>
      <c r="AX2505" s="1"/>
      <c r="AY2505" s="1"/>
      <c r="AZ2505" s="1"/>
      <c r="BA2505" s="1"/>
      <c r="BB2505" s="1"/>
      <c r="BC2505" s="1"/>
      <c r="BD2505" s="1"/>
      <c r="BE2505" s="1"/>
      <c r="BF2505" s="1"/>
      <c r="BG2505" s="1"/>
      <c r="BH2505" s="1"/>
      <c r="BI2505" s="1"/>
      <c r="BJ2505" s="1"/>
      <c r="BK2505" s="1"/>
    </row>
    <row r="2506" spans="1:63" s="901" customFormat="1" ht="15" customHeight="1" x14ac:dyDescent="0.1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50"/>
      <c r="AG2506" s="54"/>
      <c r="AH2506" s="1"/>
      <c r="AI2506" s="1"/>
      <c r="AJ2506" s="1"/>
      <c r="AK2506" s="1"/>
      <c r="AL2506" s="1"/>
      <c r="AM2506" s="1"/>
      <c r="AN2506" s="1"/>
      <c r="AO2506" s="1"/>
      <c r="AP2506" s="1"/>
      <c r="AQ2506" s="1"/>
      <c r="AR2506" s="1"/>
      <c r="AS2506" s="1"/>
      <c r="AT2506" s="1"/>
      <c r="AU2506" s="1"/>
      <c r="AV2506" s="1"/>
      <c r="AW2506" s="1"/>
      <c r="AX2506" s="1"/>
      <c r="AY2506" s="1"/>
      <c r="AZ2506" s="1"/>
      <c r="BA2506" s="1"/>
      <c r="BB2506" s="1"/>
      <c r="BC2506" s="1"/>
      <c r="BD2506" s="1"/>
      <c r="BE2506" s="1"/>
      <c r="BF2506" s="1"/>
      <c r="BG2506" s="1"/>
      <c r="BH2506" s="1"/>
      <c r="BI2506" s="1"/>
      <c r="BJ2506" s="1"/>
      <c r="BK2506" s="1"/>
    </row>
    <row r="2507" spans="1:63" s="901" customFormat="1" ht="15" customHeight="1" x14ac:dyDescent="0.1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50"/>
      <c r="AG2507" s="54"/>
      <c r="AH2507" s="1"/>
      <c r="AI2507" s="1"/>
      <c r="AJ2507" s="1"/>
      <c r="AK2507" s="1"/>
      <c r="AL2507" s="1"/>
      <c r="AM2507" s="1"/>
      <c r="AN2507" s="1"/>
      <c r="AO2507" s="1"/>
      <c r="AP2507" s="1"/>
      <c r="AQ2507" s="1"/>
      <c r="AR2507" s="1"/>
      <c r="AS2507" s="1"/>
      <c r="AT2507" s="1"/>
      <c r="AU2507" s="1"/>
      <c r="AV2507" s="1"/>
      <c r="AW2507" s="1"/>
      <c r="AX2507" s="1"/>
      <c r="AY2507" s="1"/>
      <c r="AZ2507" s="1"/>
      <c r="BA2507" s="1"/>
      <c r="BB2507" s="1"/>
      <c r="BC2507" s="1"/>
      <c r="BD2507" s="1"/>
      <c r="BE2507" s="1"/>
      <c r="BF2507" s="1"/>
      <c r="BG2507" s="1"/>
      <c r="BH2507" s="1"/>
      <c r="BI2507" s="1"/>
      <c r="BJ2507" s="1"/>
      <c r="BK2507" s="1"/>
    </row>
    <row r="2508" spans="1:63" s="901" customFormat="1" ht="15" customHeight="1" x14ac:dyDescent="0.1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50"/>
      <c r="AG2508" s="54"/>
      <c r="AH2508" s="1"/>
      <c r="AI2508" s="1"/>
      <c r="AJ2508" s="1"/>
      <c r="AK2508" s="1"/>
      <c r="AL2508" s="1"/>
      <c r="AM2508" s="1"/>
      <c r="AN2508" s="1"/>
      <c r="AO2508" s="1"/>
      <c r="AP2508" s="1"/>
      <c r="AQ2508" s="1"/>
      <c r="AR2508" s="1"/>
      <c r="AS2508" s="1"/>
      <c r="AT2508" s="1"/>
      <c r="AU2508" s="1"/>
      <c r="AV2508" s="1"/>
      <c r="AW2508" s="1"/>
      <c r="AX2508" s="1"/>
      <c r="AY2508" s="1"/>
      <c r="AZ2508" s="1"/>
      <c r="BA2508" s="1"/>
      <c r="BB2508" s="1"/>
      <c r="BC2508" s="1"/>
      <c r="BD2508" s="1"/>
      <c r="BE2508" s="1"/>
      <c r="BF2508" s="1"/>
      <c r="BG2508" s="1"/>
      <c r="BH2508" s="1"/>
      <c r="BI2508" s="1"/>
      <c r="BJ2508" s="1"/>
      <c r="BK2508" s="1"/>
    </row>
    <row r="2509" spans="1:63" s="901" customFormat="1" ht="15" customHeight="1" x14ac:dyDescent="0.1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50"/>
      <c r="AG2509" s="54"/>
      <c r="AH2509" s="1"/>
      <c r="AI2509" s="1"/>
      <c r="AJ2509" s="1"/>
      <c r="AK2509" s="1"/>
      <c r="AL2509" s="1"/>
      <c r="AM2509" s="1"/>
      <c r="AN2509" s="1"/>
      <c r="AO2509" s="1"/>
      <c r="AP2509" s="1"/>
      <c r="AQ2509" s="1"/>
      <c r="AR2509" s="1"/>
      <c r="AS2509" s="1"/>
      <c r="AT2509" s="1"/>
      <c r="AU2509" s="1"/>
      <c r="AV2509" s="1"/>
      <c r="AW2509" s="1"/>
      <c r="AX2509" s="1"/>
      <c r="AY2509" s="1"/>
      <c r="AZ2509" s="1"/>
      <c r="BA2509" s="1"/>
      <c r="BB2509" s="1"/>
      <c r="BC2509" s="1"/>
      <c r="BD2509" s="1"/>
      <c r="BE2509" s="1"/>
      <c r="BF2509" s="1"/>
      <c r="BG2509" s="1"/>
      <c r="BH2509" s="1"/>
      <c r="BI2509" s="1"/>
      <c r="BJ2509" s="1"/>
      <c r="BK2509" s="1"/>
    </row>
    <row r="2510" spans="1:63" s="901" customFormat="1" ht="15" customHeight="1" x14ac:dyDescent="0.1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50"/>
      <c r="AG2510" s="54"/>
      <c r="AH2510" s="1"/>
      <c r="AI2510" s="1"/>
      <c r="AJ2510" s="1"/>
      <c r="AK2510" s="1"/>
      <c r="AL2510" s="1"/>
      <c r="AM2510" s="1"/>
      <c r="AN2510" s="1"/>
      <c r="AO2510" s="1"/>
      <c r="AP2510" s="1"/>
      <c r="AQ2510" s="1"/>
      <c r="AR2510" s="1"/>
      <c r="AS2510" s="1"/>
      <c r="AT2510" s="1"/>
      <c r="AU2510" s="1"/>
      <c r="AV2510" s="1"/>
      <c r="AW2510" s="1"/>
      <c r="AX2510" s="1"/>
      <c r="AY2510" s="1"/>
      <c r="AZ2510" s="1"/>
      <c r="BA2510" s="1"/>
      <c r="BB2510" s="1"/>
      <c r="BC2510" s="1"/>
      <c r="BD2510" s="1"/>
      <c r="BE2510" s="1"/>
      <c r="BF2510" s="1"/>
      <c r="BG2510" s="1"/>
      <c r="BH2510" s="1"/>
      <c r="BI2510" s="1"/>
      <c r="BJ2510" s="1"/>
      <c r="BK2510" s="1"/>
    </row>
    <row r="2511" spans="1:63" s="901" customFormat="1" ht="15" customHeight="1" x14ac:dyDescent="0.1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50"/>
      <c r="AG2511" s="54"/>
      <c r="AH2511" s="1"/>
      <c r="AI2511" s="1"/>
      <c r="AJ2511" s="1"/>
      <c r="AK2511" s="1"/>
      <c r="AL2511" s="1"/>
      <c r="AM2511" s="1"/>
      <c r="AN2511" s="1"/>
      <c r="AO2511" s="1"/>
      <c r="AP2511" s="1"/>
      <c r="AQ2511" s="1"/>
      <c r="AR2511" s="1"/>
      <c r="AS2511" s="1"/>
      <c r="AT2511" s="1"/>
      <c r="AU2511" s="1"/>
      <c r="AV2511" s="1"/>
      <c r="AW2511" s="1"/>
      <c r="AX2511" s="1"/>
      <c r="AY2511" s="1"/>
      <c r="AZ2511" s="1"/>
      <c r="BA2511" s="1"/>
      <c r="BB2511" s="1"/>
      <c r="BC2511" s="1"/>
      <c r="BD2511" s="1"/>
      <c r="BE2511" s="1"/>
      <c r="BF2511" s="1"/>
      <c r="BG2511" s="1"/>
      <c r="BH2511" s="1"/>
      <c r="BI2511" s="1"/>
      <c r="BJ2511" s="1"/>
      <c r="BK2511" s="1"/>
    </row>
    <row r="2512" spans="1:63" s="901" customFormat="1" ht="15" customHeight="1" x14ac:dyDescent="0.1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50"/>
      <c r="AG2512" s="54"/>
      <c r="AH2512" s="1"/>
      <c r="AI2512" s="1"/>
      <c r="AJ2512" s="1"/>
      <c r="AK2512" s="1"/>
      <c r="AL2512" s="1"/>
      <c r="AM2512" s="1"/>
      <c r="AN2512" s="1"/>
      <c r="AO2512" s="1"/>
      <c r="AP2512" s="1"/>
      <c r="AQ2512" s="1"/>
      <c r="AR2512" s="1"/>
      <c r="AS2512" s="1"/>
      <c r="AT2512" s="1"/>
      <c r="AU2512" s="1"/>
      <c r="AV2512" s="1"/>
      <c r="AW2512" s="1"/>
      <c r="AX2512" s="1"/>
      <c r="AY2512" s="1"/>
      <c r="AZ2512" s="1"/>
      <c r="BA2512" s="1"/>
      <c r="BB2512" s="1"/>
      <c r="BC2512" s="1"/>
      <c r="BD2512" s="1"/>
      <c r="BE2512" s="1"/>
      <c r="BF2512" s="1"/>
      <c r="BG2512" s="1"/>
      <c r="BH2512" s="1"/>
      <c r="BI2512" s="1"/>
      <c r="BJ2512" s="1"/>
      <c r="BK2512" s="1"/>
    </row>
    <row r="2513" spans="1:63" s="901" customFormat="1" ht="15" customHeight="1" x14ac:dyDescent="0.1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50"/>
      <c r="AG2513" s="54"/>
      <c r="AH2513" s="1"/>
      <c r="AI2513" s="1"/>
      <c r="AJ2513" s="1"/>
      <c r="AK2513" s="1"/>
      <c r="AL2513" s="1"/>
      <c r="AM2513" s="1"/>
      <c r="AN2513" s="1"/>
      <c r="AO2513" s="1"/>
      <c r="AP2513" s="1"/>
      <c r="AQ2513" s="1"/>
      <c r="AR2513" s="1"/>
      <c r="AS2513" s="1"/>
      <c r="AT2513" s="1"/>
      <c r="AU2513" s="1"/>
      <c r="AV2513" s="1"/>
      <c r="AW2513" s="1"/>
      <c r="AX2513" s="1"/>
      <c r="AY2513" s="1"/>
      <c r="AZ2513" s="1"/>
      <c r="BA2513" s="1"/>
      <c r="BB2513" s="1"/>
      <c r="BC2513" s="1"/>
      <c r="BD2513" s="1"/>
      <c r="BE2513" s="1"/>
      <c r="BF2513" s="1"/>
      <c r="BG2513" s="1"/>
      <c r="BH2513" s="1"/>
      <c r="BI2513" s="1"/>
      <c r="BJ2513" s="1"/>
      <c r="BK2513" s="1"/>
    </row>
    <row r="2514" spans="1:63" s="901" customFormat="1" ht="15" customHeight="1" x14ac:dyDescent="0.1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50"/>
      <c r="AG2514" s="54"/>
      <c r="AH2514" s="1"/>
      <c r="AI2514" s="1"/>
      <c r="AJ2514" s="1"/>
      <c r="AK2514" s="1"/>
      <c r="AL2514" s="1"/>
      <c r="AM2514" s="1"/>
      <c r="AN2514" s="1"/>
      <c r="AO2514" s="1"/>
      <c r="AP2514" s="1"/>
      <c r="AQ2514" s="1"/>
      <c r="AR2514" s="1"/>
      <c r="AS2514" s="1"/>
      <c r="AT2514" s="1"/>
      <c r="AU2514" s="1"/>
      <c r="AV2514" s="1"/>
      <c r="AW2514" s="1"/>
      <c r="AX2514" s="1"/>
      <c r="AY2514" s="1"/>
      <c r="AZ2514" s="1"/>
      <c r="BA2514" s="1"/>
      <c r="BB2514" s="1"/>
      <c r="BC2514" s="1"/>
      <c r="BD2514" s="1"/>
      <c r="BE2514" s="1"/>
      <c r="BF2514" s="1"/>
      <c r="BG2514" s="1"/>
      <c r="BH2514" s="1"/>
      <c r="BI2514" s="1"/>
      <c r="BJ2514" s="1"/>
      <c r="BK2514" s="1"/>
    </row>
    <row r="2515" spans="1:63" s="901" customFormat="1" ht="15" customHeight="1" x14ac:dyDescent="0.1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50"/>
      <c r="AG2515" s="54"/>
      <c r="AH2515" s="1"/>
      <c r="AI2515" s="1"/>
      <c r="AJ2515" s="1"/>
      <c r="AK2515" s="1"/>
      <c r="AL2515" s="1"/>
      <c r="AM2515" s="1"/>
      <c r="AN2515" s="1"/>
      <c r="AO2515" s="1"/>
      <c r="AP2515" s="1"/>
      <c r="AQ2515" s="1"/>
      <c r="AR2515" s="1"/>
      <c r="AS2515" s="1"/>
      <c r="AT2515" s="1"/>
      <c r="AU2515" s="1"/>
      <c r="AV2515" s="1"/>
      <c r="AW2515" s="1"/>
      <c r="AX2515" s="1"/>
      <c r="AY2515" s="1"/>
      <c r="AZ2515" s="1"/>
      <c r="BA2515" s="1"/>
      <c r="BB2515" s="1"/>
      <c r="BC2515" s="1"/>
      <c r="BD2515" s="1"/>
      <c r="BE2515" s="1"/>
      <c r="BF2515" s="1"/>
      <c r="BG2515" s="1"/>
      <c r="BH2515" s="1"/>
      <c r="BI2515" s="1"/>
      <c r="BJ2515" s="1"/>
      <c r="BK2515" s="1"/>
    </row>
    <row r="2516" spans="1:63" s="901" customFormat="1" ht="15" customHeight="1" x14ac:dyDescent="0.1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50"/>
      <c r="AG2516" s="54"/>
      <c r="AH2516" s="1"/>
      <c r="AI2516" s="1"/>
      <c r="AJ2516" s="1"/>
      <c r="AK2516" s="1"/>
      <c r="AL2516" s="1"/>
      <c r="AM2516" s="1"/>
      <c r="AN2516" s="1"/>
      <c r="AO2516" s="1"/>
      <c r="AP2516" s="1"/>
      <c r="AQ2516" s="1"/>
      <c r="AR2516" s="1"/>
      <c r="AS2516" s="1"/>
      <c r="AT2516" s="1"/>
      <c r="AU2516" s="1"/>
      <c r="AV2516" s="1"/>
      <c r="AW2516" s="1"/>
      <c r="AX2516" s="1"/>
      <c r="AY2516" s="1"/>
      <c r="AZ2516" s="1"/>
      <c r="BA2516" s="1"/>
      <c r="BB2516" s="1"/>
      <c r="BC2516" s="1"/>
      <c r="BD2516" s="1"/>
      <c r="BE2516" s="1"/>
      <c r="BF2516" s="1"/>
      <c r="BG2516" s="1"/>
      <c r="BH2516" s="1"/>
      <c r="BI2516" s="1"/>
      <c r="BJ2516" s="1"/>
      <c r="BK2516" s="1"/>
    </row>
    <row r="2517" spans="1:63" s="901" customFormat="1" ht="15" customHeight="1" x14ac:dyDescent="0.1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50"/>
      <c r="AG2517" s="54"/>
      <c r="AH2517" s="1"/>
      <c r="AI2517" s="1"/>
      <c r="AJ2517" s="1"/>
      <c r="AK2517" s="1"/>
      <c r="AL2517" s="1"/>
      <c r="AM2517" s="1"/>
      <c r="AN2517" s="1"/>
      <c r="AO2517" s="1"/>
      <c r="AP2517" s="1"/>
      <c r="AQ2517" s="1"/>
      <c r="AR2517" s="1"/>
      <c r="AS2517" s="1"/>
      <c r="AT2517" s="1"/>
      <c r="AU2517" s="1"/>
      <c r="AV2517" s="1"/>
      <c r="AW2517" s="1"/>
      <c r="AX2517" s="1"/>
      <c r="AY2517" s="1"/>
      <c r="AZ2517" s="1"/>
      <c r="BA2517" s="1"/>
      <c r="BB2517" s="1"/>
      <c r="BC2517" s="1"/>
      <c r="BD2517" s="1"/>
      <c r="BE2517" s="1"/>
      <c r="BF2517" s="1"/>
      <c r="BG2517" s="1"/>
      <c r="BH2517" s="1"/>
      <c r="BI2517" s="1"/>
      <c r="BJ2517" s="1"/>
      <c r="BK2517" s="1"/>
    </row>
    <row r="2518" spans="1:63" s="901" customFormat="1" ht="15" customHeight="1" x14ac:dyDescent="0.1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50"/>
      <c r="AG2518" s="54"/>
      <c r="AH2518" s="1"/>
      <c r="AI2518" s="1"/>
      <c r="AJ2518" s="1"/>
      <c r="AK2518" s="1"/>
      <c r="AL2518" s="1"/>
      <c r="AM2518" s="1"/>
      <c r="AN2518" s="1"/>
      <c r="AO2518" s="1"/>
      <c r="AP2518" s="1"/>
      <c r="AQ2518" s="1"/>
      <c r="AR2518" s="1"/>
      <c r="AS2518" s="1"/>
      <c r="AT2518" s="1"/>
      <c r="AU2518" s="1"/>
      <c r="AV2518" s="1"/>
      <c r="AW2518" s="1"/>
      <c r="AX2518" s="1"/>
      <c r="AY2518" s="1"/>
      <c r="AZ2518" s="1"/>
      <c r="BA2518" s="1"/>
      <c r="BB2518" s="1"/>
      <c r="BC2518" s="1"/>
      <c r="BD2518" s="1"/>
      <c r="BE2518" s="1"/>
      <c r="BF2518" s="1"/>
      <c r="BG2518" s="1"/>
      <c r="BH2518" s="1"/>
      <c r="BI2518" s="1"/>
      <c r="BJ2518" s="1"/>
      <c r="BK2518" s="1"/>
    </row>
    <row r="2519" spans="1:63" s="901" customFormat="1" ht="15" customHeight="1" x14ac:dyDescent="0.1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50"/>
      <c r="AG2519" s="54"/>
      <c r="AH2519" s="1"/>
      <c r="AI2519" s="1"/>
      <c r="AJ2519" s="1"/>
      <c r="AK2519" s="1"/>
      <c r="AL2519" s="1"/>
      <c r="AM2519" s="1"/>
      <c r="AN2519" s="1"/>
      <c r="AO2519" s="1"/>
      <c r="AP2519" s="1"/>
      <c r="AQ2519" s="1"/>
      <c r="AR2519" s="1"/>
      <c r="AS2519" s="1"/>
      <c r="AT2519" s="1"/>
      <c r="AU2519" s="1"/>
      <c r="AV2519" s="1"/>
      <c r="AW2519" s="1"/>
      <c r="AX2519" s="1"/>
      <c r="AY2519" s="1"/>
      <c r="AZ2519" s="1"/>
      <c r="BA2519" s="1"/>
      <c r="BB2519" s="1"/>
      <c r="BC2519" s="1"/>
      <c r="BD2519" s="1"/>
      <c r="BE2519" s="1"/>
      <c r="BF2519" s="1"/>
      <c r="BG2519" s="1"/>
      <c r="BH2519" s="1"/>
      <c r="BI2519" s="1"/>
      <c r="BJ2519" s="1"/>
      <c r="BK2519" s="1"/>
    </row>
    <row r="2520" spans="1:63" s="901" customFormat="1" ht="15" customHeight="1" x14ac:dyDescent="0.1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50"/>
      <c r="AG2520" s="54"/>
      <c r="AH2520" s="1"/>
      <c r="AI2520" s="1"/>
      <c r="AJ2520" s="1"/>
      <c r="AK2520" s="1"/>
      <c r="AL2520" s="1"/>
      <c r="AM2520" s="1"/>
      <c r="AN2520" s="1"/>
      <c r="AO2520" s="1"/>
      <c r="AP2520" s="1"/>
      <c r="AQ2520" s="1"/>
      <c r="AR2520" s="1"/>
      <c r="AS2520" s="1"/>
      <c r="AT2520" s="1"/>
      <c r="AU2520" s="1"/>
      <c r="AV2520" s="1"/>
      <c r="AW2520" s="1"/>
      <c r="AX2520" s="1"/>
      <c r="AY2520" s="1"/>
      <c r="AZ2520" s="1"/>
      <c r="BA2520" s="1"/>
      <c r="BB2520" s="1"/>
      <c r="BC2520" s="1"/>
      <c r="BD2520" s="1"/>
      <c r="BE2520" s="1"/>
      <c r="BF2520" s="1"/>
      <c r="BG2520" s="1"/>
      <c r="BH2520" s="1"/>
      <c r="BI2520" s="1"/>
      <c r="BJ2520" s="1"/>
      <c r="BK2520" s="1"/>
    </row>
    <row r="2521" spans="1:63" s="901" customFormat="1" ht="15" customHeight="1" x14ac:dyDescent="0.1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50"/>
      <c r="AG2521" s="54"/>
      <c r="AH2521" s="1"/>
      <c r="AI2521" s="1"/>
      <c r="AJ2521" s="1"/>
      <c r="AK2521" s="1"/>
      <c r="AL2521" s="1"/>
      <c r="AM2521" s="1"/>
      <c r="AN2521" s="1"/>
      <c r="AO2521" s="1"/>
      <c r="AP2521" s="1"/>
      <c r="AQ2521" s="1"/>
      <c r="AR2521" s="1"/>
      <c r="AS2521" s="1"/>
      <c r="AT2521" s="1"/>
      <c r="AU2521" s="1"/>
      <c r="AV2521" s="1"/>
      <c r="AW2521" s="1"/>
      <c r="AX2521" s="1"/>
      <c r="AY2521" s="1"/>
      <c r="AZ2521" s="1"/>
      <c r="BA2521" s="1"/>
      <c r="BB2521" s="1"/>
      <c r="BC2521" s="1"/>
      <c r="BD2521" s="1"/>
      <c r="BE2521" s="1"/>
      <c r="BF2521" s="1"/>
      <c r="BG2521" s="1"/>
      <c r="BH2521" s="1"/>
      <c r="BI2521" s="1"/>
      <c r="BJ2521" s="1"/>
      <c r="BK2521" s="1"/>
    </row>
    <row r="2522" spans="1:63" s="901" customFormat="1" ht="15" customHeight="1" x14ac:dyDescent="0.1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50"/>
      <c r="AG2522" s="54"/>
      <c r="AH2522" s="1"/>
      <c r="AI2522" s="1"/>
      <c r="AJ2522" s="1"/>
      <c r="AK2522" s="1"/>
      <c r="AL2522" s="1"/>
      <c r="AM2522" s="1"/>
      <c r="AN2522" s="1"/>
      <c r="AO2522" s="1"/>
      <c r="AP2522" s="1"/>
      <c r="AQ2522" s="1"/>
      <c r="AR2522" s="1"/>
      <c r="AS2522" s="1"/>
      <c r="AT2522" s="1"/>
      <c r="AU2522" s="1"/>
      <c r="AV2522" s="1"/>
      <c r="AW2522" s="1"/>
      <c r="AX2522" s="1"/>
      <c r="AY2522" s="1"/>
      <c r="AZ2522" s="1"/>
      <c r="BA2522" s="1"/>
      <c r="BB2522" s="1"/>
      <c r="BC2522" s="1"/>
      <c r="BD2522" s="1"/>
      <c r="BE2522" s="1"/>
      <c r="BF2522" s="1"/>
      <c r="BG2522" s="1"/>
      <c r="BH2522" s="1"/>
      <c r="BI2522" s="1"/>
      <c r="BJ2522" s="1"/>
      <c r="BK2522" s="1"/>
    </row>
    <row r="2523" spans="1:63" s="901" customFormat="1" ht="15" customHeight="1" x14ac:dyDescent="0.1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50"/>
      <c r="AG2523" s="54"/>
      <c r="AH2523" s="1"/>
      <c r="AI2523" s="1"/>
      <c r="AJ2523" s="1"/>
      <c r="AK2523" s="1"/>
      <c r="AL2523" s="1"/>
      <c r="AM2523" s="1"/>
      <c r="AN2523" s="1"/>
      <c r="AO2523" s="1"/>
      <c r="AP2523" s="1"/>
      <c r="AQ2523" s="1"/>
      <c r="AR2523" s="1"/>
      <c r="AS2523" s="1"/>
      <c r="AT2523" s="1"/>
      <c r="AU2523" s="1"/>
      <c r="AV2523" s="1"/>
      <c r="AW2523" s="1"/>
      <c r="AX2523" s="1"/>
      <c r="AY2523" s="1"/>
      <c r="AZ2523" s="1"/>
      <c r="BA2523" s="1"/>
      <c r="BB2523" s="1"/>
      <c r="BC2523" s="1"/>
      <c r="BD2523" s="1"/>
      <c r="BE2523" s="1"/>
      <c r="BF2523" s="1"/>
      <c r="BG2523" s="1"/>
      <c r="BH2523" s="1"/>
      <c r="BI2523" s="1"/>
      <c r="BJ2523" s="1"/>
      <c r="BK2523" s="1"/>
    </row>
    <row r="2524" spans="1:63" s="901" customFormat="1" ht="15" customHeight="1" x14ac:dyDescent="0.1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50"/>
      <c r="AG2524" s="54"/>
      <c r="AH2524" s="1"/>
      <c r="AI2524" s="1"/>
      <c r="AJ2524" s="1"/>
      <c r="AK2524" s="1"/>
      <c r="AL2524" s="1"/>
      <c r="AM2524" s="1"/>
      <c r="AN2524" s="1"/>
      <c r="AO2524" s="1"/>
      <c r="AP2524" s="1"/>
      <c r="AQ2524" s="1"/>
      <c r="AR2524" s="1"/>
      <c r="AS2524" s="1"/>
      <c r="AT2524" s="1"/>
      <c r="AU2524" s="1"/>
      <c r="AV2524" s="1"/>
      <c r="AW2524" s="1"/>
      <c r="AX2524" s="1"/>
      <c r="AY2524" s="1"/>
      <c r="AZ2524" s="1"/>
      <c r="BA2524" s="1"/>
      <c r="BB2524" s="1"/>
      <c r="BC2524" s="1"/>
      <c r="BD2524" s="1"/>
      <c r="BE2524" s="1"/>
      <c r="BF2524" s="1"/>
      <c r="BG2524" s="1"/>
      <c r="BH2524" s="1"/>
      <c r="BI2524" s="1"/>
      <c r="BJ2524" s="1"/>
      <c r="BK2524" s="1"/>
    </row>
    <row r="2525" spans="1:63" s="901" customFormat="1" ht="15" customHeight="1" x14ac:dyDescent="0.1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50"/>
      <c r="AG2525" s="54"/>
      <c r="AH2525" s="1"/>
      <c r="AI2525" s="1"/>
      <c r="AJ2525" s="1"/>
      <c r="AK2525" s="1"/>
      <c r="AL2525" s="1"/>
      <c r="AM2525" s="1"/>
      <c r="AN2525" s="1"/>
      <c r="AO2525" s="1"/>
      <c r="AP2525" s="1"/>
      <c r="AQ2525" s="1"/>
      <c r="AR2525" s="1"/>
      <c r="AS2525" s="1"/>
      <c r="AT2525" s="1"/>
      <c r="AU2525" s="1"/>
      <c r="AV2525" s="1"/>
      <c r="AW2525" s="1"/>
      <c r="AX2525" s="1"/>
      <c r="AY2525" s="1"/>
      <c r="AZ2525" s="1"/>
      <c r="BA2525" s="1"/>
      <c r="BB2525" s="1"/>
      <c r="BC2525" s="1"/>
      <c r="BD2525" s="1"/>
      <c r="BE2525" s="1"/>
      <c r="BF2525" s="1"/>
      <c r="BG2525" s="1"/>
      <c r="BH2525" s="1"/>
      <c r="BI2525" s="1"/>
      <c r="BJ2525" s="1"/>
      <c r="BK2525" s="1"/>
    </row>
    <row r="2526" spans="1:63" s="901" customFormat="1" ht="15" customHeight="1" x14ac:dyDescent="0.1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50"/>
      <c r="AG2526" s="54"/>
      <c r="AH2526" s="1"/>
      <c r="AI2526" s="1"/>
      <c r="AJ2526" s="1"/>
      <c r="AK2526" s="1"/>
      <c r="AL2526" s="1"/>
      <c r="AM2526" s="1"/>
      <c r="AN2526" s="1"/>
      <c r="AO2526" s="1"/>
      <c r="AP2526" s="1"/>
      <c r="AQ2526" s="1"/>
      <c r="AR2526" s="1"/>
      <c r="AS2526" s="1"/>
      <c r="AT2526" s="1"/>
      <c r="AU2526" s="1"/>
      <c r="AV2526" s="1"/>
      <c r="AW2526" s="1"/>
      <c r="AX2526" s="1"/>
      <c r="AY2526" s="1"/>
      <c r="AZ2526" s="1"/>
      <c r="BA2526" s="1"/>
      <c r="BB2526" s="1"/>
      <c r="BC2526" s="1"/>
      <c r="BD2526" s="1"/>
      <c r="BE2526" s="1"/>
      <c r="BF2526" s="1"/>
      <c r="BG2526" s="1"/>
      <c r="BH2526" s="1"/>
      <c r="BI2526" s="1"/>
      <c r="BJ2526" s="1"/>
      <c r="BK2526" s="1"/>
    </row>
    <row r="2527" spans="1:63" s="901" customFormat="1" ht="15" customHeight="1" x14ac:dyDescent="0.1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50"/>
      <c r="AG2527" s="54"/>
      <c r="AH2527" s="1"/>
      <c r="AI2527" s="1"/>
      <c r="AJ2527" s="1"/>
      <c r="AK2527" s="1"/>
      <c r="AL2527" s="1"/>
      <c r="AM2527" s="1"/>
      <c r="AN2527" s="1"/>
      <c r="AO2527" s="1"/>
      <c r="AP2527" s="1"/>
      <c r="AQ2527" s="1"/>
      <c r="AR2527" s="1"/>
      <c r="AS2527" s="1"/>
      <c r="AT2527" s="1"/>
      <c r="AU2527" s="1"/>
      <c r="AV2527" s="1"/>
      <c r="AW2527" s="1"/>
      <c r="AX2527" s="1"/>
      <c r="AY2527" s="1"/>
      <c r="AZ2527" s="1"/>
      <c r="BA2527" s="1"/>
      <c r="BB2527" s="1"/>
      <c r="BC2527" s="1"/>
      <c r="BD2527" s="1"/>
      <c r="BE2527" s="1"/>
      <c r="BF2527" s="1"/>
      <c r="BG2527" s="1"/>
      <c r="BH2527" s="1"/>
      <c r="BI2527" s="1"/>
      <c r="BJ2527" s="1"/>
      <c r="BK2527" s="1"/>
    </row>
    <row r="2528" spans="1:63" s="901" customFormat="1" ht="15" customHeight="1" x14ac:dyDescent="0.1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50"/>
      <c r="AG2528" s="54"/>
      <c r="AH2528" s="1"/>
      <c r="AI2528" s="1"/>
      <c r="AJ2528" s="1"/>
      <c r="AK2528" s="1"/>
      <c r="AL2528" s="1"/>
      <c r="AM2528" s="1"/>
      <c r="AN2528" s="1"/>
      <c r="AO2528" s="1"/>
      <c r="AP2528" s="1"/>
      <c r="AQ2528" s="1"/>
      <c r="AR2528" s="1"/>
      <c r="AS2528" s="1"/>
      <c r="AT2528" s="1"/>
      <c r="AU2528" s="1"/>
      <c r="AV2528" s="1"/>
      <c r="AW2528" s="1"/>
      <c r="AX2528" s="1"/>
      <c r="AY2528" s="1"/>
      <c r="AZ2528" s="1"/>
      <c r="BA2528" s="1"/>
      <c r="BB2528" s="1"/>
      <c r="BC2528" s="1"/>
      <c r="BD2528" s="1"/>
      <c r="BE2528" s="1"/>
      <c r="BF2528" s="1"/>
      <c r="BG2528" s="1"/>
      <c r="BH2528" s="1"/>
      <c r="BI2528" s="1"/>
      <c r="BJ2528" s="1"/>
      <c r="BK2528" s="1"/>
    </row>
    <row r="2529" spans="1:63" s="901" customFormat="1" ht="15" customHeight="1" x14ac:dyDescent="0.1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50"/>
      <c r="AG2529" s="54"/>
      <c r="AH2529" s="1"/>
      <c r="AI2529" s="1"/>
      <c r="AJ2529" s="1"/>
      <c r="AK2529" s="1"/>
      <c r="AL2529" s="1"/>
      <c r="AM2529" s="1"/>
      <c r="AN2529" s="1"/>
      <c r="AO2529" s="1"/>
      <c r="AP2529" s="1"/>
      <c r="AQ2529" s="1"/>
      <c r="AR2529" s="1"/>
      <c r="AS2529" s="1"/>
      <c r="AT2529" s="1"/>
      <c r="AU2529" s="1"/>
      <c r="AV2529" s="1"/>
      <c r="AW2529" s="1"/>
      <c r="AX2529" s="1"/>
      <c r="AY2529" s="1"/>
      <c r="AZ2529" s="1"/>
      <c r="BA2529" s="1"/>
      <c r="BB2529" s="1"/>
      <c r="BC2529" s="1"/>
      <c r="BD2529" s="1"/>
      <c r="BE2529" s="1"/>
      <c r="BF2529" s="1"/>
      <c r="BG2529" s="1"/>
      <c r="BH2529" s="1"/>
      <c r="BI2529" s="1"/>
      <c r="BJ2529" s="1"/>
      <c r="BK2529" s="1"/>
    </row>
    <row r="2530" spans="1:63" s="901" customFormat="1" ht="15" customHeight="1" x14ac:dyDescent="0.1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50"/>
      <c r="AG2530" s="54"/>
      <c r="AH2530" s="1"/>
      <c r="AI2530" s="1"/>
      <c r="AJ2530" s="1"/>
      <c r="AK2530" s="1"/>
      <c r="AL2530" s="1"/>
      <c r="AM2530" s="1"/>
      <c r="AN2530" s="1"/>
      <c r="AO2530" s="1"/>
      <c r="AP2530" s="1"/>
      <c r="AQ2530" s="1"/>
      <c r="AR2530" s="1"/>
      <c r="AS2530" s="1"/>
      <c r="AT2530" s="1"/>
      <c r="AU2530" s="1"/>
      <c r="AV2530" s="1"/>
      <c r="AW2530" s="1"/>
      <c r="AX2530" s="1"/>
      <c r="AY2530" s="1"/>
      <c r="AZ2530" s="1"/>
      <c r="BA2530" s="1"/>
      <c r="BB2530" s="1"/>
      <c r="BC2530" s="1"/>
      <c r="BD2530" s="1"/>
      <c r="BE2530" s="1"/>
      <c r="BF2530" s="1"/>
      <c r="BG2530" s="1"/>
      <c r="BH2530" s="1"/>
      <c r="BI2530" s="1"/>
      <c r="BJ2530" s="1"/>
      <c r="BK2530" s="1"/>
    </row>
    <row r="2531" spans="1:63" s="901" customFormat="1" ht="15" customHeight="1" x14ac:dyDescent="0.1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50"/>
      <c r="AG2531" s="54"/>
      <c r="AH2531" s="1"/>
      <c r="AI2531" s="1"/>
      <c r="AJ2531" s="1"/>
      <c r="AK2531" s="1"/>
      <c r="AL2531" s="1"/>
      <c r="AM2531" s="1"/>
      <c r="AN2531" s="1"/>
      <c r="AO2531" s="1"/>
      <c r="AP2531" s="1"/>
      <c r="AQ2531" s="1"/>
      <c r="AR2531" s="1"/>
      <c r="AS2531" s="1"/>
      <c r="AT2531" s="1"/>
      <c r="AU2531" s="1"/>
      <c r="AV2531" s="1"/>
      <c r="AW2531" s="1"/>
      <c r="AX2531" s="1"/>
      <c r="AY2531" s="1"/>
      <c r="AZ2531" s="1"/>
      <c r="BA2531" s="1"/>
      <c r="BB2531" s="1"/>
      <c r="BC2531" s="1"/>
      <c r="BD2531" s="1"/>
      <c r="BE2531" s="1"/>
      <c r="BF2531" s="1"/>
      <c r="BG2531" s="1"/>
      <c r="BH2531" s="1"/>
      <c r="BI2531" s="1"/>
      <c r="BJ2531" s="1"/>
      <c r="BK2531" s="1"/>
    </row>
    <row r="2532" spans="1:63" s="901" customFormat="1" ht="15" customHeight="1" x14ac:dyDescent="0.1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50"/>
      <c r="AG2532" s="54"/>
      <c r="AH2532" s="1"/>
      <c r="AI2532" s="1"/>
      <c r="AJ2532" s="1"/>
      <c r="AK2532" s="1"/>
      <c r="AL2532" s="1"/>
      <c r="AM2532" s="1"/>
      <c r="AN2532" s="1"/>
      <c r="AO2532" s="1"/>
      <c r="AP2532" s="1"/>
      <c r="AQ2532" s="1"/>
      <c r="AR2532" s="1"/>
      <c r="AS2532" s="1"/>
      <c r="AT2532" s="1"/>
      <c r="AU2532" s="1"/>
      <c r="AV2532" s="1"/>
      <c r="AW2532" s="1"/>
      <c r="AX2532" s="1"/>
      <c r="AY2532" s="1"/>
      <c r="AZ2532" s="1"/>
      <c r="BA2532" s="1"/>
      <c r="BB2532" s="1"/>
      <c r="BC2532" s="1"/>
      <c r="BD2532" s="1"/>
      <c r="BE2532" s="1"/>
      <c r="BF2532" s="1"/>
      <c r="BG2532" s="1"/>
      <c r="BH2532" s="1"/>
      <c r="BI2532" s="1"/>
      <c r="BJ2532" s="1"/>
      <c r="BK2532" s="1"/>
    </row>
    <row r="2533" spans="1:63" s="901" customFormat="1" ht="15" customHeight="1" x14ac:dyDescent="0.1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50"/>
      <c r="AG2533" s="54"/>
      <c r="AH2533" s="1"/>
      <c r="AI2533" s="1"/>
      <c r="AJ2533" s="1"/>
      <c r="AK2533" s="1"/>
      <c r="AL2533" s="1"/>
      <c r="AM2533" s="1"/>
      <c r="AN2533" s="1"/>
      <c r="AO2533" s="1"/>
      <c r="AP2533" s="1"/>
      <c r="AQ2533" s="1"/>
      <c r="AR2533" s="1"/>
      <c r="AS2533" s="1"/>
      <c r="AT2533" s="1"/>
      <c r="AU2533" s="1"/>
      <c r="AV2533" s="1"/>
      <c r="AW2533" s="1"/>
      <c r="AX2533" s="1"/>
      <c r="AY2533" s="1"/>
      <c r="AZ2533" s="1"/>
      <c r="BA2533" s="1"/>
      <c r="BB2533" s="1"/>
      <c r="BC2533" s="1"/>
      <c r="BD2533" s="1"/>
      <c r="BE2533" s="1"/>
      <c r="BF2533" s="1"/>
      <c r="BG2533" s="1"/>
      <c r="BH2533" s="1"/>
      <c r="BI2533" s="1"/>
      <c r="BJ2533" s="1"/>
      <c r="BK2533" s="1"/>
    </row>
    <row r="2534" spans="1:63" s="901" customFormat="1" ht="15" customHeight="1" x14ac:dyDescent="0.1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50"/>
      <c r="AG2534" s="54"/>
      <c r="AH2534" s="1"/>
      <c r="AI2534" s="1"/>
      <c r="AJ2534" s="1"/>
      <c r="AK2534" s="1"/>
      <c r="AL2534" s="1"/>
      <c r="AM2534" s="1"/>
      <c r="AN2534" s="1"/>
      <c r="AO2534" s="1"/>
      <c r="AP2534" s="1"/>
      <c r="AQ2534" s="1"/>
      <c r="AR2534" s="1"/>
      <c r="AS2534" s="1"/>
      <c r="AT2534" s="1"/>
      <c r="AU2534" s="1"/>
      <c r="AV2534" s="1"/>
      <c r="AW2534" s="1"/>
      <c r="AX2534" s="1"/>
      <c r="AY2534" s="1"/>
      <c r="AZ2534" s="1"/>
      <c r="BA2534" s="1"/>
      <c r="BB2534" s="1"/>
      <c r="BC2534" s="1"/>
      <c r="BD2534" s="1"/>
      <c r="BE2534" s="1"/>
      <c r="BF2534" s="1"/>
      <c r="BG2534" s="1"/>
      <c r="BH2534" s="1"/>
      <c r="BI2534" s="1"/>
      <c r="BJ2534" s="1"/>
      <c r="BK2534" s="1"/>
    </row>
    <row r="2535" spans="1:63" s="901" customFormat="1" ht="15" customHeight="1" x14ac:dyDescent="0.1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50"/>
      <c r="AG2535" s="54"/>
      <c r="AH2535" s="1"/>
      <c r="AI2535" s="1"/>
      <c r="AJ2535" s="1"/>
      <c r="AK2535" s="1"/>
      <c r="AL2535" s="1"/>
      <c r="AM2535" s="1"/>
      <c r="AN2535" s="1"/>
      <c r="AO2535" s="1"/>
      <c r="AP2535" s="1"/>
      <c r="AQ2535" s="1"/>
      <c r="AR2535" s="1"/>
      <c r="AS2535" s="1"/>
      <c r="AT2535" s="1"/>
      <c r="AU2535" s="1"/>
      <c r="AV2535" s="1"/>
      <c r="AW2535" s="1"/>
      <c r="AX2535" s="1"/>
      <c r="AY2535" s="1"/>
      <c r="AZ2535" s="1"/>
      <c r="BA2535" s="1"/>
      <c r="BB2535" s="1"/>
      <c r="BC2535" s="1"/>
      <c r="BD2535" s="1"/>
      <c r="BE2535" s="1"/>
      <c r="BF2535" s="1"/>
      <c r="BG2535" s="1"/>
      <c r="BH2535" s="1"/>
      <c r="BI2535" s="1"/>
      <c r="BJ2535" s="1"/>
      <c r="BK2535" s="1"/>
    </row>
    <row r="2536" spans="1:63" s="901" customFormat="1" ht="15" customHeight="1" x14ac:dyDescent="0.1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50"/>
      <c r="AG2536" s="54"/>
      <c r="AH2536" s="1"/>
      <c r="AI2536" s="1"/>
      <c r="AJ2536" s="1"/>
      <c r="AK2536" s="1"/>
      <c r="AL2536" s="1"/>
      <c r="AM2536" s="1"/>
      <c r="AN2536" s="1"/>
      <c r="AO2536" s="1"/>
      <c r="AP2536" s="1"/>
      <c r="AQ2536" s="1"/>
      <c r="AR2536" s="1"/>
      <c r="AS2536" s="1"/>
      <c r="AT2536" s="1"/>
      <c r="AU2536" s="1"/>
      <c r="AV2536" s="1"/>
      <c r="AW2536" s="1"/>
      <c r="AX2536" s="1"/>
      <c r="AY2536" s="1"/>
      <c r="AZ2536" s="1"/>
      <c r="BA2536" s="1"/>
      <c r="BB2536" s="1"/>
      <c r="BC2536" s="1"/>
      <c r="BD2536" s="1"/>
      <c r="BE2536" s="1"/>
      <c r="BF2536" s="1"/>
      <c r="BG2536" s="1"/>
      <c r="BH2536" s="1"/>
      <c r="BI2536" s="1"/>
      <c r="BJ2536" s="1"/>
      <c r="BK2536" s="1"/>
    </row>
    <row r="2537" spans="1:63" s="901" customFormat="1" ht="15" customHeight="1" x14ac:dyDescent="0.1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50"/>
      <c r="AG2537" s="54"/>
      <c r="AH2537" s="1"/>
      <c r="AI2537" s="1"/>
      <c r="AJ2537" s="1"/>
      <c r="AK2537" s="1"/>
      <c r="AL2537" s="1"/>
      <c r="AM2537" s="1"/>
      <c r="AN2537" s="1"/>
      <c r="AO2537" s="1"/>
      <c r="AP2537" s="1"/>
      <c r="AQ2537" s="1"/>
      <c r="AR2537" s="1"/>
      <c r="AS2537" s="1"/>
      <c r="AT2537" s="1"/>
      <c r="AU2537" s="1"/>
      <c r="AV2537" s="1"/>
      <c r="AW2537" s="1"/>
      <c r="AX2537" s="1"/>
      <c r="AY2537" s="1"/>
      <c r="AZ2537" s="1"/>
      <c r="BA2537" s="1"/>
      <c r="BB2537" s="1"/>
      <c r="BC2537" s="1"/>
      <c r="BD2537" s="1"/>
      <c r="BE2537" s="1"/>
      <c r="BF2537" s="1"/>
      <c r="BG2537" s="1"/>
      <c r="BH2537" s="1"/>
      <c r="BI2537" s="1"/>
      <c r="BJ2537" s="1"/>
      <c r="BK2537" s="1"/>
    </row>
    <row r="2538" spans="1:63" s="901" customFormat="1" ht="15" customHeight="1" x14ac:dyDescent="0.1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50"/>
      <c r="AG2538" s="54"/>
      <c r="AH2538" s="1"/>
      <c r="AI2538" s="1"/>
      <c r="AJ2538" s="1"/>
      <c r="AK2538" s="1"/>
      <c r="AL2538" s="1"/>
      <c r="AM2538" s="1"/>
      <c r="AN2538" s="1"/>
      <c r="AO2538" s="1"/>
      <c r="AP2538" s="1"/>
      <c r="AQ2538" s="1"/>
      <c r="AR2538" s="1"/>
      <c r="AS2538" s="1"/>
      <c r="AT2538" s="1"/>
      <c r="AU2538" s="1"/>
      <c r="AV2538" s="1"/>
      <c r="AW2538" s="1"/>
      <c r="AX2538" s="1"/>
      <c r="AY2538" s="1"/>
      <c r="AZ2538" s="1"/>
      <c r="BA2538" s="1"/>
      <c r="BB2538" s="1"/>
      <c r="BC2538" s="1"/>
      <c r="BD2538" s="1"/>
      <c r="BE2538" s="1"/>
      <c r="BF2538" s="1"/>
      <c r="BG2538" s="1"/>
      <c r="BH2538" s="1"/>
      <c r="BI2538" s="1"/>
      <c r="BJ2538" s="1"/>
      <c r="BK2538" s="1"/>
    </row>
    <row r="2539" spans="1:63" s="901" customFormat="1" ht="15" customHeight="1" x14ac:dyDescent="0.1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50"/>
      <c r="AG2539" s="54"/>
      <c r="AH2539" s="1"/>
      <c r="AI2539" s="1"/>
      <c r="AJ2539" s="1"/>
      <c r="AK2539" s="1"/>
      <c r="AL2539" s="1"/>
      <c r="AM2539" s="1"/>
      <c r="AN2539" s="1"/>
      <c r="AO2539" s="1"/>
      <c r="AP2539" s="1"/>
      <c r="AQ2539" s="1"/>
      <c r="AR2539" s="1"/>
      <c r="AS2539" s="1"/>
      <c r="AT2539" s="1"/>
      <c r="AU2539" s="1"/>
      <c r="AV2539" s="1"/>
      <c r="AW2539" s="1"/>
      <c r="AX2539" s="1"/>
      <c r="AY2539" s="1"/>
      <c r="AZ2539" s="1"/>
      <c r="BA2539" s="1"/>
      <c r="BB2539" s="1"/>
      <c r="BC2539" s="1"/>
      <c r="BD2539" s="1"/>
      <c r="BE2539" s="1"/>
      <c r="BF2539" s="1"/>
      <c r="BG2539" s="1"/>
      <c r="BH2539" s="1"/>
      <c r="BI2539" s="1"/>
      <c r="BJ2539" s="1"/>
      <c r="BK2539" s="1"/>
    </row>
    <row r="2540" spans="1:63" s="901" customFormat="1" ht="15" customHeight="1" x14ac:dyDescent="0.1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50"/>
      <c r="AG2540" s="54"/>
      <c r="AH2540" s="1"/>
      <c r="AI2540" s="1"/>
      <c r="AJ2540" s="1"/>
      <c r="AK2540" s="1"/>
      <c r="AL2540" s="1"/>
      <c r="AM2540" s="1"/>
      <c r="AN2540" s="1"/>
      <c r="AO2540" s="1"/>
      <c r="AP2540" s="1"/>
      <c r="AQ2540" s="1"/>
      <c r="AR2540" s="1"/>
      <c r="AS2540" s="1"/>
      <c r="AT2540" s="1"/>
      <c r="AU2540" s="1"/>
      <c r="AV2540" s="1"/>
      <c r="AW2540" s="1"/>
      <c r="AX2540" s="1"/>
      <c r="AY2540" s="1"/>
      <c r="AZ2540" s="1"/>
      <c r="BA2540" s="1"/>
      <c r="BB2540" s="1"/>
      <c r="BC2540" s="1"/>
      <c r="BD2540" s="1"/>
      <c r="BE2540" s="1"/>
      <c r="BF2540" s="1"/>
      <c r="BG2540" s="1"/>
      <c r="BH2540" s="1"/>
      <c r="BI2540" s="1"/>
      <c r="BJ2540" s="1"/>
      <c r="BK2540" s="1"/>
    </row>
    <row r="2541" spans="1:63" s="901" customFormat="1" ht="15" customHeight="1" x14ac:dyDescent="0.1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50"/>
      <c r="AG2541" s="54"/>
      <c r="AH2541" s="1"/>
      <c r="AI2541" s="1"/>
      <c r="AJ2541" s="1"/>
      <c r="AK2541" s="1"/>
      <c r="AL2541" s="1"/>
      <c r="AM2541" s="1"/>
      <c r="AN2541" s="1"/>
      <c r="AO2541" s="1"/>
      <c r="AP2541" s="1"/>
      <c r="AQ2541" s="1"/>
      <c r="AR2541" s="1"/>
      <c r="AS2541" s="1"/>
      <c r="AT2541" s="1"/>
      <c r="AU2541" s="1"/>
      <c r="AV2541" s="1"/>
      <c r="AW2541" s="1"/>
      <c r="AX2541" s="1"/>
      <c r="AY2541" s="1"/>
      <c r="AZ2541" s="1"/>
      <c r="BA2541" s="1"/>
      <c r="BB2541" s="1"/>
      <c r="BC2541" s="1"/>
      <c r="BD2541" s="1"/>
      <c r="BE2541" s="1"/>
      <c r="BF2541" s="1"/>
      <c r="BG2541" s="1"/>
      <c r="BH2541" s="1"/>
      <c r="BI2541" s="1"/>
      <c r="BJ2541" s="1"/>
      <c r="BK2541" s="1"/>
    </row>
    <row r="2542" spans="1:63" s="901" customFormat="1" ht="15" customHeight="1" x14ac:dyDescent="0.1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50"/>
      <c r="AG2542" s="54"/>
      <c r="AH2542" s="1"/>
      <c r="AI2542" s="1"/>
      <c r="AJ2542" s="1"/>
      <c r="AK2542" s="1"/>
      <c r="AL2542" s="1"/>
      <c r="AM2542" s="1"/>
      <c r="AN2542" s="1"/>
      <c r="AO2542" s="1"/>
      <c r="AP2542" s="1"/>
      <c r="AQ2542" s="1"/>
      <c r="AR2542" s="1"/>
      <c r="AS2542" s="1"/>
      <c r="AT2542" s="1"/>
      <c r="AU2542" s="1"/>
      <c r="AV2542" s="1"/>
      <c r="AW2542" s="1"/>
      <c r="AX2542" s="1"/>
      <c r="AY2542" s="1"/>
      <c r="AZ2542" s="1"/>
      <c r="BA2542" s="1"/>
      <c r="BB2542" s="1"/>
      <c r="BC2542" s="1"/>
      <c r="BD2542" s="1"/>
      <c r="BE2542" s="1"/>
      <c r="BF2542" s="1"/>
      <c r="BG2542" s="1"/>
      <c r="BH2542" s="1"/>
      <c r="BI2542" s="1"/>
      <c r="BJ2542" s="1"/>
      <c r="BK2542" s="1"/>
    </row>
    <row r="2543" spans="1:63" s="901" customFormat="1" ht="15" customHeight="1" x14ac:dyDescent="0.1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50"/>
      <c r="AG2543" s="54"/>
      <c r="AH2543" s="1"/>
      <c r="AI2543" s="1"/>
      <c r="AJ2543" s="1"/>
      <c r="AK2543" s="1"/>
      <c r="AL2543" s="1"/>
      <c r="AM2543" s="1"/>
      <c r="AN2543" s="1"/>
      <c r="AO2543" s="1"/>
      <c r="AP2543" s="1"/>
      <c r="AQ2543" s="1"/>
      <c r="AR2543" s="1"/>
      <c r="AS2543" s="1"/>
      <c r="AT2543" s="1"/>
      <c r="AU2543" s="1"/>
      <c r="AV2543" s="1"/>
      <c r="AW2543" s="1"/>
      <c r="AX2543" s="1"/>
      <c r="AY2543" s="1"/>
      <c r="AZ2543" s="1"/>
      <c r="BA2543" s="1"/>
      <c r="BB2543" s="1"/>
      <c r="BC2543" s="1"/>
      <c r="BD2543" s="1"/>
      <c r="BE2543" s="1"/>
      <c r="BF2543" s="1"/>
      <c r="BG2543" s="1"/>
      <c r="BH2543" s="1"/>
      <c r="BI2543" s="1"/>
      <c r="BJ2543" s="1"/>
      <c r="BK2543" s="1"/>
    </row>
    <row r="2544" spans="1:63" s="901" customFormat="1" ht="15" customHeight="1" x14ac:dyDescent="0.1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50"/>
      <c r="AG2544" s="54"/>
      <c r="AH2544" s="1"/>
      <c r="AI2544" s="1"/>
      <c r="AJ2544" s="1"/>
      <c r="AK2544" s="1"/>
      <c r="AL2544" s="1"/>
      <c r="AM2544" s="1"/>
      <c r="AN2544" s="1"/>
      <c r="AO2544" s="1"/>
      <c r="AP2544" s="1"/>
      <c r="AQ2544" s="1"/>
      <c r="AR2544" s="1"/>
      <c r="AS2544" s="1"/>
      <c r="AT2544" s="1"/>
      <c r="AU2544" s="1"/>
      <c r="AV2544" s="1"/>
      <c r="AW2544" s="1"/>
      <c r="AX2544" s="1"/>
      <c r="AY2544" s="1"/>
      <c r="AZ2544" s="1"/>
      <c r="BA2544" s="1"/>
      <c r="BB2544" s="1"/>
      <c r="BC2544" s="1"/>
      <c r="BD2544" s="1"/>
      <c r="BE2544" s="1"/>
      <c r="BF2544" s="1"/>
      <c r="BG2544" s="1"/>
      <c r="BH2544" s="1"/>
      <c r="BI2544" s="1"/>
      <c r="BJ2544" s="1"/>
      <c r="BK2544" s="1"/>
    </row>
    <row r="2545" spans="1:63" s="901" customFormat="1" ht="15" customHeight="1" x14ac:dyDescent="0.1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50"/>
      <c r="AG2545" s="54"/>
      <c r="AH2545" s="1"/>
      <c r="AI2545" s="1"/>
      <c r="AJ2545" s="1"/>
      <c r="AK2545" s="1"/>
      <c r="AL2545" s="1"/>
      <c r="AM2545" s="1"/>
      <c r="AN2545" s="1"/>
      <c r="AO2545" s="1"/>
      <c r="AP2545" s="1"/>
      <c r="AQ2545" s="1"/>
      <c r="AR2545" s="1"/>
      <c r="AS2545" s="1"/>
      <c r="AT2545" s="1"/>
      <c r="AU2545" s="1"/>
      <c r="AV2545" s="1"/>
      <c r="AW2545" s="1"/>
      <c r="AX2545" s="1"/>
      <c r="AY2545" s="1"/>
      <c r="AZ2545" s="1"/>
      <c r="BA2545" s="1"/>
      <c r="BB2545" s="1"/>
      <c r="BC2545" s="1"/>
      <c r="BD2545" s="1"/>
      <c r="BE2545" s="1"/>
      <c r="BF2545" s="1"/>
      <c r="BG2545" s="1"/>
      <c r="BH2545" s="1"/>
      <c r="BI2545" s="1"/>
      <c r="BJ2545" s="1"/>
      <c r="BK2545" s="1"/>
    </row>
    <row r="2546" spans="1:63" s="901" customFormat="1" ht="15" customHeight="1" x14ac:dyDescent="0.1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50"/>
      <c r="AG2546" s="54"/>
      <c r="AH2546" s="1"/>
      <c r="AI2546" s="1"/>
      <c r="AJ2546" s="1"/>
      <c r="AK2546" s="1"/>
      <c r="AL2546" s="1"/>
      <c r="AM2546" s="1"/>
      <c r="AN2546" s="1"/>
      <c r="AO2546" s="1"/>
      <c r="AP2546" s="1"/>
      <c r="AQ2546" s="1"/>
      <c r="AR2546" s="1"/>
      <c r="AS2546" s="1"/>
      <c r="AT2546" s="1"/>
      <c r="AU2546" s="1"/>
      <c r="AV2546" s="1"/>
      <c r="AW2546" s="1"/>
      <c r="AX2546" s="1"/>
      <c r="AY2546" s="1"/>
      <c r="AZ2546" s="1"/>
      <c r="BA2546" s="1"/>
      <c r="BB2546" s="1"/>
      <c r="BC2546" s="1"/>
      <c r="BD2546" s="1"/>
      <c r="BE2546" s="1"/>
      <c r="BF2546" s="1"/>
      <c r="BG2546" s="1"/>
      <c r="BH2546" s="1"/>
      <c r="BI2546" s="1"/>
      <c r="BJ2546" s="1"/>
      <c r="BK2546" s="1"/>
    </row>
    <row r="2547" spans="1:63" s="901" customFormat="1" ht="15" customHeight="1" x14ac:dyDescent="0.1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50"/>
      <c r="AG2547" s="54"/>
      <c r="AH2547" s="1"/>
      <c r="AI2547" s="1"/>
      <c r="AJ2547" s="1"/>
      <c r="AK2547" s="1"/>
      <c r="AL2547" s="1"/>
      <c r="AM2547" s="1"/>
      <c r="AN2547" s="1"/>
      <c r="AO2547" s="1"/>
      <c r="AP2547" s="1"/>
      <c r="AQ2547" s="1"/>
      <c r="AR2547" s="1"/>
      <c r="AS2547" s="1"/>
      <c r="AT2547" s="1"/>
      <c r="AU2547" s="1"/>
      <c r="AV2547" s="1"/>
      <c r="AW2547" s="1"/>
      <c r="AX2547" s="1"/>
      <c r="AY2547" s="1"/>
      <c r="AZ2547" s="1"/>
      <c r="BA2547" s="1"/>
      <c r="BB2547" s="1"/>
      <c r="BC2547" s="1"/>
      <c r="BD2547" s="1"/>
      <c r="BE2547" s="1"/>
      <c r="BF2547" s="1"/>
      <c r="BG2547" s="1"/>
      <c r="BH2547" s="1"/>
      <c r="BI2547" s="1"/>
      <c r="BJ2547" s="1"/>
      <c r="BK2547" s="1"/>
    </row>
    <row r="2548" spans="1:63" s="901" customFormat="1" ht="15" customHeight="1" x14ac:dyDescent="0.1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50"/>
      <c r="AG2548" s="54"/>
      <c r="AH2548" s="1"/>
      <c r="AI2548" s="1"/>
      <c r="AJ2548" s="1"/>
      <c r="AK2548" s="1"/>
      <c r="AL2548" s="1"/>
      <c r="AM2548" s="1"/>
      <c r="AN2548" s="1"/>
      <c r="AO2548" s="1"/>
      <c r="AP2548" s="1"/>
      <c r="AQ2548" s="1"/>
      <c r="AR2548" s="1"/>
      <c r="AS2548" s="1"/>
      <c r="AT2548" s="1"/>
      <c r="AU2548" s="1"/>
      <c r="AV2548" s="1"/>
      <c r="AW2548" s="1"/>
      <c r="AX2548" s="1"/>
      <c r="AY2548" s="1"/>
      <c r="AZ2548" s="1"/>
      <c r="BA2548" s="1"/>
      <c r="BB2548" s="1"/>
      <c r="BC2548" s="1"/>
      <c r="BD2548" s="1"/>
      <c r="BE2548" s="1"/>
      <c r="BF2548" s="1"/>
      <c r="BG2548" s="1"/>
      <c r="BH2548" s="1"/>
      <c r="BI2548" s="1"/>
      <c r="BJ2548" s="1"/>
      <c r="BK2548" s="1"/>
    </row>
    <row r="2549" spans="1:63" s="901" customFormat="1" ht="15" customHeight="1" x14ac:dyDescent="0.1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50"/>
      <c r="AG2549" s="54"/>
      <c r="AH2549" s="1"/>
      <c r="AI2549" s="1"/>
      <c r="AJ2549" s="1"/>
      <c r="AK2549" s="1"/>
      <c r="AL2549" s="1"/>
      <c r="AM2549" s="1"/>
      <c r="AN2549" s="1"/>
      <c r="AO2549" s="1"/>
      <c r="AP2549" s="1"/>
      <c r="AQ2549" s="1"/>
      <c r="AR2549" s="1"/>
      <c r="AS2549" s="1"/>
      <c r="AT2549" s="1"/>
      <c r="AU2549" s="1"/>
      <c r="AV2549" s="1"/>
      <c r="AW2549" s="1"/>
      <c r="AX2549" s="1"/>
      <c r="AY2549" s="1"/>
      <c r="AZ2549" s="1"/>
      <c r="BA2549" s="1"/>
      <c r="BB2549" s="1"/>
      <c r="BC2549" s="1"/>
      <c r="BD2549" s="1"/>
      <c r="BE2549" s="1"/>
      <c r="BF2549" s="1"/>
      <c r="BG2549" s="1"/>
      <c r="BH2549" s="1"/>
      <c r="BI2549" s="1"/>
      <c r="BJ2549" s="1"/>
      <c r="BK2549" s="1"/>
    </row>
    <row r="2550" spans="1:63" s="901" customFormat="1" ht="15" customHeight="1" x14ac:dyDescent="0.1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50"/>
      <c r="AG2550" s="54"/>
      <c r="AH2550" s="1"/>
      <c r="AI2550" s="1"/>
      <c r="AJ2550" s="1"/>
      <c r="AK2550" s="1"/>
      <c r="AL2550" s="1"/>
      <c r="AM2550" s="1"/>
      <c r="AN2550" s="1"/>
      <c r="AO2550" s="1"/>
      <c r="AP2550" s="1"/>
      <c r="AQ2550" s="1"/>
      <c r="AR2550" s="1"/>
      <c r="AS2550" s="1"/>
      <c r="AT2550" s="1"/>
      <c r="AU2550" s="1"/>
      <c r="AV2550" s="1"/>
      <c r="AW2550" s="1"/>
      <c r="AX2550" s="1"/>
      <c r="AY2550" s="1"/>
      <c r="AZ2550" s="1"/>
      <c r="BA2550" s="1"/>
      <c r="BB2550" s="1"/>
      <c r="BC2550" s="1"/>
      <c r="BD2550" s="1"/>
      <c r="BE2550" s="1"/>
      <c r="BF2550" s="1"/>
      <c r="BG2550" s="1"/>
      <c r="BH2550" s="1"/>
      <c r="BI2550" s="1"/>
      <c r="BJ2550" s="1"/>
      <c r="BK2550" s="1"/>
    </row>
    <row r="2551" spans="1:63" s="901" customFormat="1" ht="15" customHeight="1" x14ac:dyDescent="0.1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50"/>
      <c r="AG2551" s="54"/>
      <c r="AH2551" s="1"/>
      <c r="AI2551" s="1"/>
      <c r="AJ2551" s="1"/>
      <c r="AK2551" s="1"/>
      <c r="AL2551" s="1"/>
      <c r="AM2551" s="1"/>
      <c r="AN2551" s="1"/>
      <c r="AO2551" s="1"/>
      <c r="AP2551" s="1"/>
      <c r="AQ2551" s="1"/>
      <c r="AR2551" s="1"/>
      <c r="AS2551" s="1"/>
      <c r="AT2551" s="1"/>
      <c r="AU2551" s="1"/>
      <c r="AV2551" s="1"/>
      <c r="AW2551" s="1"/>
      <c r="AX2551" s="1"/>
      <c r="AY2551" s="1"/>
      <c r="AZ2551" s="1"/>
      <c r="BA2551" s="1"/>
      <c r="BB2551" s="1"/>
      <c r="BC2551" s="1"/>
      <c r="BD2551" s="1"/>
      <c r="BE2551" s="1"/>
      <c r="BF2551" s="1"/>
      <c r="BG2551" s="1"/>
      <c r="BH2551" s="1"/>
      <c r="BI2551" s="1"/>
      <c r="BJ2551" s="1"/>
      <c r="BK2551" s="1"/>
    </row>
    <row r="2552" spans="1:63" s="901" customFormat="1" ht="15" customHeight="1" x14ac:dyDescent="0.1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50"/>
      <c r="AG2552" s="54"/>
      <c r="AH2552" s="1"/>
      <c r="AI2552" s="1"/>
      <c r="AJ2552" s="1"/>
      <c r="AK2552" s="1"/>
      <c r="AL2552" s="1"/>
      <c r="AM2552" s="1"/>
      <c r="AN2552" s="1"/>
      <c r="AO2552" s="1"/>
      <c r="AP2552" s="1"/>
      <c r="AQ2552" s="1"/>
      <c r="AR2552" s="1"/>
      <c r="AS2552" s="1"/>
      <c r="AT2552" s="1"/>
      <c r="AU2552" s="1"/>
      <c r="AV2552" s="1"/>
      <c r="AW2552" s="1"/>
      <c r="AX2552" s="1"/>
      <c r="AY2552" s="1"/>
      <c r="AZ2552" s="1"/>
      <c r="BA2552" s="1"/>
      <c r="BB2552" s="1"/>
      <c r="BC2552" s="1"/>
      <c r="BD2552" s="1"/>
      <c r="BE2552" s="1"/>
      <c r="BF2552" s="1"/>
      <c r="BG2552" s="1"/>
      <c r="BH2552" s="1"/>
      <c r="BI2552" s="1"/>
      <c r="BJ2552" s="1"/>
      <c r="BK2552" s="1"/>
    </row>
    <row r="2553" spans="1:63" s="901" customFormat="1" ht="15" customHeight="1" x14ac:dyDescent="0.1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50"/>
      <c r="AG2553" s="54"/>
      <c r="AH2553" s="1"/>
      <c r="AI2553" s="1"/>
      <c r="AJ2553" s="1"/>
      <c r="AK2553" s="1"/>
      <c r="AL2553" s="1"/>
      <c r="AM2553" s="1"/>
      <c r="AN2553" s="1"/>
      <c r="AO2553" s="1"/>
      <c r="AP2553" s="1"/>
      <c r="AQ2553" s="1"/>
      <c r="AR2553" s="1"/>
      <c r="AS2553" s="1"/>
      <c r="AT2553" s="1"/>
      <c r="AU2553" s="1"/>
      <c r="AV2553" s="1"/>
      <c r="AW2553" s="1"/>
      <c r="AX2553" s="1"/>
      <c r="AY2553" s="1"/>
      <c r="AZ2553" s="1"/>
      <c r="BA2553" s="1"/>
      <c r="BB2553" s="1"/>
      <c r="BC2553" s="1"/>
      <c r="BD2553" s="1"/>
      <c r="BE2553" s="1"/>
      <c r="BF2553" s="1"/>
      <c r="BG2553" s="1"/>
      <c r="BH2553" s="1"/>
      <c r="BI2553" s="1"/>
      <c r="BJ2553" s="1"/>
      <c r="BK2553" s="1"/>
    </row>
    <row r="2554" spans="1:63" s="901" customFormat="1" ht="15" customHeight="1" x14ac:dyDescent="0.1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50"/>
      <c r="AG2554" s="54"/>
      <c r="AH2554" s="1"/>
      <c r="AI2554" s="1"/>
      <c r="AJ2554" s="1"/>
      <c r="AK2554" s="1"/>
      <c r="AL2554" s="1"/>
      <c r="AM2554" s="1"/>
      <c r="AN2554" s="1"/>
      <c r="AO2554" s="1"/>
      <c r="AP2554" s="1"/>
      <c r="AQ2554" s="1"/>
      <c r="AR2554" s="1"/>
      <c r="AS2554" s="1"/>
      <c r="AT2554" s="1"/>
      <c r="AU2554" s="1"/>
      <c r="AV2554" s="1"/>
      <c r="AW2554" s="1"/>
      <c r="AX2554" s="1"/>
      <c r="AY2554" s="1"/>
      <c r="AZ2554" s="1"/>
      <c r="BA2554" s="1"/>
      <c r="BB2554" s="1"/>
      <c r="BC2554" s="1"/>
      <c r="BD2554" s="1"/>
      <c r="BE2554" s="1"/>
      <c r="BF2554" s="1"/>
      <c r="BG2554" s="1"/>
      <c r="BH2554" s="1"/>
      <c r="BI2554" s="1"/>
      <c r="BJ2554" s="1"/>
      <c r="BK2554" s="1"/>
    </row>
    <row r="2555" spans="1:63" s="901" customFormat="1" ht="15" customHeight="1" x14ac:dyDescent="0.1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50"/>
      <c r="AG2555" s="54"/>
      <c r="AH2555" s="1"/>
      <c r="AI2555" s="1"/>
      <c r="AJ2555" s="1"/>
      <c r="AK2555" s="1"/>
      <c r="AL2555" s="1"/>
      <c r="AM2555" s="1"/>
      <c r="AN2555" s="1"/>
      <c r="AO2555" s="1"/>
      <c r="AP2555" s="1"/>
      <c r="AQ2555" s="1"/>
      <c r="AR2555" s="1"/>
      <c r="AS2555" s="1"/>
      <c r="AT2555" s="1"/>
      <c r="AU2555" s="1"/>
      <c r="AV2555" s="1"/>
      <c r="AW2555" s="1"/>
      <c r="AX2555" s="1"/>
      <c r="AY2555" s="1"/>
      <c r="AZ2555" s="1"/>
      <c r="BA2555" s="1"/>
      <c r="BB2555" s="1"/>
      <c r="BC2555" s="1"/>
      <c r="BD2555" s="1"/>
      <c r="BE2555" s="1"/>
      <c r="BF2555" s="1"/>
      <c r="BG2555" s="1"/>
      <c r="BH2555" s="1"/>
      <c r="BI2555" s="1"/>
      <c r="BJ2555" s="1"/>
      <c r="BK2555" s="1"/>
    </row>
    <row r="2556" spans="1:63" s="901" customFormat="1" ht="15" customHeight="1" x14ac:dyDescent="0.1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50"/>
      <c r="AG2556" s="54"/>
      <c r="AH2556" s="1"/>
      <c r="AI2556" s="1"/>
      <c r="AJ2556" s="1"/>
      <c r="AK2556" s="1"/>
      <c r="AL2556" s="1"/>
      <c r="AM2556" s="1"/>
      <c r="AN2556" s="1"/>
      <c r="AO2556" s="1"/>
      <c r="AP2556" s="1"/>
      <c r="AQ2556" s="1"/>
      <c r="AR2556" s="1"/>
      <c r="AS2556" s="1"/>
      <c r="AT2556" s="1"/>
      <c r="AU2556" s="1"/>
      <c r="AV2556" s="1"/>
      <c r="AW2556" s="1"/>
      <c r="AX2556" s="1"/>
      <c r="AY2556" s="1"/>
      <c r="AZ2556" s="1"/>
      <c r="BA2556" s="1"/>
      <c r="BB2556" s="1"/>
      <c r="BC2556" s="1"/>
      <c r="BD2556" s="1"/>
      <c r="BE2556" s="1"/>
      <c r="BF2556" s="1"/>
      <c r="BG2556" s="1"/>
      <c r="BH2556" s="1"/>
      <c r="BI2556" s="1"/>
      <c r="BJ2556" s="1"/>
      <c r="BK2556" s="1"/>
    </row>
    <row r="2557" spans="1:63" s="901" customFormat="1" ht="15" customHeight="1" x14ac:dyDescent="0.1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50"/>
      <c r="AG2557" s="54"/>
      <c r="AH2557" s="1"/>
      <c r="AI2557" s="1"/>
      <c r="AJ2557" s="1"/>
      <c r="AK2557" s="1"/>
      <c r="AL2557" s="1"/>
      <c r="AM2557" s="1"/>
      <c r="AN2557" s="1"/>
      <c r="AO2557" s="1"/>
      <c r="AP2557" s="1"/>
      <c r="AQ2557" s="1"/>
      <c r="AR2557" s="1"/>
      <c r="AS2557" s="1"/>
      <c r="AT2557" s="1"/>
      <c r="AU2557" s="1"/>
      <c r="AV2557" s="1"/>
      <c r="AW2557" s="1"/>
      <c r="AX2557" s="1"/>
      <c r="AY2557" s="1"/>
      <c r="AZ2557" s="1"/>
      <c r="BA2557" s="1"/>
      <c r="BB2557" s="1"/>
      <c r="BC2557" s="1"/>
      <c r="BD2557" s="1"/>
      <c r="BE2557" s="1"/>
      <c r="BF2557" s="1"/>
      <c r="BG2557" s="1"/>
      <c r="BH2557" s="1"/>
      <c r="BI2557" s="1"/>
      <c r="BJ2557" s="1"/>
      <c r="BK2557" s="1"/>
    </row>
    <row r="2558" spans="1:63" s="901" customFormat="1" ht="15" customHeight="1" x14ac:dyDescent="0.1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50"/>
      <c r="AG2558" s="54"/>
      <c r="AH2558" s="1"/>
      <c r="AI2558" s="1"/>
      <c r="AJ2558" s="1"/>
      <c r="AK2558" s="1"/>
      <c r="AL2558" s="1"/>
      <c r="AM2558" s="1"/>
      <c r="AN2558" s="1"/>
      <c r="AO2558" s="1"/>
      <c r="AP2558" s="1"/>
      <c r="AQ2558" s="1"/>
      <c r="AR2558" s="1"/>
      <c r="AS2558" s="1"/>
      <c r="AT2558" s="1"/>
      <c r="AU2558" s="1"/>
      <c r="AV2558" s="1"/>
      <c r="AW2558" s="1"/>
      <c r="AX2558" s="1"/>
      <c r="AY2558" s="1"/>
      <c r="AZ2558" s="1"/>
      <c r="BA2558" s="1"/>
      <c r="BB2558" s="1"/>
      <c r="BC2558" s="1"/>
      <c r="BD2558" s="1"/>
      <c r="BE2558" s="1"/>
      <c r="BF2558" s="1"/>
      <c r="BG2558" s="1"/>
      <c r="BH2558" s="1"/>
      <c r="BI2558" s="1"/>
      <c r="BJ2558" s="1"/>
      <c r="BK2558" s="1"/>
    </row>
    <row r="2559" spans="1:63" s="901" customFormat="1" ht="15" customHeight="1" x14ac:dyDescent="0.1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50"/>
      <c r="AG2559" s="54"/>
      <c r="AH2559" s="1"/>
      <c r="AI2559" s="1"/>
      <c r="AJ2559" s="1"/>
      <c r="AK2559" s="1"/>
      <c r="AL2559" s="1"/>
      <c r="AM2559" s="1"/>
      <c r="AN2559" s="1"/>
      <c r="AO2559" s="1"/>
      <c r="AP2559" s="1"/>
      <c r="AQ2559" s="1"/>
      <c r="AR2559" s="1"/>
      <c r="AS2559" s="1"/>
      <c r="AT2559" s="1"/>
      <c r="AU2559" s="1"/>
      <c r="AV2559" s="1"/>
      <c r="AW2559" s="1"/>
      <c r="AX2559" s="1"/>
      <c r="AY2559" s="1"/>
      <c r="AZ2559" s="1"/>
      <c r="BA2559" s="1"/>
      <c r="BB2559" s="1"/>
      <c r="BC2559" s="1"/>
      <c r="BD2559" s="1"/>
      <c r="BE2559" s="1"/>
      <c r="BF2559" s="1"/>
      <c r="BG2559" s="1"/>
      <c r="BH2559" s="1"/>
      <c r="BI2559" s="1"/>
      <c r="BJ2559" s="1"/>
      <c r="BK2559" s="1"/>
    </row>
    <row r="2560" spans="1:63" s="901" customFormat="1" ht="15" customHeight="1" x14ac:dyDescent="0.1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50"/>
      <c r="AG2560" s="54"/>
      <c r="AH2560" s="1"/>
      <c r="AI2560" s="1"/>
      <c r="AJ2560" s="1"/>
      <c r="AK2560" s="1"/>
      <c r="AL2560" s="1"/>
      <c r="AM2560" s="1"/>
      <c r="AN2560" s="1"/>
      <c r="AO2560" s="1"/>
      <c r="AP2560" s="1"/>
      <c r="AQ2560" s="1"/>
      <c r="AR2560" s="1"/>
      <c r="AS2560" s="1"/>
      <c r="AT2560" s="1"/>
      <c r="AU2560" s="1"/>
      <c r="AV2560" s="1"/>
      <c r="AW2560" s="1"/>
      <c r="AX2560" s="1"/>
      <c r="AY2560" s="1"/>
      <c r="AZ2560" s="1"/>
      <c r="BA2560" s="1"/>
      <c r="BB2560" s="1"/>
      <c r="BC2560" s="1"/>
      <c r="BD2560" s="1"/>
      <c r="BE2560" s="1"/>
      <c r="BF2560" s="1"/>
      <c r="BG2560" s="1"/>
      <c r="BH2560" s="1"/>
      <c r="BI2560" s="1"/>
      <c r="BJ2560" s="1"/>
      <c r="BK2560" s="1"/>
    </row>
    <row r="2561" spans="1:63" s="901" customFormat="1" ht="15" customHeight="1" x14ac:dyDescent="0.1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50"/>
      <c r="AG2561" s="54"/>
      <c r="AH2561" s="1"/>
      <c r="AI2561" s="1"/>
      <c r="AJ2561" s="1"/>
      <c r="AK2561" s="1"/>
      <c r="AL2561" s="1"/>
      <c r="AM2561" s="1"/>
      <c r="AN2561" s="1"/>
      <c r="AO2561" s="1"/>
      <c r="AP2561" s="1"/>
      <c r="AQ2561" s="1"/>
      <c r="AR2561" s="1"/>
      <c r="AS2561" s="1"/>
      <c r="AT2561" s="1"/>
      <c r="AU2561" s="1"/>
      <c r="AV2561" s="1"/>
      <c r="AW2561" s="1"/>
      <c r="AX2561" s="1"/>
      <c r="AY2561" s="1"/>
      <c r="AZ2561" s="1"/>
      <c r="BA2561" s="1"/>
      <c r="BB2561" s="1"/>
      <c r="BC2561" s="1"/>
      <c r="BD2561" s="1"/>
      <c r="BE2561" s="1"/>
      <c r="BF2561" s="1"/>
      <c r="BG2561" s="1"/>
      <c r="BH2561" s="1"/>
      <c r="BI2561" s="1"/>
      <c r="BJ2561" s="1"/>
      <c r="BK2561" s="1"/>
    </row>
    <row r="2562" spans="1:63" s="901" customFormat="1" ht="15" customHeight="1" x14ac:dyDescent="0.1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50"/>
      <c r="AG2562" s="54"/>
      <c r="AH2562" s="1"/>
      <c r="AI2562" s="1"/>
      <c r="AJ2562" s="1"/>
      <c r="AK2562" s="1"/>
      <c r="AL2562" s="1"/>
      <c r="AM2562" s="1"/>
      <c r="AN2562" s="1"/>
      <c r="AO2562" s="1"/>
      <c r="AP2562" s="1"/>
      <c r="AQ2562" s="1"/>
      <c r="AR2562" s="1"/>
      <c r="AS2562" s="1"/>
      <c r="AT2562" s="1"/>
      <c r="AU2562" s="1"/>
      <c r="AV2562" s="1"/>
      <c r="AW2562" s="1"/>
      <c r="AX2562" s="1"/>
      <c r="AY2562" s="1"/>
      <c r="AZ2562" s="1"/>
      <c r="BA2562" s="1"/>
      <c r="BB2562" s="1"/>
      <c r="BC2562" s="1"/>
      <c r="BD2562" s="1"/>
      <c r="BE2562" s="1"/>
      <c r="BF2562" s="1"/>
      <c r="BG2562" s="1"/>
      <c r="BH2562" s="1"/>
      <c r="BI2562" s="1"/>
      <c r="BJ2562" s="1"/>
      <c r="BK2562" s="1"/>
    </row>
    <row r="2563" spans="1:63" s="901" customFormat="1" ht="15" customHeight="1" x14ac:dyDescent="0.1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50"/>
      <c r="AG2563" s="54"/>
      <c r="AH2563" s="1"/>
      <c r="AI2563" s="1"/>
      <c r="AJ2563" s="1"/>
      <c r="AK2563" s="1"/>
      <c r="AL2563" s="1"/>
      <c r="AM2563" s="1"/>
      <c r="AN2563" s="1"/>
      <c r="AO2563" s="1"/>
      <c r="AP2563" s="1"/>
      <c r="AQ2563" s="1"/>
      <c r="AR2563" s="1"/>
      <c r="AS2563" s="1"/>
      <c r="AT2563" s="1"/>
      <c r="AU2563" s="1"/>
      <c r="AV2563" s="1"/>
      <c r="AW2563" s="1"/>
      <c r="AX2563" s="1"/>
      <c r="AY2563" s="1"/>
      <c r="AZ2563" s="1"/>
      <c r="BA2563" s="1"/>
      <c r="BB2563" s="1"/>
      <c r="BC2563" s="1"/>
      <c r="BD2563" s="1"/>
      <c r="BE2563" s="1"/>
      <c r="BF2563" s="1"/>
      <c r="BG2563" s="1"/>
      <c r="BH2563" s="1"/>
      <c r="BI2563" s="1"/>
      <c r="BJ2563" s="1"/>
      <c r="BK2563" s="1"/>
    </row>
    <row r="2564" spans="1:63" s="901" customFormat="1" ht="15" customHeight="1" x14ac:dyDescent="0.1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50"/>
      <c r="AG2564" s="54"/>
      <c r="AH2564" s="1"/>
      <c r="AI2564" s="1"/>
      <c r="AJ2564" s="1"/>
      <c r="AK2564" s="1"/>
      <c r="AL2564" s="1"/>
      <c r="AM2564" s="1"/>
      <c r="AN2564" s="1"/>
      <c r="AO2564" s="1"/>
      <c r="AP2564" s="1"/>
      <c r="AQ2564" s="1"/>
      <c r="AR2564" s="1"/>
      <c r="AS2564" s="1"/>
      <c r="AT2564" s="1"/>
      <c r="AU2564" s="1"/>
      <c r="AV2564" s="1"/>
      <c r="AW2564" s="1"/>
      <c r="AX2564" s="1"/>
      <c r="AY2564" s="1"/>
      <c r="AZ2564" s="1"/>
      <c r="BA2564" s="1"/>
      <c r="BB2564" s="1"/>
      <c r="BC2564" s="1"/>
      <c r="BD2564" s="1"/>
      <c r="BE2564" s="1"/>
      <c r="BF2564" s="1"/>
      <c r="BG2564" s="1"/>
      <c r="BH2564" s="1"/>
      <c r="BI2564" s="1"/>
      <c r="BJ2564" s="1"/>
      <c r="BK2564" s="1"/>
    </row>
    <row r="2565" spans="1:63" s="901" customFormat="1" ht="15" customHeight="1" x14ac:dyDescent="0.1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50"/>
      <c r="AG2565" s="54"/>
      <c r="AH2565" s="1"/>
      <c r="AI2565" s="1"/>
      <c r="AJ2565" s="1"/>
      <c r="AK2565" s="1"/>
      <c r="AL2565" s="1"/>
      <c r="AM2565" s="1"/>
      <c r="AN2565" s="1"/>
      <c r="AO2565" s="1"/>
      <c r="AP2565" s="1"/>
      <c r="AQ2565" s="1"/>
      <c r="AR2565" s="1"/>
      <c r="AS2565" s="1"/>
      <c r="AT2565" s="1"/>
      <c r="AU2565" s="1"/>
      <c r="AV2565" s="1"/>
      <c r="AW2565" s="1"/>
      <c r="AX2565" s="1"/>
      <c r="AY2565" s="1"/>
      <c r="AZ2565" s="1"/>
      <c r="BA2565" s="1"/>
      <c r="BB2565" s="1"/>
      <c r="BC2565" s="1"/>
      <c r="BD2565" s="1"/>
      <c r="BE2565" s="1"/>
      <c r="BF2565" s="1"/>
      <c r="BG2565" s="1"/>
      <c r="BH2565" s="1"/>
      <c r="BI2565" s="1"/>
      <c r="BJ2565" s="1"/>
      <c r="BK2565" s="1"/>
    </row>
    <row r="2566" spans="1:63" s="901" customFormat="1" ht="15" customHeight="1" x14ac:dyDescent="0.1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50"/>
      <c r="AG2566" s="54"/>
      <c r="AH2566" s="1"/>
      <c r="AI2566" s="1"/>
      <c r="AJ2566" s="1"/>
      <c r="AK2566" s="1"/>
      <c r="AL2566" s="1"/>
      <c r="AM2566" s="1"/>
      <c r="AN2566" s="1"/>
      <c r="AO2566" s="1"/>
      <c r="AP2566" s="1"/>
      <c r="AQ2566" s="1"/>
      <c r="AR2566" s="1"/>
      <c r="AS2566" s="1"/>
      <c r="AT2566" s="1"/>
      <c r="AU2566" s="1"/>
      <c r="AV2566" s="1"/>
      <c r="AW2566" s="1"/>
      <c r="AX2566" s="1"/>
      <c r="AY2566" s="1"/>
      <c r="AZ2566" s="1"/>
      <c r="BA2566" s="1"/>
      <c r="BB2566" s="1"/>
      <c r="BC2566" s="1"/>
      <c r="BD2566" s="1"/>
      <c r="BE2566" s="1"/>
      <c r="BF2566" s="1"/>
      <c r="BG2566" s="1"/>
      <c r="BH2566" s="1"/>
      <c r="BI2566" s="1"/>
      <c r="BJ2566" s="1"/>
      <c r="BK2566" s="1"/>
    </row>
    <row r="2567" spans="1:63" s="901" customFormat="1" ht="15" customHeight="1" x14ac:dyDescent="0.1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50"/>
      <c r="AG2567" s="54"/>
      <c r="AH2567" s="1"/>
      <c r="AI2567" s="1"/>
      <c r="AJ2567" s="1"/>
      <c r="AK2567" s="1"/>
      <c r="AL2567" s="1"/>
      <c r="AM2567" s="1"/>
      <c r="AN2567" s="1"/>
      <c r="AO2567" s="1"/>
      <c r="AP2567" s="1"/>
      <c r="AQ2567" s="1"/>
      <c r="AR2567" s="1"/>
      <c r="AS2567" s="1"/>
      <c r="AT2567" s="1"/>
      <c r="AU2567" s="1"/>
      <c r="AV2567" s="1"/>
      <c r="AW2567" s="1"/>
      <c r="AX2567" s="1"/>
      <c r="AY2567" s="1"/>
      <c r="AZ2567" s="1"/>
      <c r="BA2567" s="1"/>
      <c r="BB2567" s="1"/>
      <c r="BC2567" s="1"/>
      <c r="BD2567" s="1"/>
      <c r="BE2567" s="1"/>
      <c r="BF2567" s="1"/>
      <c r="BG2567" s="1"/>
      <c r="BH2567" s="1"/>
      <c r="BI2567" s="1"/>
      <c r="BJ2567" s="1"/>
      <c r="BK2567" s="1"/>
    </row>
    <row r="2568" spans="1:63" s="901" customFormat="1" ht="15" customHeight="1" x14ac:dyDescent="0.1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50"/>
      <c r="AG2568" s="54"/>
      <c r="AH2568" s="1"/>
      <c r="AI2568" s="1"/>
      <c r="AJ2568" s="1"/>
      <c r="AK2568" s="1"/>
      <c r="AL2568" s="1"/>
      <c r="AM2568" s="1"/>
      <c r="AN2568" s="1"/>
      <c r="AO2568" s="1"/>
      <c r="AP2568" s="1"/>
      <c r="AQ2568" s="1"/>
      <c r="AR2568" s="1"/>
      <c r="AS2568" s="1"/>
      <c r="AT2568" s="1"/>
      <c r="AU2568" s="1"/>
      <c r="AV2568" s="1"/>
      <c r="AW2568" s="1"/>
      <c r="AX2568" s="1"/>
      <c r="AY2568" s="1"/>
      <c r="AZ2568" s="1"/>
      <c r="BA2568" s="1"/>
      <c r="BB2568" s="1"/>
      <c r="BC2568" s="1"/>
      <c r="BD2568" s="1"/>
      <c r="BE2568" s="1"/>
      <c r="BF2568" s="1"/>
      <c r="BG2568" s="1"/>
      <c r="BH2568" s="1"/>
      <c r="BI2568" s="1"/>
      <c r="BJ2568" s="1"/>
      <c r="BK2568" s="1"/>
    </row>
    <row r="2569" spans="1:63" s="901" customFormat="1" ht="15" customHeight="1" x14ac:dyDescent="0.1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50"/>
      <c r="AG2569" s="54"/>
      <c r="AH2569" s="1"/>
      <c r="AI2569" s="1"/>
      <c r="AJ2569" s="1"/>
      <c r="AK2569" s="1"/>
      <c r="AL2569" s="1"/>
      <c r="AM2569" s="1"/>
      <c r="AN2569" s="1"/>
      <c r="AO2569" s="1"/>
      <c r="AP2569" s="1"/>
      <c r="AQ2569" s="1"/>
      <c r="AR2569" s="1"/>
      <c r="AS2569" s="1"/>
      <c r="AT2569" s="1"/>
      <c r="AU2569" s="1"/>
      <c r="AV2569" s="1"/>
      <c r="AW2569" s="1"/>
      <c r="AX2569" s="1"/>
      <c r="AY2569" s="1"/>
      <c r="AZ2569" s="1"/>
      <c r="BA2569" s="1"/>
      <c r="BB2569" s="1"/>
      <c r="BC2569" s="1"/>
      <c r="BD2569" s="1"/>
      <c r="BE2569" s="1"/>
      <c r="BF2569" s="1"/>
      <c r="BG2569" s="1"/>
      <c r="BH2569" s="1"/>
      <c r="BI2569" s="1"/>
      <c r="BJ2569" s="1"/>
      <c r="BK2569" s="1"/>
    </row>
    <row r="2570" spans="1:63" s="901" customFormat="1" ht="15" customHeight="1" x14ac:dyDescent="0.1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50"/>
      <c r="AG2570" s="54"/>
      <c r="AH2570" s="1"/>
      <c r="AI2570" s="1"/>
      <c r="AJ2570" s="1"/>
      <c r="AK2570" s="1"/>
      <c r="AL2570" s="1"/>
      <c r="AM2570" s="1"/>
      <c r="AN2570" s="1"/>
      <c r="AO2570" s="1"/>
      <c r="AP2570" s="1"/>
      <c r="AQ2570" s="1"/>
      <c r="AR2570" s="1"/>
      <c r="AS2570" s="1"/>
      <c r="AT2570" s="1"/>
      <c r="AU2570" s="1"/>
      <c r="AV2570" s="1"/>
      <c r="AW2570" s="1"/>
      <c r="AX2570" s="1"/>
      <c r="AY2570" s="1"/>
      <c r="AZ2570" s="1"/>
      <c r="BA2570" s="1"/>
      <c r="BB2570" s="1"/>
      <c r="BC2570" s="1"/>
      <c r="BD2570" s="1"/>
      <c r="BE2570" s="1"/>
      <c r="BF2570" s="1"/>
      <c r="BG2570" s="1"/>
      <c r="BH2570" s="1"/>
      <c r="BI2570" s="1"/>
      <c r="BJ2570" s="1"/>
      <c r="BK2570" s="1"/>
    </row>
    <row r="2571" spans="1:63" s="901" customFormat="1" ht="15" customHeight="1" x14ac:dyDescent="0.1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50"/>
      <c r="AG2571" s="54"/>
      <c r="AH2571" s="1"/>
      <c r="AI2571" s="1"/>
      <c r="AJ2571" s="1"/>
      <c r="AK2571" s="1"/>
      <c r="AL2571" s="1"/>
      <c r="AM2571" s="1"/>
      <c r="AN2571" s="1"/>
      <c r="AO2571" s="1"/>
      <c r="AP2571" s="1"/>
      <c r="AQ2571" s="1"/>
      <c r="AR2571" s="1"/>
      <c r="AS2571" s="1"/>
      <c r="AT2571" s="1"/>
      <c r="AU2571" s="1"/>
      <c r="AV2571" s="1"/>
      <c r="AW2571" s="1"/>
      <c r="AX2571" s="1"/>
      <c r="AY2571" s="1"/>
      <c r="AZ2571" s="1"/>
      <c r="BA2571" s="1"/>
      <c r="BB2571" s="1"/>
      <c r="BC2571" s="1"/>
      <c r="BD2571" s="1"/>
      <c r="BE2571" s="1"/>
      <c r="BF2571" s="1"/>
      <c r="BG2571" s="1"/>
      <c r="BH2571" s="1"/>
      <c r="BI2571" s="1"/>
      <c r="BJ2571" s="1"/>
      <c r="BK2571" s="1"/>
    </row>
    <row r="2572" spans="1:63" s="901" customFormat="1" ht="15" customHeight="1" x14ac:dyDescent="0.1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50"/>
      <c r="AG2572" s="54"/>
      <c r="AH2572" s="1"/>
      <c r="AI2572" s="1"/>
      <c r="AJ2572" s="1"/>
      <c r="AK2572" s="1"/>
      <c r="AL2572" s="1"/>
      <c r="AM2572" s="1"/>
      <c r="AN2572" s="1"/>
      <c r="AO2572" s="1"/>
      <c r="AP2572" s="1"/>
      <c r="AQ2572" s="1"/>
      <c r="AR2572" s="1"/>
      <c r="AS2572" s="1"/>
      <c r="AT2572" s="1"/>
      <c r="AU2572" s="1"/>
      <c r="AV2572" s="1"/>
      <c r="AW2572" s="1"/>
      <c r="AX2572" s="1"/>
      <c r="AY2572" s="1"/>
      <c r="AZ2572" s="1"/>
      <c r="BA2572" s="1"/>
      <c r="BB2572" s="1"/>
      <c r="BC2572" s="1"/>
      <c r="BD2572" s="1"/>
      <c r="BE2572" s="1"/>
      <c r="BF2572" s="1"/>
      <c r="BG2572" s="1"/>
      <c r="BH2572" s="1"/>
      <c r="BI2572" s="1"/>
      <c r="BJ2572" s="1"/>
      <c r="BK2572" s="1"/>
    </row>
    <row r="2573" spans="1:63" s="901" customFormat="1" ht="15" customHeight="1" x14ac:dyDescent="0.1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50"/>
      <c r="AG2573" s="54"/>
      <c r="AH2573" s="1"/>
      <c r="AI2573" s="1"/>
      <c r="AJ2573" s="1"/>
      <c r="AK2573" s="1"/>
      <c r="AL2573" s="1"/>
      <c r="AM2573" s="1"/>
      <c r="AN2573" s="1"/>
      <c r="AO2573" s="1"/>
      <c r="AP2573" s="1"/>
      <c r="AQ2573" s="1"/>
      <c r="AR2573" s="1"/>
      <c r="AS2573" s="1"/>
      <c r="AT2573" s="1"/>
      <c r="AU2573" s="1"/>
      <c r="AV2573" s="1"/>
      <c r="AW2573" s="1"/>
      <c r="AX2573" s="1"/>
      <c r="AY2573" s="1"/>
      <c r="AZ2573" s="1"/>
      <c r="BA2573" s="1"/>
      <c r="BB2573" s="1"/>
      <c r="BC2573" s="1"/>
      <c r="BD2573" s="1"/>
      <c r="BE2573" s="1"/>
      <c r="BF2573" s="1"/>
      <c r="BG2573" s="1"/>
      <c r="BH2573" s="1"/>
      <c r="BI2573" s="1"/>
      <c r="BJ2573" s="1"/>
      <c r="BK2573" s="1"/>
    </row>
    <row r="2574" spans="1:63" s="901" customFormat="1" ht="15" customHeight="1" x14ac:dyDescent="0.1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50"/>
      <c r="AG2574" s="54"/>
      <c r="AH2574" s="1"/>
      <c r="AI2574" s="1"/>
      <c r="AJ2574" s="1"/>
      <c r="AK2574" s="1"/>
      <c r="AL2574" s="1"/>
      <c r="AM2574" s="1"/>
      <c r="AN2574" s="1"/>
      <c r="AO2574" s="1"/>
      <c r="AP2574" s="1"/>
      <c r="AQ2574" s="1"/>
      <c r="AR2574" s="1"/>
      <c r="AS2574" s="1"/>
      <c r="AT2574" s="1"/>
      <c r="AU2574" s="1"/>
      <c r="AV2574" s="1"/>
      <c r="AW2574" s="1"/>
      <c r="AX2574" s="1"/>
      <c r="AY2574" s="1"/>
      <c r="AZ2574" s="1"/>
      <c r="BA2574" s="1"/>
      <c r="BB2574" s="1"/>
      <c r="BC2574" s="1"/>
      <c r="BD2574" s="1"/>
      <c r="BE2574" s="1"/>
      <c r="BF2574" s="1"/>
      <c r="BG2574" s="1"/>
      <c r="BH2574" s="1"/>
      <c r="BI2574" s="1"/>
      <c r="BJ2574" s="1"/>
      <c r="BK2574" s="1"/>
    </row>
    <row r="2575" spans="1:63" s="901" customFormat="1" ht="15" customHeight="1" x14ac:dyDescent="0.1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50"/>
      <c r="AG2575" s="54"/>
      <c r="AH2575" s="1"/>
      <c r="AI2575" s="1"/>
      <c r="AJ2575" s="1"/>
      <c r="AK2575" s="1"/>
      <c r="AL2575" s="1"/>
      <c r="AM2575" s="1"/>
      <c r="AN2575" s="1"/>
      <c r="AO2575" s="1"/>
      <c r="AP2575" s="1"/>
      <c r="AQ2575" s="1"/>
      <c r="AR2575" s="1"/>
      <c r="AS2575" s="1"/>
      <c r="AT2575" s="1"/>
      <c r="AU2575" s="1"/>
      <c r="AV2575" s="1"/>
      <c r="AW2575" s="1"/>
      <c r="AX2575" s="1"/>
      <c r="AY2575" s="1"/>
      <c r="AZ2575" s="1"/>
      <c r="BA2575" s="1"/>
      <c r="BB2575" s="1"/>
      <c r="BC2575" s="1"/>
      <c r="BD2575" s="1"/>
      <c r="BE2575" s="1"/>
      <c r="BF2575" s="1"/>
      <c r="BG2575" s="1"/>
      <c r="BH2575" s="1"/>
      <c r="BI2575" s="1"/>
      <c r="BJ2575" s="1"/>
      <c r="BK2575" s="1"/>
    </row>
    <row r="2576" spans="1:63" s="901" customFormat="1" ht="15" customHeight="1" x14ac:dyDescent="0.1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50"/>
      <c r="AG2576" s="54"/>
      <c r="AH2576" s="1"/>
      <c r="AI2576" s="1"/>
      <c r="AJ2576" s="1"/>
      <c r="AK2576" s="1"/>
      <c r="AL2576" s="1"/>
      <c r="AM2576" s="1"/>
      <c r="AN2576" s="1"/>
      <c r="AO2576" s="1"/>
      <c r="AP2576" s="1"/>
      <c r="AQ2576" s="1"/>
      <c r="AR2576" s="1"/>
      <c r="AS2576" s="1"/>
      <c r="AT2576" s="1"/>
      <c r="AU2576" s="1"/>
      <c r="AV2576" s="1"/>
      <c r="AW2576" s="1"/>
      <c r="AX2576" s="1"/>
      <c r="AY2576" s="1"/>
      <c r="AZ2576" s="1"/>
      <c r="BA2576" s="1"/>
      <c r="BB2576" s="1"/>
      <c r="BC2576" s="1"/>
      <c r="BD2576" s="1"/>
      <c r="BE2576" s="1"/>
      <c r="BF2576" s="1"/>
      <c r="BG2576" s="1"/>
      <c r="BH2576" s="1"/>
      <c r="BI2576" s="1"/>
      <c r="BJ2576" s="1"/>
      <c r="BK2576" s="1"/>
    </row>
    <row r="2577" spans="1:63" s="901" customFormat="1" ht="15" customHeight="1" x14ac:dyDescent="0.1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50"/>
      <c r="AG2577" s="54"/>
      <c r="AH2577" s="1"/>
      <c r="AI2577" s="1"/>
      <c r="AJ2577" s="1"/>
      <c r="AK2577" s="1"/>
      <c r="AL2577" s="1"/>
      <c r="AM2577" s="1"/>
      <c r="AN2577" s="1"/>
      <c r="AO2577" s="1"/>
      <c r="AP2577" s="1"/>
      <c r="AQ2577" s="1"/>
      <c r="AR2577" s="1"/>
      <c r="AS2577" s="1"/>
      <c r="AT2577" s="1"/>
      <c r="AU2577" s="1"/>
      <c r="AV2577" s="1"/>
      <c r="AW2577" s="1"/>
      <c r="AX2577" s="1"/>
      <c r="AY2577" s="1"/>
      <c r="AZ2577" s="1"/>
      <c r="BA2577" s="1"/>
      <c r="BB2577" s="1"/>
      <c r="BC2577" s="1"/>
      <c r="BD2577" s="1"/>
      <c r="BE2577" s="1"/>
      <c r="BF2577" s="1"/>
      <c r="BG2577" s="1"/>
      <c r="BH2577" s="1"/>
      <c r="BI2577" s="1"/>
      <c r="BJ2577" s="1"/>
      <c r="BK2577" s="1"/>
    </row>
    <row r="2578" spans="1:63" s="901" customFormat="1" ht="15" customHeight="1" x14ac:dyDescent="0.1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50"/>
      <c r="AG2578" s="54"/>
      <c r="AH2578" s="1"/>
      <c r="AI2578" s="1"/>
      <c r="AJ2578" s="1"/>
      <c r="AK2578" s="1"/>
      <c r="AL2578" s="1"/>
      <c r="AM2578" s="1"/>
      <c r="AN2578" s="1"/>
      <c r="AO2578" s="1"/>
      <c r="AP2578" s="1"/>
      <c r="AQ2578" s="1"/>
      <c r="AR2578" s="1"/>
      <c r="AS2578" s="1"/>
      <c r="AT2578" s="1"/>
      <c r="AU2578" s="1"/>
      <c r="AV2578" s="1"/>
      <c r="AW2578" s="1"/>
      <c r="AX2578" s="1"/>
      <c r="AY2578" s="1"/>
      <c r="AZ2578" s="1"/>
      <c r="BA2578" s="1"/>
      <c r="BB2578" s="1"/>
      <c r="BC2578" s="1"/>
      <c r="BD2578" s="1"/>
      <c r="BE2578" s="1"/>
      <c r="BF2578" s="1"/>
      <c r="BG2578" s="1"/>
      <c r="BH2578" s="1"/>
      <c r="BI2578" s="1"/>
      <c r="BJ2578" s="1"/>
      <c r="BK2578" s="1"/>
    </row>
    <row r="2579" spans="1:63" s="901" customFormat="1" ht="15" customHeight="1" x14ac:dyDescent="0.1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50"/>
      <c r="AG2579" s="54"/>
      <c r="AH2579" s="1"/>
      <c r="AI2579" s="1"/>
      <c r="AJ2579" s="1"/>
      <c r="AK2579" s="1"/>
      <c r="AL2579" s="1"/>
      <c r="AM2579" s="1"/>
      <c r="AN2579" s="1"/>
      <c r="AO2579" s="1"/>
      <c r="AP2579" s="1"/>
      <c r="AQ2579" s="1"/>
      <c r="AR2579" s="1"/>
      <c r="AS2579" s="1"/>
      <c r="AT2579" s="1"/>
      <c r="AU2579" s="1"/>
      <c r="AV2579" s="1"/>
      <c r="AW2579" s="1"/>
      <c r="AX2579" s="1"/>
      <c r="AY2579" s="1"/>
      <c r="AZ2579" s="1"/>
      <c r="BA2579" s="1"/>
      <c r="BB2579" s="1"/>
      <c r="BC2579" s="1"/>
      <c r="BD2579" s="1"/>
      <c r="BE2579" s="1"/>
      <c r="BF2579" s="1"/>
      <c r="BG2579" s="1"/>
      <c r="BH2579" s="1"/>
      <c r="BI2579" s="1"/>
      <c r="BJ2579" s="1"/>
      <c r="BK2579" s="1"/>
    </row>
    <row r="2580" spans="1:63" s="901" customFormat="1" ht="15" customHeight="1" x14ac:dyDescent="0.1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50"/>
      <c r="AG2580" s="54"/>
      <c r="AH2580" s="1"/>
      <c r="AI2580" s="1"/>
      <c r="AJ2580" s="1"/>
      <c r="AK2580" s="1"/>
      <c r="AL2580" s="1"/>
      <c r="AM2580" s="1"/>
      <c r="AN2580" s="1"/>
      <c r="AO2580" s="1"/>
      <c r="AP2580" s="1"/>
      <c r="AQ2580" s="1"/>
      <c r="AR2580" s="1"/>
      <c r="AS2580" s="1"/>
      <c r="AT2580" s="1"/>
      <c r="AU2580" s="1"/>
      <c r="AV2580" s="1"/>
      <c r="AW2580" s="1"/>
      <c r="AX2580" s="1"/>
      <c r="AY2580" s="1"/>
      <c r="AZ2580" s="1"/>
      <c r="BA2580" s="1"/>
      <c r="BB2580" s="1"/>
      <c r="BC2580" s="1"/>
      <c r="BD2580" s="1"/>
      <c r="BE2580" s="1"/>
      <c r="BF2580" s="1"/>
      <c r="BG2580" s="1"/>
      <c r="BH2580" s="1"/>
      <c r="BI2580" s="1"/>
      <c r="BJ2580" s="1"/>
      <c r="BK2580" s="1"/>
    </row>
    <row r="2581" spans="1:63" s="901" customFormat="1" ht="15" customHeight="1" x14ac:dyDescent="0.1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50"/>
      <c r="AG2581" s="54"/>
      <c r="AH2581" s="1"/>
      <c r="AI2581" s="1"/>
      <c r="AJ2581" s="1"/>
      <c r="AK2581" s="1"/>
      <c r="AL2581" s="1"/>
      <c r="AM2581" s="1"/>
      <c r="AN2581" s="1"/>
      <c r="AO2581" s="1"/>
      <c r="AP2581" s="1"/>
      <c r="AQ2581" s="1"/>
      <c r="AR2581" s="1"/>
      <c r="AS2581" s="1"/>
      <c r="AT2581" s="1"/>
      <c r="AU2581" s="1"/>
      <c r="AV2581" s="1"/>
      <c r="AW2581" s="1"/>
      <c r="AX2581" s="1"/>
      <c r="AY2581" s="1"/>
      <c r="AZ2581" s="1"/>
      <c r="BA2581" s="1"/>
      <c r="BB2581" s="1"/>
      <c r="BC2581" s="1"/>
      <c r="BD2581" s="1"/>
      <c r="BE2581" s="1"/>
      <c r="BF2581" s="1"/>
      <c r="BG2581" s="1"/>
      <c r="BH2581" s="1"/>
      <c r="BI2581" s="1"/>
      <c r="BJ2581" s="1"/>
      <c r="BK2581" s="1"/>
    </row>
    <row r="2582" spans="1:63" s="901" customFormat="1" ht="15" customHeight="1" x14ac:dyDescent="0.1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50"/>
      <c r="AG2582" s="54"/>
      <c r="AH2582" s="1"/>
      <c r="AI2582" s="1"/>
      <c r="AJ2582" s="1"/>
      <c r="AK2582" s="1"/>
      <c r="AL2582" s="1"/>
      <c r="AM2582" s="1"/>
      <c r="AN2582" s="1"/>
      <c r="AO2582" s="1"/>
      <c r="AP2582" s="1"/>
      <c r="AQ2582" s="1"/>
      <c r="AR2582" s="1"/>
      <c r="AS2582" s="1"/>
      <c r="AT2582" s="1"/>
      <c r="AU2582" s="1"/>
      <c r="AV2582" s="1"/>
      <c r="AW2582" s="1"/>
      <c r="AX2582" s="1"/>
      <c r="AY2582" s="1"/>
      <c r="AZ2582" s="1"/>
      <c r="BA2582" s="1"/>
      <c r="BB2582" s="1"/>
      <c r="BC2582" s="1"/>
      <c r="BD2582" s="1"/>
      <c r="BE2582" s="1"/>
      <c r="BF2582" s="1"/>
      <c r="BG2582" s="1"/>
      <c r="BH2582" s="1"/>
      <c r="BI2582" s="1"/>
      <c r="BJ2582" s="1"/>
      <c r="BK2582" s="1"/>
    </row>
    <row r="2583" spans="1:63" s="901" customFormat="1" ht="15" customHeight="1" x14ac:dyDescent="0.1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50"/>
      <c r="AG2583" s="54"/>
      <c r="AH2583" s="1"/>
      <c r="AI2583" s="1"/>
      <c r="AJ2583" s="1"/>
      <c r="AK2583" s="1"/>
      <c r="AL2583" s="1"/>
      <c r="AM2583" s="1"/>
      <c r="AN2583" s="1"/>
      <c r="AO2583" s="1"/>
      <c r="AP2583" s="1"/>
      <c r="AQ2583" s="1"/>
      <c r="AR2583" s="1"/>
      <c r="AS2583" s="1"/>
      <c r="AT2583" s="1"/>
      <c r="AU2583" s="1"/>
      <c r="AV2583" s="1"/>
      <c r="AW2583" s="1"/>
      <c r="AX2583" s="1"/>
      <c r="AY2583" s="1"/>
      <c r="AZ2583" s="1"/>
      <c r="BA2583" s="1"/>
      <c r="BB2583" s="1"/>
      <c r="BC2583" s="1"/>
      <c r="BD2583" s="1"/>
      <c r="BE2583" s="1"/>
      <c r="BF2583" s="1"/>
      <c r="BG2583" s="1"/>
      <c r="BH2583" s="1"/>
      <c r="BI2583" s="1"/>
      <c r="BJ2583" s="1"/>
      <c r="BK2583" s="1"/>
    </row>
    <row r="2584" spans="1:63" s="901" customFormat="1" ht="15" customHeight="1" x14ac:dyDescent="0.1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50"/>
      <c r="AG2584" s="54"/>
      <c r="AH2584" s="1"/>
      <c r="AI2584" s="1"/>
      <c r="AJ2584" s="1"/>
      <c r="AK2584" s="1"/>
      <c r="AL2584" s="1"/>
      <c r="AM2584" s="1"/>
      <c r="AN2584" s="1"/>
      <c r="AO2584" s="1"/>
      <c r="AP2584" s="1"/>
      <c r="AQ2584" s="1"/>
      <c r="AR2584" s="1"/>
      <c r="AS2584" s="1"/>
      <c r="AT2584" s="1"/>
      <c r="AU2584" s="1"/>
      <c r="AV2584" s="1"/>
      <c r="AW2584" s="1"/>
      <c r="AX2584" s="1"/>
      <c r="AY2584" s="1"/>
      <c r="AZ2584" s="1"/>
      <c r="BA2584" s="1"/>
      <c r="BB2584" s="1"/>
      <c r="BC2584" s="1"/>
      <c r="BD2584" s="1"/>
      <c r="BE2584" s="1"/>
      <c r="BF2584" s="1"/>
      <c r="BG2584" s="1"/>
      <c r="BH2584" s="1"/>
      <c r="BI2584" s="1"/>
      <c r="BJ2584" s="1"/>
      <c r="BK2584" s="1"/>
    </row>
    <row r="2585" spans="1:63" s="901" customFormat="1" ht="15" customHeight="1" x14ac:dyDescent="0.1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50"/>
      <c r="AG2585" s="54"/>
      <c r="AH2585" s="1"/>
      <c r="AI2585" s="1"/>
      <c r="AJ2585" s="1"/>
      <c r="AK2585" s="1"/>
      <c r="AL2585" s="1"/>
      <c r="AM2585" s="1"/>
      <c r="AN2585" s="1"/>
      <c r="AO2585" s="1"/>
      <c r="AP2585" s="1"/>
      <c r="AQ2585" s="1"/>
      <c r="AR2585" s="1"/>
      <c r="AS2585" s="1"/>
      <c r="AT2585" s="1"/>
      <c r="AU2585" s="1"/>
      <c r="AV2585" s="1"/>
      <c r="AW2585" s="1"/>
      <c r="AX2585" s="1"/>
      <c r="AY2585" s="1"/>
      <c r="AZ2585" s="1"/>
      <c r="BA2585" s="1"/>
      <c r="BB2585" s="1"/>
      <c r="BC2585" s="1"/>
      <c r="BD2585" s="1"/>
      <c r="BE2585" s="1"/>
      <c r="BF2585" s="1"/>
      <c r="BG2585" s="1"/>
      <c r="BH2585" s="1"/>
      <c r="BI2585" s="1"/>
      <c r="BJ2585" s="1"/>
      <c r="BK2585" s="1"/>
    </row>
    <row r="2586" spans="1:63" s="901" customFormat="1" ht="15" customHeight="1" x14ac:dyDescent="0.1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50"/>
      <c r="AG2586" s="54"/>
      <c r="AH2586" s="1"/>
      <c r="AI2586" s="1"/>
      <c r="AJ2586" s="1"/>
      <c r="AK2586" s="1"/>
      <c r="AL2586" s="1"/>
      <c r="AM2586" s="1"/>
      <c r="AN2586" s="1"/>
      <c r="AO2586" s="1"/>
      <c r="AP2586" s="1"/>
      <c r="AQ2586" s="1"/>
      <c r="AR2586" s="1"/>
      <c r="AS2586" s="1"/>
      <c r="AT2586" s="1"/>
      <c r="AU2586" s="1"/>
      <c r="AV2586" s="1"/>
      <c r="AW2586" s="1"/>
      <c r="AX2586" s="1"/>
      <c r="AY2586" s="1"/>
      <c r="AZ2586" s="1"/>
      <c r="BA2586" s="1"/>
      <c r="BB2586" s="1"/>
      <c r="BC2586" s="1"/>
      <c r="BD2586" s="1"/>
      <c r="BE2586" s="1"/>
      <c r="BF2586" s="1"/>
      <c r="BG2586" s="1"/>
      <c r="BH2586" s="1"/>
      <c r="BI2586" s="1"/>
      <c r="BJ2586" s="1"/>
      <c r="BK2586" s="1"/>
    </row>
    <row r="2587" spans="1:63" s="901" customFormat="1" ht="15" customHeight="1" x14ac:dyDescent="0.1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50"/>
      <c r="AG2587" s="54"/>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row>
    <row r="2588" spans="1:63" s="901" customFormat="1" ht="15" customHeight="1" x14ac:dyDescent="0.1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50"/>
      <c r="AG2588" s="54"/>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row>
    <row r="2589" spans="1:63" s="901" customFormat="1" ht="15" customHeight="1" x14ac:dyDescent="0.1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50"/>
      <c r="AG2589" s="54"/>
      <c r="AH2589" s="1"/>
      <c r="AI2589" s="1"/>
      <c r="AJ2589" s="1"/>
      <c r="AK2589" s="1"/>
      <c r="AL2589" s="1"/>
      <c r="AM2589" s="1"/>
      <c r="AN2589" s="1"/>
      <c r="AO2589" s="1"/>
      <c r="AP2589" s="1"/>
      <c r="AQ2589" s="1"/>
      <c r="AR2589" s="1"/>
      <c r="AS2589" s="1"/>
      <c r="AT2589" s="1"/>
      <c r="AU2589" s="1"/>
      <c r="AV2589" s="1"/>
      <c r="AW2589" s="1"/>
      <c r="AX2589" s="1"/>
      <c r="AY2589" s="1"/>
      <c r="AZ2589" s="1"/>
      <c r="BA2589" s="1"/>
      <c r="BB2589" s="1"/>
      <c r="BC2589" s="1"/>
      <c r="BD2589" s="1"/>
      <c r="BE2589" s="1"/>
      <c r="BF2589" s="1"/>
      <c r="BG2589" s="1"/>
      <c r="BH2589" s="1"/>
      <c r="BI2589" s="1"/>
      <c r="BJ2589" s="1"/>
      <c r="BK2589" s="1"/>
    </row>
    <row r="2590" spans="1:63" s="901" customFormat="1" ht="15" customHeight="1" x14ac:dyDescent="0.1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50"/>
      <c r="AG2590" s="54"/>
      <c r="AH2590" s="1"/>
      <c r="AI2590" s="1"/>
      <c r="AJ2590" s="1"/>
      <c r="AK2590" s="1"/>
      <c r="AL2590" s="1"/>
      <c r="AM2590" s="1"/>
      <c r="AN2590" s="1"/>
      <c r="AO2590" s="1"/>
      <c r="AP2590" s="1"/>
      <c r="AQ2590" s="1"/>
      <c r="AR2590" s="1"/>
      <c r="AS2590" s="1"/>
      <c r="AT2590" s="1"/>
      <c r="AU2590" s="1"/>
      <c r="AV2590" s="1"/>
      <c r="AW2590" s="1"/>
      <c r="AX2590" s="1"/>
      <c r="AY2590" s="1"/>
      <c r="AZ2590" s="1"/>
      <c r="BA2590" s="1"/>
      <c r="BB2590" s="1"/>
      <c r="BC2590" s="1"/>
      <c r="BD2590" s="1"/>
      <c r="BE2590" s="1"/>
      <c r="BF2590" s="1"/>
      <c r="BG2590" s="1"/>
      <c r="BH2590" s="1"/>
      <c r="BI2590" s="1"/>
      <c r="BJ2590" s="1"/>
      <c r="BK2590" s="1"/>
    </row>
    <row r="2591" spans="1:63" s="901" customFormat="1" ht="15" customHeight="1" x14ac:dyDescent="0.1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50"/>
      <c r="AG2591" s="54"/>
      <c r="AH2591" s="1"/>
      <c r="AI2591" s="1"/>
      <c r="AJ2591" s="1"/>
      <c r="AK2591" s="1"/>
      <c r="AL2591" s="1"/>
      <c r="AM2591" s="1"/>
      <c r="AN2591" s="1"/>
      <c r="AO2591" s="1"/>
      <c r="AP2591" s="1"/>
      <c r="AQ2591" s="1"/>
      <c r="AR2591" s="1"/>
      <c r="AS2591" s="1"/>
      <c r="AT2591" s="1"/>
      <c r="AU2591" s="1"/>
      <c r="AV2591" s="1"/>
      <c r="AW2591" s="1"/>
      <c r="AX2591" s="1"/>
      <c r="AY2591" s="1"/>
      <c r="AZ2591" s="1"/>
      <c r="BA2591" s="1"/>
      <c r="BB2591" s="1"/>
      <c r="BC2591" s="1"/>
      <c r="BD2591" s="1"/>
      <c r="BE2591" s="1"/>
      <c r="BF2591" s="1"/>
      <c r="BG2591" s="1"/>
      <c r="BH2591" s="1"/>
      <c r="BI2591" s="1"/>
      <c r="BJ2591" s="1"/>
      <c r="BK2591" s="1"/>
    </row>
    <row r="2592" spans="1:63" s="901" customFormat="1" ht="15" customHeight="1" x14ac:dyDescent="0.1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50"/>
      <c r="AG2592" s="54"/>
      <c r="AH2592" s="1"/>
      <c r="AI2592" s="1"/>
      <c r="AJ2592" s="1"/>
      <c r="AK2592" s="1"/>
      <c r="AL2592" s="1"/>
      <c r="AM2592" s="1"/>
      <c r="AN2592" s="1"/>
      <c r="AO2592" s="1"/>
      <c r="AP2592" s="1"/>
      <c r="AQ2592" s="1"/>
      <c r="AR2592" s="1"/>
      <c r="AS2592" s="1"/>
      <c r="AT2592" s="1"/>
      <c r="AU2592" s="1"/>
      <c r="AV2592" s="1"/>
      <c r="AW2592" s="1"/>
      <c r="AX2592" s="1"/>
      <c r="AY2592" s="1"/>
      <c r="AZ2592" s="1"/>
      <c r="BA2592" s="1"/>
      <c r="BB2592" s="1"/>
      <c r="BC2592" s="1"/>
      <c r="BD2592" s="1"/>
      <c r="BE2592" s="1"/>
      <c r="BF2592" s="1"/>
      <c r="BG2592" s="1"/>
      <c r="BH2592" s="1"/>
      <c r="BI2592" s="1"/>
      <c r="BJ2592" s="1"/>
      <c r="BK2592" s="1"/>
    </row>
    <row r="2593" spans="1:63" s="901" customFormat="1" ht="15" customHeight="1" x14ac:dyDescent="0.1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50"/>
      <c r="AG2593" s="54"/>
      <c r="AH2593" s="1"/>
      <c r="AI2593" s="1"/>
      <c r="AJ2593" s="1"/>
      <c r="AK2593" s="1"/>
      <c r="AL2593" s="1"/>
      <c r="AM2593" s="1"/>
      <c r="AN2593" s="1"/>
      <c r="AO2593" s="1"/>
      <c r="AP2593" s="1"/>
      <c r="AQ2593" s="1"/>
      <c r="AR2593" s="1"/>
      <c r="AS2593" s="1"/>
      <c r="AT2593" s="1"/>
      <c r="AU2593" s="1"/>
      <c r="AV2593" s="1"/>
      <c r="AW2593" s="1"/>
      <c r="AX2593" s="1"/>
      <c r="AY2593" s="1"/>
      <c r="AZ2593" s="1"/>
      <c r="BA2593" s="1"/>
      <c r="BB2593" s="1"/>
      <c r="BC2593" s="1"/>
      <c r="BD2593" s="1"/>
      <c r="BE2593" s="1"/>
      <c r="BF2593" s="1"/>
      <c r="BG2593" s="1"/>
      <c r="BH2593" s="1"/>
      <c r="BI2593" s="1"/>
      <c r="BJ2593" s="1"/>
      <c r="BK2593" s="1"/>
    </row>
    <row r="2594" spans="1:63" s="901" customFormat="1" ht="15" customHeight="1" x14ac:dyDescent="0.1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50"/>
      <c r="AG2594" s="54"/>
      <c r="AH2594" s="1"/>
      <c r="AI2594" s="1"/>
      <c r="AJ2594" s="1"/>
      <c r="AK2594" s="1"/>
      <c r="AL2594" s="1"/>
      <c r="AM2594" s="1"/>
      <c r="AN2594" s="1"/>
      <c r="AO2594" s="1"/>
      <c r="AP2594" s="1"/>
      <c r="AQ2594" s="1"/>
      <c r="AR2594" s="1"/>
      <c r="AS2594" s="1"/>
      <c r="AT2594" s="1"/>
      <c r="AU2594" s="1"/>
      <c r="AV2594" s="1"/>
      <c r="AW2594" s="1"/>
      <c r="AX2594" s="1"/>
      <c r="AY2594" s="1"/>
      <c r="AZ2594" s="1"/>
      <c r="BA2594" s="1"/>
      <c r="BB2594" s="1"/>
      <c r="BC2594" s="1"/>
      <c r="BD2594" s="1"/>
      <c r="BE2594" s="1"/>
      <c r="BF2594" s="1"/>
      <c r="BG2594" s="1"/>
      <c r="BH2594" s="1"/>
      <c r="BI2594" s="1"/>
      <c r="BJ2594" s="1"/>
      <c r="BK2594" s="1"/>
    </row>
    <row r="2595" spans="1:63" s="901" customFormat="1" ht="15" customHeight="1" x14ac:dyDescent="0.1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50"/>
      <c r="AG2595" s="54"/>
      <c r="AH2595" s="1"/>
      <c r="AI2595" s="1"/>
      <c r="AJ2595" s="1"/>
      <c r="AK2595" s="1"/>
      <c r="AL2595" s="1"/>
      <c r="AM2595" s="1"/>
      <c r="AN2595" s="1"/>
      <c r="AO2595" s="1"/>
      <c r="AP2595" s="1"/>
      <c r="AQ2595" s="1"/>
      <c r="AR2595" s="1"/>
      <c r="AS2595" s="1"/>
      <c r="AT2595" s="1"/>
      <c r="AU2595" s="1"/>
      <c r="AV2595" s="1"/>
      <c r="AW2595" s="1"/>
      <c r="AX2595" s="1"/>
      <c r="AY2595" s="1"/>
      <c r="AZ2595" s="1"/>
      <c r="BA2595" s="1"/>
      <c r="BB2595" s="1"/>
      <c r="BC2595" s="1"/>
      <c r="BD2595" s="1"/>
      <c r="BE2595" s="1"/>
      <c r="BF2595" s="1"/>
      <c r="BG2595" s="1"/>
      <c r="BH2595" s="1"/>
      <c r="BI2595" s="1"/>
      <c r="BJ2595" s="1"/>
      <c r="BK2595" s="1"/>
    </row>
    <row r="2596" spans="1:63" s="901" customFormat="1" ht="15" customHeight="1" x14ac:dyDescent="0.1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50"/>
      <c r="AG2596" s="54"/>
      <c r="AH2596" s="1"/>
      <c r="AI2596" s="1"/>
      <c r="AJ2596" s="1"/>
      <c r="AK2596" s="1"/>
      <c r="AL2596" s="1"/>
      <c r="AM2596" s="1"/>
      <c r="AN2596" s="1"/>
      <c r="AO2596" s="1"/>
      <c r="AP2596" s="1"/>
      <c r="AQ2596" s="1"/>
      <c r="AR2596" s="1"/>
      <c r="AS2596" s="1"/>
      <c r="AT2596" s="1"/>
      <c r="AU2596" s="1"/>
      <c r="AV2596" s="1"/>
      <c r="AW2596" s="1"/>
      <c r="AX2596" s="1"/>
      <c r="AY2596" s="1"/>
      <c r="AZ2596" s="1"/>
      <c r="BA2596" s="1"/>
      <c r="BB2596" s="1"/>
      <c r="BC2596" s="1"/>
      <c r="BD2596" s="1"/>
      <c r="BE2596" s="1"/>
      <c r="BF2596" s="1"/>
      <c r="BG2596" s="1"/>
      <c r="BH2596" s="1"/>
      <c r="BI2596" s="1"/>
      <c r="BJ2596" s="1"/>
      <c r="BK2596" s="1"/>
    </row>
    <row r="2597" spans="1:63" s="901" customFormat="1" ht="15" customHeight="1" x14ac:dyDescent="0.1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50"/>
      <c r="AG2597" s="54"/>
      <c r="AH2597" s="1"/>
      <c r="AI2597" s="1"/>
      <c r="AJ2597" s="1"/>
      <c r="AK2597" s="1"/>
      <c r="AL2597" s="1"/>
      <c r="AM2597" s="1"/>
      <c r="AN2597" s="1"/>
      <c r="AO2597" s="1"/>
      <c r="AP2597" s="1"/>
      <c r="AQ2597" s="1"/>
      <c r="AR2597" s="1"/>
      <c r="AS2597" s="1"/>
      <c r="AT2597" s="1"/>
      <c r="AU2597" s="1"/>
      <c r="AV2597" s="1"/>
      <c r="AW2597" s="1"/>
      <c r="AX2597" s="1"/>
      <c r="AY2597" s="1"/>
      <c r="AZ2597" s="1"/>
      <c r="BA2597" s="1"/>
      <c r="BB2597" s="1"/>
      <c r="BC2597" s="1"/>
      <c r="BD2597" s="1"/>
      <c r="BE2597" s="1"/>
      <c r="BF2597" s="1"/>
      <c r="BG2597" s="1"/>
      <c r="BH2597" s="1"/>
      <c r="BI2597" s="1"/>
      <c r="BJ2597" s="1"/>
      <c r="BK2597" s="1"/>
    </row>
    <row r="2598" spans="1:63" s="901" customFormat="1" ht="15" customHeight="1" x14ac:dyDescent="0.1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50"/>
      <c r="AG2598" s="54"/>
      <c r="AH2598" s="1"/>
      <c r="AI2598" s="1"/>
      <c r="AJ2598" s="1"/>
      <c r="AK2598" s="1"/>
      <c r="AL2598" s="1"/>
      <c r="AM2598" s="1"/>
      <c r="AN2598" s="1"/>
      <c r="AO2598" s="1"/>
      <c r="AP2598" s="1"/>
      <c r="AQ2598" s="1"/>
      <c r="AR2598" s="1"/>
      <c r="AS2598" s="1"/>
      <c r="AT2598" s="1"/>
      <c r="AU2598" s="1"/>
      <c r="AV2598" s="1"/>
      <c r="AW2598" s="1"/>
      <c r="AX2598" s="1"/>
      <c r="AY2598" s="1"/>
      <c r="AZ2598" s="1"/>
      <c r="BA2598" s="1"/>
      <c r="BB2598" s="1"/>
      <c r="BC2598" s="1"/>
      <c r="BD2598" s="1"/>
      <c r="BE2598" s="1"/>
      <c r="BF2598" s="1"/>
      <c r="BG2598" s="1"/>
      <c r="BH2598" s="1"/>
      <c r="BI2598" s="1"/>
      <c r="BJ2598" s="1"/>
      <c r="BK2598" s="1"/>
    </row>
    <row r="2599" spans="1:63" s="901" customFormat="1" ht="15" customHeight="1" x14ac:dyDescent="0.1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50"/>
      <c r="AG2599" s="54"/>
      <c r="AH2599" s="1"/>
      <c r="AI2599" s="1"/>
      <c r="AJ2599" s="1"/>
      <c r="AK2599" s="1"/>
      <c r="AL2599" s="1"/>
      <c r="AM2599" s="1"/>
      <c r="AN2599" s="1"/>
      <c r="AO2599" s="1"/>
      <c r="AP2599" s="1"/>
      <c r="AQ2599" s="1"/>
      <c r="AR2599" s="1"/>
      <c r="AS2599" s="1"/>
      <c r="AT2599" s="1"/>
      <c r="AU2599" s="1"/>
      <c r="AV2599" s="1"/>
      <c r="AW2599" s="1"/>
      <c r="AX2599" s="1"/>
      <c r="AY2599" s="1"/>
      <c r="AZ2599" s="1"/>
      <c r="BA2599" s="1"/>
      <c r="BB2599" s="1"/>
      <c r="BC2599" s="1"/>
      <c r="BD2599" s="1"/>
      <c r="BE2599" s="1"/>
      <c r="BF2599" s="1"/>
      <c r="BG2599" s="1"/>
      <c r="BH2599" s="1"/>
      <c r="BI2599" s="1"/>
      <c r="BJ2599" s="1"/>
      <c r="BK2599" s="1"/>
    </row>
    <row r="2600" spans="1:63" s="901" customFormat="1" ht="15" customHeight="1" x14ac:dyDescent="0.1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50"/>
      <c r="AG2600" s="54"/>
      <c r="AH2600" s="1"/>
      <c r="AI2600" s="1"/>
      <c r="AJ2600" s="1"/>
      <c r="AK2600" s="1"/>
      <c r="AL2600" s="1"/>
      <c r="AM2600" s="1"/>
      <c r="AN2600" s="1"/>
      <c r="AO2600" s="1"/>
      <c r="AP2600" s="1"/>
      <c r="AQ2600" s="1"/>
      <c r="AR2600" s="1"/>
      <c r="AS2600" s="1"/>
      <c r="AT2600" s="1"/>
      <c r="AU2600" s="1"/>
      <c r="AV2600" s="1"/>
      <c r="AW2600" s="1"/>
      <c r="AX2600" s="1"/>
      <c r="AY2600" s="1"/>
      <c r="AZ2600" s="1"/>
      <c r="BA2600" s="1"/>
      <c r="BB2600" s="1"/>
      <c r="BC2600" s="1"/>
      <c r="BD2600" s="1"/>
      <c r="BE2600" s="1"/>
      <c r="BF2600" s="1"/>
      <c r="BG2600" s="1"/>
      <c r="BH2600" s="1"/>
      <c r="BI2600" s="1"/>
      <c r="BJ2600" s="1"/>
      <c r="BK2600" s="1"/>
    </row>
    <row r="2601" spans="1:63" s="901" customFormat="1" ht="15" customHeight="1" x14ac:dyDescent="0.1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50"/>
      <c r="AG2601" s="54"/>
      <c r="AH2601" s="1"/>
      <c r="AI2601" s="1"/>
      <c r="AJ2601" s="1"/>
      <c r="AK2601" s="1"/>
      <c r="AL2601" s="1"/>
      <c r="AM2601" s="1"/>
      <c r="AN2601" s="1"/>
      <c r="AO2601" s="1"/>
      <c r="AP2601" s="1"/>
      <c r="AQ2601" s="1"/>
      <c r="AR2601" s="1"/>
      <c r="AS2601" s="1"/>
      <c r="AT2601" s="1"/>
      <c r="AU2601" s="1"/>
      <c r="AV2601" s="1"/>
      <c r="AW2601" s="1"/>
      <c r="AX2601" s="1"/>
      <c r="AY2601" s="1"/>
      <c r="AZ2601" s="1"/>
      <c r="BA2601" s="1"/>
      <c r="BB2601" s="1"/>
      <c r="BC2601" s="1"/>
      <c r="BD2601" s="1"/>
      <c r="BE2601" s="1"/>
      <c r="BF2601" s="1"/>
      <c r="BG2601" s="1"/>
      <c r="BH2601" s="1"/>
      <c r="BI2601" s="1"/>
      <c r="BJ2601" s="1"/>
      <c r="BK2601" s="1"/>
    </row>
    <row r="2602" spans="1:63" s="901" customFormat="1" ht="15" customHeight="1" x14ac:dyDescent="0.1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50"/>
      <c r="AG2602" s="54"/>
      <c r="AH2602" s="1"/>
      <c r="AI2602" s="1"/>
      <c r="AJ2602" s="1"/>
      <c r="AK2602" s="1"/>
      <c r="AL2602" s="1"/>
      <c r="AM2602" s="1"/>
      <c r="AN2602" s="1"/>
      <c r="AO2602" s="1"/>
      <c r="AP2602" s="1"/>
      <c r="AQ2602" s="1"/>
      <c r="AR2602" s="1"/>
      <c r="AS2602" s="1"/>
      <c r="AT2602" s="1"/>
      <c r="AU2602" s="1"/>
      <c r="AV2602" s="1"/>
      <c r="AW2602" s="1"/>
      <c r="AX2602" s="1"/>
      <c r="AY2602" s="1"/>
      <c r="AZ2602" s="1"/>
      <c r="BA2602" s="1"/>
      <c r="BB2602" s="1"/>
      <c r="BC2602" s="1"/>
      <c r="BD2602" s="1"/>
      <c r="BE2602" s="1"/>
      <c r="BF2602" s="1"/>
      <c r="BG2602" s="1"/>
      <c r="BH2602" s="1"/>
      <c r="BI2602" s="1"/>
      <c r="BJ2602" s="1"/>
      <c r="BK2602" s="1"/>
    </row>
    <row r="2603" spans="1:63" s="901" customFormat="1" ht="15" customHeight="1" x14ac:dyDescent="0.1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50"/>
      <c r="AG2603" s="54"/>
      <c r="AH2603" s="1"/>
      <c r="AI2603" s="1"/>
      <c r="AJ2603" s="1"/>
      <c r="AK2603" s="1"/>
      <c r="AL2603" s="1"/>
      <c r="AM2603" s="1"/>
      <c r="AN2603" s="1"/>
      <c r="AO2603" s="1"/>
      <c r="AP2603" s="1"/>
      <c r="AQ2603" s="1"/>
      <c r="AR2603" s="1"/>
      <c r="AS2603" s="1"/>
      <c r="AT2603" s="1"/>
      <c r="AU2603" s="1"/>
      <c r="AV2603" s="1"/>
      <c r="AW2603" s="1"/>
      <c r="AX2603" s="1"/>
      <c r="AY2603" s="1"/>
      <c r="AZ2603" s="1"/>
      <c r="BA2603" s="1"/>
      <c r="BB2603" s="1"/>
      <c r="BC2603" s="1"/>
      <c r="BD2603" s="1"/>
      <c r="BE2603" s="1"/>
      <c r="BF2603" s="1"/>
      <c r="BG2603" s="1"/>
      <c r="BH2603" s="1"/>
      <c r="BI2603" s="1"/>
      <c r="BJ2603" s="1"/>
      <c r="BK2603" s="1"/>
    </row>
    <row r="2604" spans="1:63" s="901" customFormat="1" ht="15" customHeight="1" x14ac:dyDescent="0.1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50"/>
      <c r="AG2604" s="54"/>
      <c r="AH2604" s="1"/>
      <c r="AI2604" s="1"/>
      <c r="AJ2604" s="1"/>
      <c r="AK2604" s="1"/>
      <c r="AL2604" s="1"/>
      <c r="AM2604" s="1"/>
      <c r="AN2604" s="1"/>
      <c r="AO2604" s="1"/>
      <c r="AP2604" s="1"/>
      <c r="AQ2604" s="1"/>
      <c r="AR2604" s="1"/>
      <c r="AS2604" s="1"/>
      <c r="AT2604" s="1"/>
      <c r="AU2604" s="1"/>
      <c r="AV2604" s="1"/>
      <c r="AW2604" s="1"/>
      <c r="AX2604" s="1"/>
      <c r="AY2604" s="1"/>
      <c r="AZ2604" s="1"/>
      <c r="BA2604" s="1"/>
      <c r="BB2604" s="1"/>
      <c r="BC2604" s="1"/>
      <c r="BD2604" s="1"/>
      <c r="BE2604" s="1"/>
      <c r="BF2604" s="1"/>
      <c r="BG2604" s="1"/>
      <c r="BH2604" s="1"/>
      <c r="BI2604" s="1"/>
      <c r="BJ2604" s="1"/>
      <c r="BK2604" s="1"/>
    </row>
    <row r="2605" spans="1:63" s="901" customFormat="1" ht="15" customHeight="1" x14ac:dyDescent="0.1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50"/>
      <c r="AG2605" s="54"/>
      <c r="AH2605" s="1"/>
      <c r="AI2605" s="1"/>
      <c r="AJ2605" s="1"/>
      <c r="AK2605" s="1"/>
      <c r="AL2605" s="1"/>
      <c r="AM2605" s="1"/>
      <c r="AN2605" s="1"/>
      <c r="AO2605" s="1"/>
      <c r="AP2605" s="1"/>
      <c r="AQ2605" s="1"/>
      <c r="AR2605" s="1"/>
      <c r="AS2605" s="1"/>
      <c r="AT2605" s="1"/>
      <c r="AU2605" s="1"/>
      <c r="AV2605" s="1"/>
      <c r="AW2605" s="1"/>
      <c r="AX2605" s="1"/>
      <c r="AY2605" s="1"/>
      <c r="AZ2605" s="1"/>
      <c r="BA2605" s="1"/>
      <c r="BB2605" s="1"/>
      <c r="BC2605" s="1"/>
      <c r="BD2605" s="1"/>
      <c r="BE2605" s="1"/>
      <c r="BF2605" s="1"/>
      <c r="BG2605" s="1"/>
      <c r="BH2605" s="1"/>
      <c r="BI2605" s="1"/>
      <c r="BJ2605" s="1"/>
      <c r="BK2605" s="1"/>
    </row>
    <row r="2606" spans="1:63" s="901" customFormat="1" ht="15" customHeight="1" x14ac:dyDescent="0.1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50"/>
      <c r="AG2606" s="54"/>
      <c r="AH2606" s="1"/>
      <c r="AI2606" s="1"/>
      <c r="AJ2606" s="1"/>
      <c r="AK2606" s="1"/>
      <c r="AL2606" s="1"/>
      <c r="AM2606" s="1"/>
      <c r="AN2606" s="1"/>
      <c r="AO2606" s="1"/>
      <c r="AP2606" s="1"/>
      <c r="AQ2606" s="1"/>
      <c r="AR2606" s="1"/>
      <c r="AS2606" s="1"/>
      <c r="AT2606" s="1"/>
      <c r="AU2606" s="1"/>
      <c r="AV2606" s="1"/>
      <c r="AW2606" s="1"/>
      <c r="AX2606" s="1"/>
      <c r="AY2606" s="1"/>
      <c r="AZ2606" s="1"/>
      <c r="BA2606" s="1"/>
      <c r="BB2606" s="1"/>
      <c r="BC2606" s="1"/>
      <c r="BD2606" s="1"/>
      <c r="BE2606" s="1"/>
      <c r="BF2606" s="1"/>
      <c r="BG2606" s="1"/>
      <c r="BH2606" s="1"/>
      <c r="BI2606" s="1"/>
      <c r="BJ2606" s="1"/>
      <c r="BK2606" s="1"/>
    </row>
    <row r="2607" spans="1:63" s="901" customFormat="1" ht="15" customHeight="1" x14ac:dyDescent="0.1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50"/>
      <c r="AG2607" s="54"/>
      <c r="AH2607" s="1"/>
      <c r="AI2607" s="1"/>
      <c r="AJ2607" s="1"/>
      <c r="AK2607" s="1"/>
      <c r="AL2607" s="1"/>
      <c r="AM2607" s="1"/>
      <c r="AN2607" s="1"/>
      <c r="AO2607" s="1"/>
      <c r="AP2607" s="1"/>
      <c r="AQ2607" s="1"/>
      <c r="AR2607" s="1"/>
      <c r="AS2607" s="1"/>
      <c r="AT2607" s="1"/>
      <c r="AU2607" s="1"/>
      <c r="AV2607" s="1"/>
      <c r="AW2607" s="1"/>
      <c r="AX2607" s="1"/>
      <c r="AY2607" s="1"/>
      <c r="AZ2607" s="1"/>
      <c r="BA2607" s="1"/>
      <c r="BB2607" s="1"/>
      <c r="BC2607" s="1"/>
      <c r="BD2607" s="1"/>
      <c r="BE2607" s="1"/>
      <c r="BF2607" s="1"/>
      <c r="BG2607" s="1"/>
      <c r="BH2607" s="1"/>
      <c r="BI2607" s="1"/>
      <c r="BJ2607" s="1"/>
      <c r="BK2607" s="1"/>
    </row>
    <row r="2608" spans="1:63" s="901" customFormat="1" ht="15" customHeight="1" x14ac:dyDescent="0.1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50"/>
      <c r="AG2608" s="54"/>
      <c r="AH2608" s="1"/>
      <c r="AI2608" s="1"/>
      <c r="AJ2608" s="1"/>
      <c r="AK2608" s="1"/>
      <c r="AL2608" s="1"/>
      <c r="AM2608" s="1"/>
      <c r="AN2608" s="1"/>
      <c r="AO2608" s="1"/>
      <c r="AP2608" s="1"/>
      <c r="AQ2608" s="1"/>
      <c r="AR2608" s="1"/>
      <c r="AS2608" s="1"/>
      <c r="AT2608" s="1"/>
      <c r="AU2608" s="1"/>
      <c r="AV2608" s="1"/>
      <c r="AW2608" s="1"/>
      <c r="AX2608" s="1"/>
      <c r="AY2608" s="1"/>
      <c r="AZ2608" s="1"/>
      <c r="BA2608" s="1"/>
      <c r="BB2608" s="1"/>
      <c r="BC2608" s="1"/>
      <c r="BD2608" s="1"/>
      <c r="BE2608" s="1"/>
      <c r="BF2608" s="1"/>
      <c r="BG2608" s="1"/>
      <c r="BH2608" s="1"/>
      <c r="BI2608" s="1"/>
      <c r="BJ2608" s="1"/>
      <c r="BK2608" s="1"/>
    </row>
    <row r="2609" spans="1:63" s="901" customFormat="1" ht="15" customHeight="1" x14ac:dyDescent="0.1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50"/>
      <c r="AG2609" s="54"/>
      <c r="AH2609" s="1"/>
      <c r="AI2609" s="1"/>
      <c r="AJ2609" s="1"/>
      <c r="AK2609" s="1"/>
      <c r="AL2609" s="1"/>
      <c r="AM2609" s="1"/>
      <c r="AN2609" s="1"/>
      <c r="AO2609" s="1"/>
      <c r="AP2609" s="1"/>
      <c r="AQ2609" s="1"/>
      <c r="AR2609" s="1"/>
      <c r="AS2609" s="1"/>
      <c r="AT2609" s="1"/>
      <c r="AU2609" s="1"/>
      <c r="AV2609" s="1"/>
      <c r="AW2609" s="1"/>
      <c r="AX2609" s="1"/>
      <c r="AY2609" s="1"/>
      <c r="AZ2609" s="1"/>
      <c r="BA2609" s="1"/>
      <c r="BB2609" s="1"/>
      <c r="BC2609" s="1"/>
      <c r="BD2609" s="1"/>
      <c r="BE2609" s="1"/>
      <c r="BF2609" s="1"/>
      <c r="BG2609" s="1"/>
      <c r="BH2609" s="1"/>
      <c r="BI2609" s="1"/>
      <c r="BJ2609" s="1"/>
      <c r="BK2609" s="1"/>
    </row>
    <row r="2610" spans="1:63" s="901" customFormat="1" ht="15" customHeight="1" x14ac:dyDescent="0.1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50"/>
      <c r="AG2610" s="54"/>
      <c r="AH2610" s="1"/>
      <c r="AI2610" s="1"/>
      <c r="AJ2610" s="1"/>
      <c r="AK2610" s="1"/>
      <c r="AL2610" s="1"/>
      <c r="AM2610" s="1"/>
      <c r="AN2610" s="1"/>
      <c r="AO2610" s="1"/>
      <c r="AP2610" s="1"/>
      <c r="AQ2610" s="1"/>
      <c r="AR2610" s="1"/>
      <c r="AS2610" s="1"/>
      <c r="AT2610" s="1"/>
      <c r="AU2610" s="1"/>
      <c r="AV2610" s="1"/>
      <c r="AW2610" s="1"/>
      <c r="AX2610" s="1"/>
      <c r="AY2610" s="1"/>
      <c r="AZ2610" s="1"/>
      <c r="BA2610" s="1"/>
      <c r="BB2610" s="1"/>
      <c r="BC2610" s="1"/>
      <c r="BD2610" s="1"/>
      <c r="BE2610" s="1"/>
      <c r="BF2610" s="1"/>
      <c r="BG2610" s="1"/>
      <c r="BH2610" s="1"/>
      <c r="BI2610" s="1"/>
      <c r="BJ2610" s="1"/>
      <c r="BK2610" s="1"/>
    </row>
    <row r="2611" spans="1:63" s="901" customFormat="1" ht="15" customHeight="1" x14ac:dyDescent="0.1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50"/>
      <c r="AG2611" s="54"/>
      <c r="AH2611" s="1"/>
      <c r="AI2611" s="1"/>
      <c r="AJ2611" s="1"/>
      <c r="AK2611" s="1"/>
      <c r="AL2611" s="1"/>
      <c r="AM2611" s="1"/>
      <c r="AN2611" s="1"/>
      <c r="AO2611" s="1"/>
      <c r="AP2611" s="1"/>
      <c r="AQ2611" s="1"/>
      <c r="AR2611" s="1"/>
      <c r="AS2611" s="1"/>
      <c r="AT2611" s="1"/>
      <c r="AU2611" s="1"/>
      <c r="AV2611" s="1"/>
      <c r="AW2611" s="1"/>
      <c r="AX2611" s="1"/>
      <c r="AY2611" s="1"/>
      <c r="AZ2611" s="1"/>
      <c r="BA2611" s="1"/>
      <c r="BB2611" s="1"/>
      <c r="BC2611" s="1"/>
      <c r="BD2611" s="1"/>
      <c r="BE2611" s="1"/>
      <c r="BF2611" s="1"/>
      <c r="BG2611" s="1"/>
      <c r="BH2611" s="1"/>
      <c r="BI2611" s="1"/>
      <c r="BJ2611" s="1"/>
      <c r="BK2611" s="1"/>
    </row>
    <row r="2612" spans="1:63" s="901" customFormat="1" ht="15" customHeight="1" x14ac:dyDescent="0.1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50"/>
      <c r="AG2612" s="54"/>
      <c r="AH2612" s="1"/>
      <c r="AI2612" s="1"/>
      <c r="AJ2612" s="1"/>
      <c r="AK2612" s="1"/>
      <c r="AL2612" s="1"/>
      <c r="AM2612" s="1"/>
      <c r="AN2612" s="1"/>
      <c r="AO2612" s="1"/>
      <c r="AP2612" s="1"/>
      <c r="AQ2612" s="1"/>
      <c r="AR2612" s="1"/>
      <c r="AS2612" s="1"/>
      <c r="AT2612" s="1"/>
      <c r="AU2612" s="1"/>
      <c r="AV2612" s="1"/>
      <c r="AW2612" s="1"/>
      <c r="AX2612" s="1"/>
      <c r="AY2612" s="1"/>
      <c r="AZ2612" s="1"/>
      <c r="BA2612" s="1"/>
      <c r="BB2612" s="1"/>
      <c r="BC2612" s="1"/>
      <c r="BD2612" s="1"/>
      <c r="BE2612" s="1"/>
      <c r="BF2612" s="1"/>
      <c r="BG2612" s="1"/>
      <c r="BH2612" s="1"/>
      <c r="BI2612" s="1"/>
      <c r="BJ2612" s="1"/>
      <c r="BK2612" s="1"/>
    </row>
    <row r="2613" spans="1:63" s="901" customFormat="1" ht="15" customHeight="1" x14ac:dyDescent="0.1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50"/>
      <c r="AG2613" s="54"/>
      <c r="AH2613" s="1"/>
      <c r="AI2613" s="1"/>
      <c r="AJ2613" s="1"/>
      <c r="AK2613" s="1"/>
      <c r="AL2613" s="1"/>
      <c r="AM2613" s="1"/>
      <c r="AN2613" s="1"/>
      <c r="AO2613" s="1"/>
      <c r="AP2613" s="1"/>
      <c r="AQ2613" s="1"/>
      <c r="AR2613" s="1"/>
      <c r="AS2613" s="1"/>
      <c r="AT2613" s="1"/>
      <c r="AU2613" s="1"/>
      <c r="AV2613" s="1"/>
      <c r="AW2613" s="1"/>
      <c r="AX2613" s="1"/>
      <c r="AY2613" s="1"/>
      <c r="AZ2613" s="1"/>
      <c r="BA2613" s="1"/>
      <c r="BB2613" s="1"/>
      <c r="BC2613" s="1"/>
      <c r="BD2613" s="1"/>
      <c r="BE2613" s="1"/>
      <c r="BF2613" s="1"/>
      <c r="BG2613" s="1"/>
      <c r="BH2613" s="1"/>
      <c r="BI2613" s="1"/>
      <c r="BJ2613" s="1"/>
      <c r="BK2613" s="1"/>
    </row>
    <row r="2614" spans="1:63" s="901" customFormat="1" ht="15" customHeight="1" x14ac:dyDescent="0.1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50"/>
      <c r="AG2614" s="54"/>
      <c r="AH2614" s="1"/>
      <c r="AI2614" s="1"/>
      <c r="AJ2614" s="1"/>
      <c r="AK2614" s="1"/>
      <c r="AL2614" s="1"/>
      <c r="AM2614" s="1"/>
      <c r="AN2614" s="1"/>
      <c r="AO2614" s="1"/>
      <c r="AP2614" s="1"/>
      <c r="AQ2614" s="1"/>
      <c r="AR2614" s="1"/>
      <c r="AS2614" s="1"/>
      <c r="AT2614" s="1"/>
      <c r="AU2614" s="1"/>
      <c r="AV2614" s="1"/>
      <c r="AW2614" s="1"/>
      <c r="AX2614" s="1"/>
      <c r="AY2614" s="1"/>
      <c r="AZ2614" s="1"/>
      <c r="BA2614" s="1"/>
      <c r="BB2614" s="1"/>
      <c r="BC2614" s="1"/>
      <c r="BD2614" s="1"/>
      <c r="BE2614" s="1"/>
      <c r="BF2614" s="1"/>
      <c r="BG2614" s="1"/>
      <c r="BH2614" s="1"/>
      <c r="BI2614" s="1"/>
      <c r="BJ2614" s="1"/>
      <c r="BK2614" s="1"/>
    </row>
    <row r="2615" spans="1:63" s="901" customFormat="1" ht="15" customHeight="1" x14ac:dyDescent="0.1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50"/>
      <c r="AG2615" s="54"/>
      <c r="AH2615" s="1"/>
      <c r="AI2615" s="1"/>
      <c r="AJ2615" s="1"/>
      <c r="AK2615" s="1"/>
      <c r="AL2615" s="1"/>
      <c r="AM2615" s="1"/>
      <c r="AN2615" s="1"/>
      <c r="AO2615" s="1"/>
      <c r="AP2615" s="1"/>
      <c r="AQ2615" s="1"/>
      <c r="AR2615" s="1"/>
      <c r="AS2615" s="1"/>
      <c r="AT2615" s="1"/>
      <c r="AU2615" s="1"/>
      <c r="AV2615" s="1"/>
      <c r="AW2615" s="1"/>
      <c r="AX2615" s="1"/>
      <c r="AY2615" s="1"/>
      <c r="AZ2615" s="1"/>
      <c r="BA2615" s="1"/>
      <c r="BB2615" s="1"/>
      <c r="BC2615" s="1"/>
      <c r="BD2615" s="1"/>
      <c r="BE2615" s="1"/>
      <c r="BF2615" s="1"/>
      <c r="BG2615" s="1"/>
      <c r="BH2615" s="1"/>
      <c r="BI2615" s="1"/>
      <c r="BJ2615" s="1"/>
      <c r="BK2615" s="1"/>
    </row>
    <row r="2616" spans="1:63" s="901" customFormat="1" ht="15" customHeight="1" x14ac:dyDescent="0.1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50"/>
      <c r="AG2616" s="54"/>
      <c r="AH2616" s="1"/>
      <c r="AI2616" s="1"/>
      <c r="AJ2616" s="1"/>
      <c r="AK2616" s="1"/>
      <c r="AL2616" s="1"/>
      <c r="AM2616" s="1"/>
      <c r="AN2616" s="1"/>
      <c r="AO2616" s="1"/>
      <c r="AP2616" s="1"/>
      <c r="AQ2616" s="1"/>
      <c r="AR2616" s="1"/>
      <c r="AS2616" s="1"/>
      <c r="AT2616" s="1"/>
      <c r="AU2616" s="1"/>
      <c r="AV2616" s="1"/>
      <c r="AW2616" s="1"/>
      <c r="AX2616" s="1"/>
      <c r="AY2616" s="1"/>
      <c r="AZ2616" s="1"/>
      <c r="BA2616" s="1"/>
      <c r="BB2616" s="1"/>
      <c r="BC2616" s="1"/>
      <c r="BD2616" s="1"/>
      <c r="BE2616" s="1"/>
      <c r="BF2616" s="1"/>
      <c r="BG2616" s="1"/>
      <c r="BH2616" s="1"/>
      <c r="BI2616" s="1"/>
      <c r="BJ2616" s="1"/>
      <c r="BK2616" s="1"/>
    </row>
    <row r="2617" spans="1:63" s="901" customFormat="1" ht="15" customHeight="1" x14ac:dyDescent="0.1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50"/>
      <c r="AG2617" s="54"/>
      <c r="AH2617" s="1"/>
      <c r="AI2617" s="1"/>
      <c r="AJ2617" s="1"/>
      <c r="AK2617" s="1"/>
      <c r="AL2617" s="1"/>
      <c r="AM2617" s="1"/>
      <c r="AN2617" s="1"/>
      <c r="AO2617" s="1"/>
      <c r="AP2617" s="1"/>
      <c r="AQ2617" s="1"/>
      <c r="AR2617" s="1"/>
      <c r="AS2617" s="1"/>
      <c r="AT2617" s="1"/>
      <c r="AU2617" s="1"/>
      <c r="AV2617" s="1"/>
      <c r="AW2617" s="1"/>
      <c r="AX2617" s="1"/>
      <c r="AY2617" s="1"/>
      <c r="AZ2617" s="1"/>
      <c r="BA2617" s="1"/>
      <c r="BB2617" s="1"/>
      <c r="BC2617" s="1"/>
      <c r="BD2617" s="1"/>
      <c r="BE2617" s="1"/>
      <c r="BF2617" s="1"/>
      <c r="BG2617" s="1"/>
      <c r="BH2617" s="1"/>
      <c r="BI2617" s="1"/>
      <c r="BJ2617" s="1"/>
      <c r="BK2617" s="1"/>
    </row>
    <row r="2618" spans="1:63" s="901" customFormat="1" ht="15" customHeight="1" x14ac:dyDescent="0.1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50"/>
      <c r="AG2618" s="54"/>
      <c r="AH2618" s="1"/>
      <c r="AI2618" s="1"/>
      <c r="AJ2618" s="1"/>
      <c r="AK2618" s="1"/>
      <c r="AL2618" s="1"/>
      <c r="AM2618" s="1"/>
      <c r="AN2618" s="1"/>
      <c r="AO2618" s="1"/>
      <c r="AP2618" s="1"/>
      <c r="AQ2618" s="1"/>
      <c r="AR2618" s="1"/>
      <c r="AS2618" s="1"/>
      <c r="AT2618" s="1"/>
      <c r="AU2618" s="1"/>
      <c r="AV2618" s="1"/>
      <c r="AW2618" s="1"/>
      <c r="AX2618" s="1"/>
      <c r="AY2618" s="1"/>
      <c r="AZ2618" s="1"/>
      <c r="BA2618" s="1"/>
      <c r="BB2618" s="1"/>
      <c r="BC2618" s="1"/>
      <c r="BD2618" s="1"/>
      <c r="BE2618" s="1"/>
      <c r="BF2618" s="1"/>
      <c r="BG2618" s="1"/>
      <c r="BH2618" s="1"/>
      <c r="BI2618" s="1"/>
      <c r="BJ2618" s="1"/>
      <c r="BK2618" s="1"/>
    </row>
    <row r="2619" spans="1:63" s="901" customFormat="1" ht="15" customHeight="1" x14ac:dyDescent="0.1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50"/>
      <c r="AG2619" s="54"/>
      <c r="AH2619" s="1"/>
      <c r="AI2619" s="1"/>
      <c r="AJ2619" s="1"/>
      <c r="AK2619" s="1"/>
      <c r="AL2619" s="1"/>
      <c r="AM2619" s="1"/>
      <c r="AN2619" s="1"/>
      <c r="AO2619" s="1"/>
      <c r="AP2619" s="1"/>
      <c r="AQ2619" s="1"/>
      <c r="AR2619" s="1"/>
      <c r="AS2619" s="1"/>
      <c r="AT2619" s="1"/>
      <c r="AU2619" s="1"/>
      <c r="AV2619" s="1"/>
      <c r="AW2619" s="1"/>
      <c r="AX2619" s="1"/>
      <c r="AY2619" s="1"/>
      <c r="AZ2619" s="1"/>
      <c r="BA2619" s="1"/>
      <c r="BB2619" s="1"/>
      <c r="BC2619" s="1"/>
      <c r="BD2619" s="1"/>
      <c r="BE2619" s="1"/>
      <c r="BF2619" s="1"/>
      <c r="BG2619" s="1"/>
      <c r="BH2619" s="1"/>
      <c r="BI2619" s="1"/>
      <c r="BJ2619" s="1"/>
      <c r="BK2619" s="1"/>
    </row>
    <row r="2620" spans="1:63" s="901" customFormat="1" ht="15" customHeight="1" x14ac:dyDescent="0.1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50"/>
      <c r="AG2620" s="54"/>
      <c r="AH2620" s="1"/>
      <c r="AI2620" s="1"/>
      <c r="AJ2620" s="1"/>
      <c r="AK2620" s="1"/>
      <c r="AL2620" s="1"/>
      <c r="AM2620" s="1"/>
      <c r="AN2620" s="1"/>
      <c r="AO2620" s="1"/>
      <c r="AP2620" s="1"/>
      <c r="AQ2620" s="1"/>
      <c r="AR2620" s="1"/>
      <c r="AS2620" s="1"/>
      <c r="AT2620" s="1"/>
      <c r="AU2620" s="1"/>
      <c r="AV2620" s="1"/>
      <c r="AW2620" s="1"/>
      <c r="AX2620" s="1"/>
      <c r="AY2620" s="1"/>
      <c r="AZ2620" s="1"/>
      <c r="BA2620" s="1"/>
      <c r="BB2620" s="1"/>
      <c r="BC2620" s="1"/>
      <c r="BD2620" s="1"/>
      <c r="BE2620" s="1"/>
      <c r="BF2620" s="1"/>
      <c r="BG2620" s="1"/>
      <c r="BH2620" s="1"/>
      <c r="BI2620" s="1"/>
      <c r="BJ2620" s="1"/>
      <c r="BK2620" s="1"/>
    </row>
    <row r="2621" spans="1:63" s="901" customFormat="1" ht="15" customHeight="1" x14ac:dyDescent="0.1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50"/>
      <c r="AG2621" s="54"/>
      <c r="AH2621" s="1"/>
      <c r="AI2621" s="1"/>
      <c r="AJ2621" s="1"/>
      <c r="AK2621" s="1"/>
      <c r="AL2621" s="1"/>
      <c r="AM2621" s="1"/>
      <c r="AN2621" s="1"/>
      <c r="AO2621" s="1"/>
      <c r="AP2621" s="1"/>
      <c r="AQ2621" s="1"/>
      <c r="AR2621" s="1"/>
      <c r="AS2621" s="1"/>
      <c r="AT2621" s="1"/>
      <c r="AU2621" s="1"/>
      <c r="AV2621" s="1"/>
      <c r="AW2621" s="1"/>
      <c r="AX2621" s="1"/>
      <c r="AY2621" s="1"/>
      <c r="AZ2621" s="1"/>
      <c r="BA2621" s="1"/>
      <c r="BB2621" s="1"/>
      <c r="BC2621" s="1"/>
      <c r="BD2621" s="1"/>
      <c r="BE2621" s="1"/>
      <c r="BF2621" s="1"/>
      <c r="BG2621" s="1"/>
      <c r="BH2621" s="1"/>
      <c r="BI2621" s="1"/>
      <c r="BJ2621" s="1"/>
      <c r="BK2621" s="1"/>
    </row>
    <row r="2622" spans="1:63" s="901" customFormat="1" ht="15" customHeight="1" x14ac:dyDescent="0.1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50"/>
      <c r="AG2622" s="54"/>
      <c r="AH2622" s="1"/>
      <c r="AI2622" s="1"/>
      <c r="AJ2622" s="1"/>
      <c r="AK2622" s="1"/>
      <c r="AL2622" s="1"/>
      <c r="AM2622" s="1"/>
      <c r="AN2622" s="1"/>
      <c r="AO2622" s="1"/>
      <c r="AP2622" s="1"/>
      <c r="AQ2622" s="1"/>
      <c r="AR2622" s="1"/>
      <c r="AS2622" s="1"/>
      <c r="AT2622" s="1"/>
      <c r="AU2622" s="1"/>
      <c r="AV2622" s="1"/>
      <c r="AW2622" s="1"/>
      <c r="AX2622" s="1"/>
      <c r="AY2622" s="1"/>
      <c r="AZ2622" s="1"/>
      <c r="BA2622" s="1"/>
      <c r="BB2622" s="1"/>
      <c r="BC2622" s="1"/>
      <c r="BD2622" s="1"/>
      <c r="BE2622" s="1"/>
      <c r="BF2622" s="1"/>
      <c r="BG2622" s="1"/>
      <c r="BH2622" s="1"/>
      <c r="BI2622" s="1"/>
      <c r="BJ2622" s="1"/>
      <c r="BK2622" s="1"/>
    </row>
    <row r="2623" spans="1:63" s="901" customFormat="1" ht="15" customHeight="1" x14ac:dyDescent="0.1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50"/>
      <c r="AG2623" s="54"/>
      <c r="AH2623" s="1"/>
      <c r="AI2623" s="1"/>
      <c r="AJ2623" s="1"/>
      <c r="AK2623" s="1"/>
      <c r="AL2623" s="1"/>
      <c r="AM2623" s="1"/>
      <c r="AN2623" s="1"/>
      <c r="AO2623" s="1"/>
      <c r="AP2623" s="1"/>
      <c r="AQ2623" s="1"/>
      <c r="AR2623" s="1"/>
      <c r="AS2623" s="1"/>
      <c r="AT2623" s="1"/>
      <c r="AU2623" s="1"/>
      <c r="AV2623" s="1"/>
      <c r="AW2623" s="1"/>
      <c r="AX2623" s="1"/>
      <c r="AY2623" s="1"/>
      <c r="AZ2623" s="1"/>
      <c r="BA2623" s="1"/>
      <c r="BB2623" s="1"/>
      <c r="BC2623" s="1"/>
      <c r="BD2623" s="1"/>
      <c r="BE2623" s="1"/>
      <c r="BF2623" s="1"/>
      <c r="BG2623" s="1"/>
      <c r="BH2623" s="1"/>
      <c r="BI2623" s="1"/>
      <c r="BJ2623" s="1"/>
      <c r="BK2623" s="1"/>
    </row>
    <row r="2624" spans="1:63" s="901" customFormat="1" ht="15" customHeight="1" x14ac:dyDescent="0.1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50"/>
      <c r="AG2624" s="54"/>
      <c r="AH2624" s="1"/>
      <c r="AI2624" s="1"/>
      <c r="AJ2624" s="1"/>
      <c r="AK2624" s="1"/>
      <c r="AL2624" s="1"/>
      <c r="AM2624" s="1"/>
      <c r="AN2624" s="1"/>
      <c r="AO2624" s="1"/>
      <c r="AP2624" s="1"/>
      <c r="AQ2624" s="1"/>
      <c r="AR2624" s="1"/>
      <c r="AS2624" s="1"/>
      <c r="AT2624" s="1"/>
      <c r="AU2624" s="1"/>
      <c r="AV2624" s="1"/>
      <c r="AW2624" s="1"/>
      <c r="AX2624" s="1"/>
      <c r="AY2624" s="1"/>
      <c r="AZ2624" s="1"/>
      <c r="BA2624" s="1"/>
      <c r="BB2624" s="1"/>
      <c r="BC2624" s="1"/>
      <c r="BD2624" s="1"/>
      <c r="BE2624" s="1"/>
      <c r="BF2624" s="1"/>
      <c r="BG2624" s="1"/>
      <c r="BH2624" s="1"/>
      <c r="BI2624" s="1"/>
      <c r="BJ2624" s="1"/>
      <c r="BK2624" s="1"/>
    </row>
    <row r="2625" spans="1:63" s="901" customFormat="1" ht="15" customHeight="1" x14ac:dyDescent="0.1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50"/>
      <c r="AG2625" s="54"/>
      <c r="AH2625" s="1"/>
      <c r="AI2625" s="1"/>
      <c r="AJ2625" s="1"/>
      <c r="AK2625" s="1"/>
      <c r="AL2625" s="1"/>
      <c r="AM2625" s="1"/>
      <c r="AN2625" s="1"/>
      <c r="AO2625" s="1"/>
      <c r="AP2625" s="1"/>
      <c r="AQ2625" s="1"/>
      <c r="AR2625" s="1"/>
      <c r="AS2625" s="1"/>
      <c r="AT2625" s="1"/>
      <c r="AU2625" s="1"/>
      <c r="AV2625" s="1"/>
      <c r="AW2625" s="1"/>
      <c r="AX2625" s="1"/>
      <c r="AY2625" s="1"/>
      <c r="AZ2625" s="1"/>
      <c r="BA2625" s="1"/>
      <c r="BB2625" s="1"/>
      <c r="BC2625" s="1"/>
      <c r="BD2625" s="1"/>
      <c r="BE2625" s="1"/>
      <c r="BF2625" s="1"/>
      <c r="BG2625" s="1"/>
      <c r="BH2625" s="1"/>
      <c r="BI2625" s="1"/>
      <c r="BJ2625" s="1"/>
      <c r="BK2625" s="1"/>
    </row>
    <row r="2626" spans="1:63" s="901" customFormat="1" ht="15" customHeight="1" x14ac:dyDescent="0.1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50"/>
      <c r="AG2626" s="54"/>
      <c r="AH2626" s="1"/>
      <c r="AI2626" s="1"/>
      <c r="AJ2626" s="1"/>
      <c r="AK2626" s="1"/>
      <c r="AL2626" s="1"/>
      <c r="AM2626" s="1"/>
      <c r="AN2626" s="1"/>
      <c r="AO2626" s="1"/>
      <c r="AP2626" s="1"/>
      <c r="AQ2626" s="1"/>
      <c r="AR2626" s="1"/>
      <c r="AS2626" s="1"/>
      <c r="AT2626" s="1"/>
      <c r="AU2626" s="1"/>
      <c r="AV2626" s="1"/>
      <c r="AW2626" s="1"/>
      <c r="AX2626" s="1"/>
      <c r="AY2626" s="1"/>
      <c r="AZ2626" s="1"/>
      <c r="BA2626" s="1"/>
      <c r="BB2626" s="1"/>
      <c r="BC2626" s="1"/>
      <c r="BD2626" s="1"/>
      <c r="BE2626" s="1"/>
      <c r="BF2626" s="1"/>
      <c r="BG2626" s="1"/>
      <c r="BH2626" s="1"/>
      <c r="BI2626" s="1"/>
      <c r="BJ2626" s="1"/>
      <c r="BK2626" s="1"/>
    </row>
    <row r="2627" spans="1:63" s="901" customFormat="1" ht="15" customHeight="1" x14ac:dyDescent="0.1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50"/>
      <c r="AG2627" s="54"/>
      <c r="AH2627" s="1"/>
      <c r="AI2627" s="1"/>
      <c r="AJ2627" s="1"/>
      <c r="AK2627" s="1"/>
      <c r="AL2627" s="1"/>
      <c r="AM2627" s="1"/>
      <c r="AN2627" s="1"/>
      <c r="AO2627" s="1"/>
      <c r="AP2627" s="1"/>
      <c r="AQ2627" s="1"/>
      <c r="AR2627" s="1"/>
      <c r="AS2627" s="1"/>
      <c r="AT2627" s="1"/>
      <c r="AU2627" s="1"/>
      <c r="AV2627" s="1"/>
      <c r="AW2627" s="1"/>
      <c r="AX2627" s="1"/>
      <c r="AY2627" s="1"/>
      <c r="AZ2627" s="1"/>
      <c r="BA2627" s="1"/>
      <c r="BB2627" s="1"/>
      <c r="BC2627" s="1"/>
      <c r="BD2627" s="1"/>
      <c r="BE2627" s="1"/>
      <c r="BF2627" s="1"/>
      <c r="BG2627" s="1"/>
      <c r="BH2627" s="1"/>
      <c r="BI2627" s="1"/>
      <c r="BJ2627" s="1"/>
      <c r="BK2627" s="1"/>
    </row>
    <row r="2628" spans="1:63" s="901" customFormat="1" ht="15" customHeight="1" x14ac:dyDescent="0.1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50"/>
      <c r="AG2628" s="54"/>
      <c r="AH2628" s="1"/>
      <c r="AI2628" s="1"/>
      <c r="AJ2628" s="1"/>
      <c r="AK2628" s="1"/>
      <c r="AL2628" s="1"/>
      <c r="AM2628" s="1"/>
      <c r="AN2628" s="1"/>
      <c r="AO2628" s="1"/>
      <c r="AP2628" s="1"/>
      <c r="AQ2628" s="1"/>
      <c r="AR2628" s="1"/>
      <c r="AS2628" s="1"/>
      <c r="AT2628" s="1"/>
      <c r="AU2628" s="1"/>
      <c r="AV2628" s="1"/>
      <c r="AW2628" s="1"/>
      <c r="AX2628" s="1"/>
      <c r="AY2628" s="1"/>
      <c r="AZ2628" s="1"/>
      <c r="BA2628" s="1"/>
      <c r="BB2628" s="1"/>
      <c r="BC2628" s="1"/>
      <c r="BD2628" s="1"/>
      <c r="BE2628" s="1"/>
      <c r="BF2628" s="1"/>
      <c r="BG2628" s="1"/>
      <c r="BH2628" s="1"/>
      <c r="BI2628" s="1"/>
      <c r="BJ2628" s="1"/>
      <c r="BK2628" s="1"/>
    </row>
    <row r="2629" spans="1:63" s="901" customFormat="1" ht="15" customHeight="1" x14ac:dyDescent="0.1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50"/>
      <c r="AG2629" s="54"/>
      <c r="AH2629" s="1"/>
      <c r="AI2629" s="1"/>
      <c r="AJ2629" s="1"/>
      <c r="AK2629" s="1"/>
      <c r="AL2629" s="1"/>
      <c r="AM2629" s="1"/>
      <c r="AN2629" s="1"/>
      <c r="AO2629" s="1"/>
      <c r="AP2629" s="1"/>
      <c r="AQ2629" s="1"/>
      <c r="AR2629" s="1"/>
      <c r="AS2629" s="1"/>
      <c r="AT2629" s="1"/>
      <c r="AU2629" s="1"/>
      <c r="AV2629" s="1"/>
      <c r="AW2629" s="1"/>
      <c r="AX2629" s="1"/>
      <c r="AY2629" s="1"/>
      <c r="AZ2629" s="1"/>
      <c r="BA2629" s="1"/>
      <c r="BB2629" s="1"/>
      <c r="BC2629" s="1"/>
      <c r="BD2629" s="1"/>
      <c r="BE2629" s="1"/>
      <c r="BF2629" s="1"/>
      <c r="BG2629" s="1"/>
      <c r="BH2629" s="1"/>
      <c r="BI2629" s="1"/>
      <c r="BJ2629" s="1"/>
      <c r="BK2629" s="1"/>
    </row>
    <row r="2630" spans="1:63" s="901" customFormat="1" ht="15" customHeight="1" x14ac:dyDescent="0.1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50"/>
      <c r="AG2630" s="54"/>
      <c r="AH2630" s="1"/>
      <c r="AI2630" s="1"/>
      <c r="AJ2630" s="1"/>
      <c r="AK2630" s="1"/>
      <c r="AL2630" s="1"/>
      <c r="AM2630" s="1"/>
      <c r="AN2630" s="1"/>
      <c r="AO2630" s="1"/>
      <c r="AP2630" s="1"/>
      <c r="AQ2630" s="1"/>
      <c r="AR2630" s="1"/>
      <c r="AS2630" s="1"/>
      <c r="AT2630" s="1"/>
      <c r="AU2630" s="1"/>
      <c r="AV2630" s="1"/>
      <c r="AW2630" s="1"/>
      <c r="AX2630" s="1"/>
      <c r="AY2630" s="1"/>
      <c r="AZ2630" s="1"/>
      <c r="BA2630" s="1"/>
      <c r="BB2630" s="1"/>
      <c r="BC2630" s="1"/>
      <c r="BD2630" s="1"/>
      <c r="BE2630" s="1"/>
      <c r="BF2630" s="1"/>
      <c r="BG2630" s="1"/>
      <c r="BH2630" s="1"/>
      <c r="BI2630" s="1"/>
      <c r="BJ2630" s="1"/>
      <c r="BK2630" s="1"/>
    </row>
    <row r="2631" spans="1:63" s="901" customFormat="1" ht="15" customHeight="1" x14ac:dyDescent="0.1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50"/>
      <c r="AG2631" s="54"/>
      <c r="AH2631" s="1"/>
      <c r="AI2631" s="1"/>
      <c r="AJ2631" s="1"/>
      <c r="AK2631" s="1"/>
      <c r="AL2631" s="1"/>
      <c r="AM2631" s="1"/>
      <c r="AN2631" s="1"/>
      <c r="AO2631" s="1"/>
      <c r="AP2631" s="1"/>
      <c r="AQ2631" s="1"/>
      <c r="AR2631" s="1"/>
      <c r="AS2631" s="1"/>
      <c r="AT2631" s="1"/>
      <c r="AU2631" s="1"/>
      <c r="AV2631" s="1"/>
      <c r="AW2631" s="1"/>
      <c r="AX2631" s="1"/>
      <c r="AY2631" s="1"/>
      <c r="AZ2631" s="1"/>
      <c r="BA2631" s="1"/>
      <c r="BB2631" s="1"/>
      <c r="BC2631" s="1"/>
      <c r="BD2631" s="1"/>
      <c r="BE2631" s="1"/>
      <c r="BF2631" s="1"/>
      <c r="BG2631" s="1"/>
      <c r="BH2631" s="1"/>
      <c r="BI2631" s="1"/>
      <c r="BJ2631" s="1"/>
      <c r="BK2631" s="1"/>
    </row>
    <row r="2632" spans="1:63" s="901" customFormat="1" ht="15" customHeight="1" x14ac:dyDescent="0.1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50"/>
      <c r="AG2632" s="54"/>
      <c r="AH2632" s="1"/>
      <c r="AI2632" s="1"/>
      <c r="AJ2632" s="1"/>
      <c r="AK2632" s="1"/>
      <c r="AL2632" s="1"/>
      <c r="AM2632" s="1"/>
      <c r="AN2632" s="1"/>
      <c r="AO2632" s="1"/>
      <c r="AP2632" s="1"/>
      <c r="AQ2632" s="1"/>
      <c r="AR2632" s="1"/>
      <c r="AS2632" s="1"/>
      <c r="AT2632" s="1"/>
      <c r="AU2632" s="1"/>
      <c r="AV2632" s="1"/>
      <c r="AW2632" s="1"/>
      <c r="AX2632" s="1"/>
      <c r="AY2632" s="1"/>
      <c r="AZ2632" s="1"/>
      <c r="BA2632" s="1"/>
      <c r="BB2632" s="1"/>
      <c r="BC2632" s="1"/>
      <c r="BD2632" s="1"/>
      <c r="BE2632" s="1"/>
      <c r="BF2632" s="1"/>
      <c r="BG2632" s="1"/>
      <c r="BH2632" s="1"/>
      <c r="BI2632" s="1"/>
      <c r="BJ2632" s="1"/>
      <c r="BK2632" s="1"/>
    </row>
    <row r="2633" spans="1:63" s="901" customFormat="1" ht="15" customHeight="1" x14ac:dyDescent="0.1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50"/>
      <c r="AG2633" s="54"/>
      <c r="AH2633" s="1"/>
      <c r="AI2633" s="1"/>
      <c r="AJ2633" s="1"/>
      <c r="AK2633" s="1"/>
      <c r="AL2633" s="1"/>
      <c r="AM2633" s="1"/>
      <c r="AN2633" s="1"/>
      <c r="AO2633" s="1"/>
      <c r="AP2633" s="1"/>
      <c r="AQ2633" s="1"/>
      <c r="AR2633" s="1"/>
      <c r="AS2633" s="1"/>
      <c r="AT2633" s="1"/>
      <c r="AU2633" s="1"/>
      <c r="AV2633" s="1"/>
      <c r="AW2633" s="1"/>
      <c r="AX2633" s="1"/>
      <c r="AY2633" s="1"/>
      <c r="AZ2633" s="1"/>
      <c r="BA2633" s="1"/>
      <c r="BB2633" s="1"/>
      <c r="BC2633" s="1"/>
      <c r="BD2633" s="1"/>
      <c r="BE2633" s="1"/>
      <c r="BF2633" s="1"/>
      <c r="BG2633" s="1"/>
      <c r="BH2633" s="1"/>
      <c r="BI2633" s="1"/>
      <c r="BJ2633" s="1"/>
      <c r="BK2633" s="1"/>
    </row>
    <row r="2634" spans="1:63" s="901" customFormat="1" ht="15" customHeight="1" x14ac:dyDescent="0.1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50"/>
      <c r="AG2634" s="54"/>
      <c r="AH2634" s="1"/>
      <c r="AI2634" s="1"/>
      <c r="AJ2634" s="1"/>
      <c r="AK2634" s="1"/>
      <c r="AL2634" s="1"/>
      <c r="AM2634" s="1"/>
      <c r="AN2634" s="1"/>
      <c r="AO2634" s="1"/>
      <c r="AP2634" s="1"/>
      <c r="AQ2634" s="1"/>
      <c r="AR2634" s="1"/>
      <c r="AS2634" s="1"/>
      <c r="AT2634" s="1"/>
      <c r="AU2634" s="1"/>
      <c r="AV2634" s="1"/>
      <c r="AW2634" s="1"/>
      <c r="AX2634" s="1"/>
      <c r="AY2634" s="1"/>
      <c r="AZ2634" s="1"/>
      <c r="BA2634" s="1"/>
      <c r="BB2634" s="1"/>
      <c r="BC2634" s="1"/>
      <c r="BD2634" s="1"/>
      <c r="BE2634" s="1"/>
      <c r="BF2634" s="1"/>
      <c r="BG2634" s="1"/>
      <c r="BH2634" s="1"/>
      <c r="BI2634" s="1"/>
      <c r="BJ2634" s="1"/>
      <c r="BK2634" s="1"/>
    </row>
    <row r="2635" spans="1:63" s="901" customFormat="1" ht="15" customHeight="1" x14ac:dyDescent="0.1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50"/>
      <c r="AG2635" s="54"/>
      <c r="AH2635" s="1"/>
      <c r="AI2635" s="1"/>
      <c r="AJ2635" s="1"/>
      <c r="AK2635" s="1"/>
      <c r="AL2635" s="1"/>
      <c r="AM2635" s="1"/>
      <c r="AN2635" s="1"/>
      <c r="AO2635" s="1"/>
      <c r="AP2635" s="1"/>
      <c r="AQ2635" s="1"/>
      <c r="AR2635" s="1"/>
      <c r="AS2635" s="1"/>
      <c r="AT2635" s="1"/>
      <c r="AU2635" s="1"/>
      <c r="AV2635" s="1"/>
      <c r="AW2635" s="1"/>
      <c r="AX2635" s="1"/>
      <c r="AY2635" s="1"/>
      <c r="AZ2635" s="1"/>
      <c r="BA2635" s="1"/>
      <c r="BB2635" s="1"/>
      <c r="BC2635" s="1"/>
      <c r="BD2635" s="1"/>
      <c r="BE2635" s="1"/>
      <c r="BF2635" s="1"/>
      <c r="BG2635" s="1"/>
      <c r="BH2635" s="1"/>
      <c r="BI2635" s="1"/>
      <c r="BJ2635" s="1"/>
      <c r="BK2635" s="1"/>
    </row>
    <row r="2636" spans="1:63" s="901" customFormat="1" ht="15" customHeight="1" x14ac:dyDescent="0.1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50"/>
      <c r="AG2636" s="54"/>
      <c r="AH2636" s="1"/>
      <c r="AI2636" s="1"/>
      <c r="AJ2636" s="1"/>
      <c r="AK2636" s="1"/>
      <c r="AL2636" s="1"/>
      <c r="AM2636" s="1"/>
      <c r="AN2636" s="1"/>
      <c r="AO2636" s="1"/>
      <c r="AP2636" s="1"/>
      <c r="AQ2636" s="1"/>
      <c r="AR2636" s="1"/>
      <c r="AS2636" s="1"/>
      <c r="AT2636" s="1"/>
      <c r="AU2636" s="1"/>
      <c r="AV2636" s="1"/>
      <c r="AW2636" s="1"/>
      <c r="AX2636" s="1"/>
      <c r="AY2636" s="1"/>
      <c r="AZ2636" s="1"/>
      <c r="BA2636" s="1"/>
      <c r="BB2636" s="1"/>
      <c r="BC2636" s="1"/>
      <c r="BD2636" s="1"/>
      <c r="BE2636" s="1"/>
      <c r="BF2636" s="1"/>
      <c r="BG2636" s="1"/>
      <c r="BH2636" s="1"/>
      <c r="BI2636" s="1"/>
      <c r="BJ2636" s="1"/>
      <c r="BK2636" s="1"/>
    </row>
    <row r="2637" spans="1:63" s="901" customFormat="1" ht="15" customHeight="1" x14ac:dyDescent="0.1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50"/>
      <c r="AG2637" s="54"/>
      <c r="AH2637" s="1"/>
      <c r="AI2637" s="1"/>
      <c r="AJ2637" s="1"/>
      <c r="AK2637" s="1"/>
      <c r="AL2637" s="1"/>
      <c r="AM2637" s="1"/>
      <c r="AN2637" s="1"/>
      <c r="AO2637" s="1"/>
      <c r="AP2637" s="1"/>
      <c r="AQ2637" s="1"/>
      <c r="AR2637" s="1"/>
      <c r="AS2637" s="1"/>
      <c r="AT2637" s="1"/>
      <c r="AU2637" s="1"/>
      <c r="AV2637" s="1"/>
      <c r="AW2637" s="1"/>
      <c r="AX2637" s="1"/>
      <c r="AY2637" s="1"/>
      <c r="AZ2637" s="1"/>
      <c r="BA2637" s="1"/>
      <c r="BB2637" s="1"/>
      <c r="BC2637" s="1"/>
      <c r="BD2637" s="1"/>
      <c r="BE2637" s="1"/>
      <c r="BF2637" s="1"/>
      <c r="BG2637" s="1"/>
      <c r="BH2637" s="1"/>
      <c r="BI2637" s="1"/>
      <c r="BJ2637" s="1"/>
      <c r="BK2637" s="1"/>
    </row>
    <row r="2638" spans="1:63" s="901" customFormat="1" ht="15" customHeight="1" x14ac:dyDescent="0.1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50"/>
      <c r="AG2638" s="54"/>
      <c r="AH2638" s="1"/>
      <c r="AI2638" s="1"/>
      <c r="AJ2638" s="1"/>
      <c r="AK2638" s="1"/>
      <c r="AL2638" s="1"/>
      <c r="AM2638" s="1"/>
      <c r="AN2638" s="1"/>
      <c r="AO2638" s="1"/>
      <c r="AP2638" s="1"/>
      <c r="AQ2638" s="1"/>
      <c r="AR2638" s="1"/>
      <c r="AS2638" s="1"/>
      <c r="AT2638" s="1"/>
      <c r="AU2638" s="1"/>
      <c r="AV2638" s="1"/>
      <c r="AW2638" s="1"/>
      <c r="AX2638" s="1"/>
      <c r="AY2638" s="1"/>
      <c r="AZ2638" s="1"/>
      <c r="BA2638" s="1"/>
      <c r="BB2638" s="1"/>
      <c r="BC2638" s="1"/>
      <c r="BD2638" s="1"/>
      <c r="BE2638" s="1"/>
      <c r="BF2638" s="1"/>
      <c r="BG2638" s="1"/>
      <c r="BH2638" s="1"/>
      <c r="BI2638" s="1"/>
      <c r="BJ2638" s="1"/>
      <c r="BK2638" s="1"/>
    </row>
    <row r="2639" spans="1:63" s="901" customFormat="1" ht="15" customHeight="1" x14ac:dyDescent="0.1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50"/>
      <c r="AG2639" s="54"/>
      <c r="AH2639" s="1"/>
      <c r="AI2639" s="1"/>
      <c r="AJ2639" s="1"/>
      <c r="AK2639" s="1"/>
      <c r="AL2639" s="1"/>
      <c r="AM2639" s="1"/>
      <c r="AN2639" s="1"/>
      <c r="AO2639" s="1"/>
      <c r="AP2639" s="1"/>
      <c r="AQ2639" s="1"/>
      <c r="AR2639" s="1"/>
      <c r="AS2639" s="1"/>
      <c r="AT2639" s="1"/>
      <c r="AU2639" s="1"/>
      <c r="AV2639" s="1"/>
      <c r="AW2639" s="1"/>
      <c r="AX2639" s="1"/>
      <c r="AY2639" s="1"/>
      <c r="AZ2639" s="1"/>
      <c r="BA2639" s="1"/>
      <c r="BB2639" s="1"/>
      <c r="BC2639" s="1"/>
      <c r="BD2639" s="1"/>
      <c r="BE2639" s="1"/>
      <c r="BF2639" s="1"/>
      <c r="BG2639" s="1"/>
      <c r="BH2639" s="1"/>
      <c r="BI2639" s="1"/>
      <c r="BJ2639" s="1"/>
      <c r="BK2639" s="1"/>
    </row>
    <row r="2640" spans="1:63" s="901" customFormat="1" ht="15" customHeight="1" x14ac:dyDescent="0.1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50"/>
      <c r="AG2640" s="54"/>
      <c r="AH2640" s="1"/>
      <c r="AI2640" s="1"/>
      <c r="AJ2640" s="1"/>
      <c r="AK2640" s="1"/>
      <c r="AL2640" s="1"/>
      <c r="AM2640" s="1"/>
      <c r="AN2640" s="1"/>
      <c r="AO2640" s="1"/>
      <c r="AP2640" s="1"/>
      <c r="AQ2640" s="1"/>
      <c r="AR2640" s="1"/>
      <c r="AS2640" s="1"/>
      <c r="AT2640" s="1"/>
      <c r="AU2640" s="1"/>
      <c r="AV2640" s="1"/>
      <c r="AW2640" s="1"/>
      <c r="AX2640" s="1"/>
      <c r="AY2640" s="1"/>
      <c r="AZ2640" s="1"/>
      <c r="BA2640" s="1"/>
      <c r="BB2640" s="1"/>
      <c r="BC2640" s="1"/>
      <c r="BD2640" s="1"/>
      <c r="BE2640" s="1"/>
      <c r="BF2640" s="1"/>
      <c r="BG2640" s="1"/>
      <c r="BH2640" s="1"/>
      <c r="BI2640" s="1"/>
      <c r="BJ2640" s="1"/>
      <c r="BK2640" s="1"/>
    </row>
    <row r="2641" spans="1:63" s="901" customFormat="1" ht="15" customHeight="1" x14ac:dyDescent="0.1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50"/>
      <c r="AG2641" s="54"/>
      <c r="AH2641" s="1"/>
      <c r="AI2641" s="1"/>
      <c r="AJ2641" s="1"/>
      <c r="AK2641" s="1"/>
      <c r="AL2641" s="1"/>
      <c r="AM2641" s="1"/>
      <c r="AN2641" s="1"/>
      <c r="AO2641" s="1"/>
      <c r="AP2641" s="1"/>
      <c r="AQ2641" s="1"/>
      <c r="AR2641" s="1"/>
      <c r="AS2641" s="1"/>
      <c r="AT2641" s="1"/>
      <c r="AU2641" s="1"/>
      <c r="AV2641" s="1"/>
      <c r="AW2641" s="1"/>
      <c r="AX2641" s="1"/>
      <c r="AY2641" s="1"/>
      <c r="AZ2641" s="1"/>
      <c r="BA2641" s="1"/>
      <c r="BB2641" s="1"/>
      <c r="BC2641" s="1"/>
      <c r="BD2641" s="1"/>
      <c r="BE2641" s="1"/>
      <c r="BF2641" s="1"/>
      <c r="BG2641" s="1"/>
      <c r="BH2641" s="1"/>
      <c r="BI2641" s="1"/>
      <c r="BJ2641" s="1"/>
      <c r="BK2641" s="1"/>
    </row>
    <row r="2642" spans="1:63" s="901" customFormat="1" ht="15" customHeight="1" x14ac:dyDescent="0.1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50"/>
      <c r="AG2642" s="54"/>
      <c r="AH2642" s="1"/>
      <c r="AI2642" s="1"/>
      <c r="AJ2642" s="1"/>
      <c r="AK2642" s="1"/>
      <c r="AL2642" s="1"/>
      <c r="AM2642" s="1"/>
      <c r="AN2642" s="1"/>
      <c r="AO2642" s="1"/>
      <c r="AP2642" s="1"/>
      <c r="AQ2642" s="1"/>
      <c r="AR2642" s="1"/>
      <c r="AS2642" s="1"/>
      <c r="AT2642" s="1"/>
      <c r="AU2642" s="1"/>
      <c r="AV2642" s="1"/>
      <c r="AW2642" s="1"/>
      <c r="AX2642" s="1"/>
      <c r="AY2642" s="1"/>
      <c r="AZ2642" s="1"/>
      <c r="BA2642" s="1"/>
      <c r="BB2642" s="1"/>
      <c r="BC2642" s="1"/>
      <c r="BD2642" s="1"/>
      <c r="BE2642" s="1"/>
      <c r="BF2642" s="1"/>
      <c r="BG2642" s="1"/>
      <c r="BH2642" s="1"/>
      <c r="BI2642" s="1"/>
      <c r="BJ2642" s="1"/>
      <c r="BK2642" s="1"/>
    </row>
    <row r="2643" spans="1:63" s="901" customFormat="1" ht="15" customHeight="1" x14ac:dyDescent="0.1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50"/>
      <c r="AG2643" s="54"/>
      <c r="AH2643" s="1"/>
      <c r="AI2643" s="1"/>
      <c r="AJ2643" s="1"/>
      <c r="AK2643" s="1"/>
      <c r="AL2643" s="1"/>
      <c r="AM2643" s="1"/>
      <c r="AN2643" s="1"/>
      <c r="AO2643" s="1"/>
      <c r="AP2643" s="1"/>
      <c r="AQ2643" s="1"/>
      <c r="AR2643" s="1"/>
      <c r="AS2643" s="1"/>
      <c r="AT2643" s="1"/>
      <c r="AU2643" s="1"/>
      <c r="AV2643" s="1"/>
      <c r="AW2643" s="1"/>
      <c r="AX2643" s="1"/>
      <c r="AY2643" s="1"/>
      <c r="AZ2643" s="1"/>
      <c r="BA2643" s="1"/>
      <c r="BB2643" s="1"/>
      <c r="BC2643" s="1"/>
      <c r="BD2643" s="1"/>
      <c r="BE2643" s="1"/>
      <c r="BF2643" s="1"/>
      <c r="BG2643" s="1"/>
      <c r="BH2643" s="1"/>
      <c r="BI2643" s="1"/>
      <c r="BJ2643" s="1"/>
      <c r="BK2643" s="1"/>
    </row>
    <row r="2644" spans="1:63" s="901" customFormat="1" ht="15" customHeight="1" x14ac:dyDescent="0.1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50"/>
      <c r="AG2644" s="54"/>
      <c r="AH2644" s="1"/>
      <c r="AI2644" s="1"/>
      <c r="AJ2644" s="1"/>
      <c r="AK2644" s="1"/>
      <c r="AL2644" s="1"/>
      <c r="AM2644" s="1"/>
      <c r="AN2644" s="1"/>
      <c r="AO2644" s="1"/>
      <c r="AP2644" s="1"/>
      <c r="AQ2644" s="1"/>
      <c r="AR2644" s="1"/>
      <c r="AS2644" s="1"/>
      <c r="AT2644" s="1"/>
      <c r="AU2644" s="1"/>
      <c r="AV2644" s="1"/>
      <c r="AW2644" s="1"/>
      <c r="AX2644" s="1"/>
      <c r="AY2644" s="1"/>
      <c r="AZ2644" s="1"/>
      <c r="BA2644" s="1"/>
      <c r="BB2644" s="1"/>
      <c r="BC2644" s="1"/>
      <c r="BD2644" s="1"/>
      <c r="BE2644" s="1"/>
      <c r="BF2644" s="1"/>
      <c r="BG2644" s="1"/>
      <c r="BH2644" s="1"/>
      <c r="BI2644" s="1"/>
      <c r="BJ2644" s="1"/>
      <c r="BK2644" s="1"/>
    </row>
    <row r="2645" spans="1:63" s="901" customFormat="1" ht="15" customHeight="1" x14ac:dyDescent="0.1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50"/>
      <c r="AG2645" s="54"/>
      <c r="AH2645" s="1"/>
      <c r="AI2645" s="1"/>
      <c r="AJ2645" s="1"/>
      <c r="AK2645" s="1"/>
      <c r="AL2645" s="1"/>
      <c r="AM2645" s="1"/>
      <c r="AN2645" s="1"/>
      <c r="AO2645" s="1"/>
      <c r="AP2645" s="1"/>
      <c r="AQ2645" s="1"/>
      <c r="AR2645" s="1"/>
      <c r="AS2645" s="1"/>
      <c r="AT2645" s="1"/>
      <c r="AU2645" s="1"/>
      <c r="AV2645" s="1"/>
      <c r="AW2645" s="1"/>
      <c r="AX2645" s="1"/>
      <c r="AY2645" s="1"/>
      <c r="AZ2645" s="1"/>
      <c r="BA2645" s="1"/>
      <c r="BB2645" s="1"/>
      <c r="BC2645" s="1"/>
      <c r="BD2645" s="1"/>
      <c r="BE2645" s="1"/>
      <c r="BF2645" s="1"/>
      <c r="BG2645" s="1"/>
      <c r="BH2645" s="1"/>
      <c r="BI2645" s="1"/>
      <c r="BJ2645" s="1"/>
      <c r="BK2645" s="1"/>
    </row>
    <row r="2646" spans="1:63" s="901" customFormat="1" ht="15" customHeight="1" x14ac:dyDescent="0.1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50"/>
      <c r="AG2646" s="54"/>
      <c r="AH2646" s="1"/>
      <c r="AI2646" s="1"/>
      <c r="AJ2646" s="1"/>
      <c r="AK2646" s="1"/>
      <c r="AL2646" s="1"/>
      <c r="AM2646" s="1"/>
      <c r="AN2646" s="1"/>
      <c r="AO2646" s="1"/>
      <c r="AP2646" s="1"/>
      <c r="AQ2646" s="1"/>
      <c r="AR2646" s="1"/>
      <c r="AS2646" s="1"/>
      <c r="AT2646" s="1"/>
      <c r="AU2646" s="1"/>
      <c r="AV2646" s="1"/>
      <c r="AW2646" s="1"/>
      <c r="AX2646" s="1"/>
      <c r="AY2646" s="1"/>
      <c r="AZ2646" s="1"/>
      <c r="BA2646" s="1"/>
      <c r="BB2646" s="1"/>
      <c r="BC2646" s="1"/>
      <c r="BD2646" s="1"/>
      <c r="BE2646" s="1"/>
      <c r="BF2646" s="1"/>
      <c r="BG2646" s="1"/>
      <c r="BH2646" s="1"/>
      <c r="BI2646" s="1"/>
      <c r="BJ2646" s="1"/>
      <c r="BK2646" s="1"/>
    </row>
    <row r="2647" spans="1:63" s="901" customFormat="1" ht="15" customHeight="1" x14ac:dyDescent="0.1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50"/>
      <c r="AG2647" s="54"/>
      <c r="AH2647" s="1"/>
      <c r="AI2647" s="1"/>
      <c r="AJ2647" s="1"/>
      <c r="AK2647" s="1"/>
      <c r="AL2647" s="1"/>
      <c r="AM2647" s="1"/>
      <c r="AN2647" s="1"/>
      <c r="AO2647" s="1"/>
      <c r="AP2647" s="1"/>
      <c r="AQ2647" s="1"/>
      <c r="AR2647" s="1"/>
      <c r="AS2647" s="1"/>
      <c r="AT2647" s="1"/>
      <c r="AU2647" s="1"/>
      <c r="AV2647" s="1"/>
      <c r="AW2647" s="1"/>
      <c r="AX2647" s="1"/>
      <c r="AY2647" s="1"/>
      <c r="AZ2647" s="1"/>
      <c r="BA2647" s="1"/>
      <c r="BB2647" s="1"/>
      <c r="BC2647" s="1"/>
      <c r="BD2647" s="1"/>
      <c r="BE2647" s="1"/>
      <c r="BF2647" s="1"/>
      <c r="BG2647" s="1"/>
      <c r="BH2647" s="1"/>
      <c r="BI2647" s="1"/>
      <c r="BJ2647" s="1"/>
      <c r="BK2647" s="1"/>
    </row>
    <row r="2648" spans="1:63" s="901" customFormat="1" ht="15" customHeight="1" x14ac:dyDescent="0.1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50"/>
      <c r="AG2648" s="54"/>
      <c r="AH2648" s="1"/>
      <c r="AI2648" s="1"/>
      <c r="AJ2648" s="1"/>
      <c r="AK2648" s="1"/>
      <c r="AL2648" s="1"/>
      <c r="AM2648" s="1"/>
      <c r="AN2648" s="1"/>
      <c r="AO2648" s="1"/>
      <c r="AP2648" s="1"/>
      <c r="AQ2648" s="1"/>
      <c r="AR2648" s="1"/>
      <c r="AS2648" s="1"/>
      <c r="AT2648" s="1"/>
      <c r="AU2648" s="1"/>
      <c r="AV2648" s="1"/>
      <c r="AW2648" s="1"/>
      <c r="AX2648" s="1"/>
      <c r="AY2648" s="1"/>
      <c r="AZ2648" s="1"/>
      <c r="BA2648" s="1"/>
      <c r="BB2648" s="1"/>
      <c r="BC2648" s="1"/>
      <c r="BD2648" s="1"/>
      <c r="BE2648" s="1"/>
      <c r="BF2648" s="1"/>
      <c r="BG2648" s="1"/>
      <c r="BH2648" s="1"/>
      <c r="BI2648" s="1"/>
      <c r="BJ2648" s="1"/>
      <c r="BK2648" s="1"/>
    </row>
    <row r="2649" spans="1:63" s="901" customFormat="1" ht="15" customHeight="1" x14ac:dyDescent="0.1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50"/>
      <c r="AG2649" s="54"/>
      <c r="AH2649" s="1"/>
      <c r="AI2649" s="1"/>
      <c r="AJ2649" s="1"/>
      <c r="AK2649" s="1"/>
      <c r="AL2649" s="1"/>
      <c r="AM2649" s="1"/>
      <c r="AN2649" s="1"/>
      <c r="AO2649" s="1"/>
      <c r="AP2649" s="1"/>
      <c r="AQ2649" s="1"/>
      <c r="AR2649" s="1"/>
      <c r="AS2649" s="1"/>
      <c r="AT2649" s="1"/>
      <c r="AU2649" s="1"/>
      <c r="AV2649" s="1"/>
      <c r="AW2649" s="1"/>
      <c r="AX2649" s="1"/>
      <c r="AY2649" s="1"/>
      <c r="AZ2649" s="1"/>
      <c r="BA2649" s="1"/>
      <c r="BB2649" s="1"/>
      <c r="BC2649" s="1"/>
      <c r="BD2649" s="1"/>
      <c r="BE2649" s="1"/>
      <c r="BF2649" s="1"/>
      <c r="BG2649" s="1"/>
      <c r="BH2649" s="1"/>
      <c r="BI2649" s="1"/>
      <c r="BJ2649" s="1"/>
      <c r="BK2649" s="1"/>
    </row>
    <row r="2650" spans="1:63" s="901" customFormat="1" ht="15" customHeight="1" x14ac:dyDescent="0.1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50"/>
      <c r="AG2650" s="54"/>
      <c r="AH2650" s="1"/>
      <c r="AI2650" s="1"/>
      <c r="AJ2650" s="1"/>
      <c r="AK2650" s="1"/>
      <c r="AL2650" s="1"/>
      <c r="AM2650" s="1"/>
      <c r="AN2650" s="1"/>
      <c r="AO2650" s="1"/>
      <c r="AP2650" s="1"/>
      <c r="AQ2650" s="1"/>
      <c r="AR2650" s="1"/>
      <c r="AS2650" s="1"/>
      <c r="AT2650" s="1"/>
      <c r="AU2650" s="1"/>
      <c r="AV2650" s="1"/>
      <c r="AW2650" s="1"/>
      <c r="AX2650" s="1"/>
      <c r="AY2650" s="1"/>
      <c r="AZ2650" s="1"/>
      <c r="BA2650" s="1"/>
      <c r="BB2650" s="1"/>
      <c r="BC2650" s="1"/>
      <c r="BD2650" s="1"/>
      <c r="BE2650" s="1"/>
      <c r="BF2650" s="1"/>
      <c r="BG2650" s="1"/>
      <c r="BH2650" s="1"/>
      <c r="BI2650" s="1"/>
      <c r="BJ2650" s="1"/>
      <c r="BK2650" s="1"/>
    </row>
    <row r="2651" spans="1:63" s="901" customFormat="1" ht="15" customHeight="1" x14ac:dyDescent="0.1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50"/>
      <c r="AG2651" s="54"/>
      <c r="AH2651" s="1"/>
      <c r="AI2651" s="1"/>
      <c r="AJ2651" s="1"/>
      <c r="AK2651" s="1"/>
      <c r="AL2651" s="1"/>
      <c r="AM2651" s="1"/>
      <c r="AN2651" s="1"/>
      <c r="AO2651" s="1"/>
      <c r="AP2651" s="1"/>
      <c r="AQ2651" s="1"/>
      <c r="AR2651" s="1"/>
      <c r="AS2651" s="1"/>
      <c r="AT2651" s="1"/>
      <c r="AU2651" s="1"/>
      <c r="AV2651" s="1"/>
      <c r="AW2651" s="1"/>
      <c r="AX2651" s="1"/>
      <c r="AY2651" s="1"/>
      <c r="AZ2651" s="1"/>
      <c r="BA2651" s="1"/>
      <c r="BB2651" s="1"/>
      <c r="BC2651" s="1"/>
      <c r="BD2651" s="1"/>
      <c r="BE2651" s="1"/>
      <c r="BF2651" s="1"/>
      <c r="BG2651" s="1"/>
      <c r="BH2651" s="1"/>
      <c r="BI2651" s="1"/>
      <c r="BJ2651" s="1"/>
      <c r="BK2651" s="1"/>
    </row>
    <row r="2652" spans="1:63" s="901" customFormat="1" ht="15" customHeight="1" x14ac:dyDescent="0.1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50"/>
      <c r="AG2652" s="54"/>
      <c r="AH2652" s="1"/>
      <c r="AI2652" s="1"/>
      <c r="AJ2652" s="1"/>
      <c r="AK2652" s="1"/>
      <c r="AL2652" s="1"/>
      <c r="AM2652" s="1"/>
      <c r="AN2652" s="1"/>
      <c r="AO2652" s="1"/>
      <c r="AP2652" s="1"/>
      <c r="AQ2652" s="1"/>
      <c r="AR2652" s="1"/>
      <c r="AS2652" s="1"/>
      <c r="AT2652" s="1"/>
      <c r="AU2652" s="1"/>
      <c r="AV2652" s="1"/>
      <c r="AW2652" s="1"/>
      <c r="AX2652" s="1"/>
      <c r="AY2652" s="1"/>
      <c r="AZ2652" s="1"/>
      <c r="BA2652" s="1"/>
      <c r="BB2652" s="1"/>
      <c r="BC2652" s="1"/>
      <c r="BD2652" s="1"/>
      <c r="BE2652" s="1"/>
      <c r="BF2652" s="1"/>
      <c r="BG2652" s="1"/>
      <c r="BH2652" s="1"/>
      <c r="BI2652" s="1"/>
      <c r="BJ2652" s="1"/>
      <c r="BK2652" s="1"/>
    </row>
    <row r="2653" spans="1:63" s="901" customFormat="1" ht="15" customHeight="1" x14ac:dyDescent="0.1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50"/>
      <c r="AG2653" s="54"/>
      <c r="AH2653" s="1"/>
      <c r="AI2653" s="1"/>
      <c r="AJ2653" s="1"/>
      <c r="AK2653" s="1"/>
      <c r="AL2653" s="1"/>
      <c r="AM2653" s="1"/>
      <c r="AN2653" s="1"/>
      <c r="AO2653" s="1"/>
      <c r="AP2653" s="1"/>
      <c r="AQ2653" s="1"/>
      <c r="AR2653" s="1"/>
      <c r="AS2653" s="1"/>
      <c r="AT2653" s="1"/>
      <c r="AU2653" s="1"/>
      <c r="AV2653" s="1"/>
      <c r="AW2653" s="1"/>
      <c r="AX2653" s="1"/>
      <c r="AY2653" s="1"/>
      <c r="AZ2653" s="1"/>
      <c r="BA2653" s="1"/>
      <c r="BB2653" s="1"/>
      <c r="BC2653" s="1"/>
      <c r="BD2653" s="1"/>
      <c r="BE2653" s="1"/>
      <c r="BF2653" s="1"/>
      <c r="BG2653" s="1"/>
      <c r="BH2653" s="1"/>
      <c r="BI2653" s="1"/>
      <c r="BJ2653" s="1"/>
      <c r="BK2653" s="1"/>
    </row>
    <row r="2654" spans="1:63" s="901" customFormat="1" ht="15" customHeight="1" x14ac:dyDescent="0.1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50"/>
      <c r="AG2654" s="54"/>
      <c r="AH2654" s="1"/>
      <c r="AI2654" s="1"/>
      <c r="AJ2654" s="1"/>
      <c r="AK2654" s="1"/>
      <c r="AL2654" s="1"/>
      <c r="AM2654" s="1"/>
      <c r="AN2654" s="1"/>
      <c r="AO2654" s="1"/>
      <c r="AP2654" s="1"/>
      <c r="AQ2654" s="1"/>
      <c r="AR2654" s="1"/>
      <c r="AS2654" s="1"/>
      <c r="AT2654" s="1"/>
      <c r="AU2654" s="1"/>
      <c r="AV2654" s="1"/>
      <c r="AW2654" s="1"/>
      <c r="AX2654" s="1"/>
      <c r="AY2654" s="1"/>
      <c r="AZ2654" s="1"/>
      <c r="BA2654" s="1"/>
      <c r="BB2654" s="1"/>
      <c r="BC2654" s="1"/>
      <c r="BD2654" s="1"/>
      <c r="BE2654" s="1"/>
      <c r="BF2654" s="1"/>
      <c r="BG2654" s="1"/>
      <c r="BH2654" s="1"/>
      <c r="BI2654" s="1"/>
      <c r="BJ2654" s="1"/>
      <c r="BK2654" s="1"/>
    </row>
    <row r="2655" spans="1:63" s="901" customFormat="1" ht="15" customHeight="1" x14ac:dyDescent="0.1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50"/>
      <c r="AG2655" s="54"/>
      <c r="AH2655" s="1"/>
      <c r="AI2655" s="1"/>
      <c r="AJ2655" s="1"/>
      <c r="AK2655" s="1"/>
      <c r="AL2655" s="1"/>
      <c r="AM2655" s="1"/>
      <c r="AN2655" s="1"/>
      <c r="AO2655" s="1"/>
      <c r="AP2655" s="1"/>
      <c r="AQ2655" s="1"/>
      <c r="AR2655" s="1"/>
      <c r="AS2655" s="1"/>
      <c r="AT2655" s="1"/>
      <c r="AU2655" s="1"/>
      <c r="AV2655" s="1"/>
      <c r="AW2655" s="1"/>
      <c r="AX2655" s="1"/>
      <c r="AY2655" s="1"/>
      <c r="AZ2655" s="1"/>
      <c r="BA2655" s="1"/>
      <c r="BB2655" s="1"/>
      <c r="BC2655" s="1"/>
      <c r="BD2655" s="1"/>
      <c r="BE2655" s="1"/>
      <c r="BF2655" s="1"/>
      <c r="BG2655" s="1"/>
      <c r="BH2655" s="1"/>
      <c r="BI2655" s="1"/>
      <c r="BJ2655" s="1"/>
      <c r="BK2655" s="1"/>
    </row>
    <row r="2656" spans="1:63" s="901" customFormat="1" ht="15" customHeight="1" x14ac:dyDescent="0.1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50"/>
      <c r="AG2656" s="54"/>
      <c r="AH2656" s="1"/>
      <c r="AI2656" s="1"/>
      <c r="AJ2656" s="1"/>
      <c r="AK2656" s="1"/>
      <c r="AL2656" s="1"/>
      <c r="AM2656" s="1"/>
      <c r="AN2656" s="1"/>
      <c r="AO2656" s="1"/>
      <c r="AP2656" s="1"/>
      <c r="AQ2656" s="1"/>
      <c r="AR2656" s="1"/>
      <c r="AS2656" s="1"/>
      <c r="AT2656" s="1"/>
      <c r="AU2656" s="1"/>
      <c r="AV2656" s="1"/>
      <c r="AW2656" s="1"/>
      <c r="AX2656" s="1"/>
      <c r="AY2656" s="1"/>
      <c r="AZ2656" s="1"/>
      <c r="BA2656" s="1"/>
      <c r="BB2656" s="1"/>
      <c r="BC2656" s="1"/>
      <c r="BD2656" s="1"/>
      <c r="BE2656" s="1"/>
      <c r="BF2656" s="1"/>
      <c r="BG2656" s="1"/>
      <c r="BH2656" s="1"/>
      <c r="BI2656" s="1"/>
      <c r="BJ2656" s="1"/>
      <c r="BK2656" s="1"/>
    </row>
    <row r="2657" spans="1:63" s="901" customFormat="1" ht="15" customHeight="1" x14ac:dyDescent="0.1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50"/>
      <c r="AG2657" s="54"/>
      <c r="AH2657" s="1"/>
      <c r="AI2657" s="1"/>
      <c r="AJ2657" s="1"/>
      <c r="AK2657" s="1"/>
      <c r="AL2657" s="1"/>
      <c r="AM2657" s="1"/>
      <c r="AN2657" s="1"/>
      <c r="AO2657" s="1"/>
      <c r="AP2657" s="1"/>
      <c r="AQ2657" s="1"/>
      <c r="AR2657" s="1"/>
      <c r="AS2657" s="1"/>
      <c r="AT2657" s="1"/>
      <c r="AU2657" s="1"/>
      <c r="AV2657" s="1"/>
      <c r="AW2657" s="1"/>
      <c r="AX2657" s="1"/>
      <c r="AY2657" s="1"/>
      <c r="AZ2657" s="1"/>
      <c r="BA2657" s="1"/>
      <c r="BB2657" s="1"/>
      <c r="BC2657" s="1"/>
      <c r="BD2657" s="1"/>
      <c r="BE2657" s="1"/>
      <c r="BF2657" s="1"/>
      <c r="BG2657" s="1"/>
      <c r="BH2657" s="1"/>
      <c r="BI2657" s="1"/>
      <c r="BJ2657" s="1"/>
      <c r="BK2657" s="1"/>
    </row>
    <row r="2658" spans="1:63" s="901" customFormat="1" ht="15" customHeight="1" x14ac:dyDescent="0.1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50"/>
      <c r="AG2658" s="54"/>
      <c r="AH2658" s="1"/>
      <c r="AI2658" s="1"/>
      <c r="AJ2658" s="1"/>
      <c r="AK2658" s="1"/>
      <c r="AL2658" s="1"/>
      <c r="AM2658" s="1"/>
      <c r="AN2658" s="1"/>
      <c r="AO2658" s="1"/>
      <c r="AP2658" s="1"/>
      <c r="AQ2658" s="1"/>
      <c r="AR2658" s="1"/>
      <c r="AS2658" s="1"/>
      <c r="AT2658" s="1"/>
      <c r="AU2658" s="1"/>
      <c r="AV2658" s="1"/>
      <c r="AW2658" s="1"/>
      <c r="AX2658" s="1"/>
      <c r="AY2658" s="1"/>
      <c r="AZ2658" s="1"/>
      <c r="BA2658" s="1"/>
      <c r="BB2658" s="1"/>
      <c r="BC2658" s="1"/>
      <c r="BD2658" s="1"/>
      <c r="BE2658" s="1"/>
      <c r="BF2658" s="1"/>
      <c r="BG2658" s="1"/>
      <c r="BH2658" s="1"/>
      <c r="BI2658" s="1"/>
      <c r="BJ2658" s="1"/>
      <c r="BK2658" s="1"/>
    </row>
    <row r="2659" spans="1:63" s="901" customFormat="1" ht="15" customHeight="1" x14ac:dyDescent="0.1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50"/>
      <c r="AG2659" s="54"/>
      <c r="AH2659" s="1"/>
      <c r="AI2659" s="1"/>
      <c r="AJ2659" s="1"/>
      <c r="AK2659" s="1"/>
      <c r="AL2659" s="1"/>
      <c r="AM2659" s="1"/>
      <c r="AN2659" s="1"/>
      <c r="AO2659" s="1"/>
      <c r="AP2659" s="1"/>
      <c r="AQ2659" s="1"/>
      <c r="AR2659" s="1"/>
      <c r="AS2659" s="1"/>
      <c r="AT2659" s="1"/>
      <c r="AU2659" s="1"/>
      <c r="AV2659" s="1"/>
      <c r="AW2659" s="1"/>
      <c r="AX2659" s="1"/>
      <c r="AY2659" s="1"/>
      <c r="AZ2659" s="1"/>
      <c r="BA2659" s="1"/>
      <c r="BB2659" s="1"/>
      <c r="BC2659" s="1"/>
      <c r="BD2659" s="1"/>
      <c r="BE2659" s="1"/>
      <c r="BF2659" s="1"/>
      <c r="BG2659" s="1"/>
      <c r="BH2659" s="1"/>
      <c r="BI2659" s="1"/>
      <c r="BJ2659" s="1"/>
      <c r="BK2659" s="1"/>
    </row>
    <row r="2660" spans="1:63" s="901" customFormat="1" ht="15" customHeight="1" x14ac:dyDescent="0.1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50"/>
      <c r="AG2660" s="54"/>
      <c r="AH2660" s="1"/>
      <c r="AI2660" s="1"/>
      <c r="AJ2660" s="1"/>
      <c r="AK2660" s="1"/>
      <c r="AL2660" s="1"/>
      <c r="AM2660" s="1"/>
      <c r="AN2660" s="1"/>
      <c r="AO2660" s="1"/>
      <c r="AP2660" s="1"/>
      <c r="AQ2660" s="1"/>
      <c r="AR2660" s="1"/>
      <c r="AS2660" s="1"/>
      <c r="AT2660" s="1"/>
      <c r="AU2660" s="1"/>
      <c r="AV2660" s="1"/>
      <c r="AW2660" s="1"/>
      <c r="AX2660" s="1"/>
      <c r="AY2660" s="1"/>
      <c r="AZ2660" s="1"/>
      <c r="BA2660" s="1"/>
      <c r="BB2660" s="1"/>
      <c r="BC2660" s="1"/>
      <c r="BD2660" s="1"/>
      <c r="BE2660" s="1"/>
      <c r="BF2660" s="1"/>
      <c r="BG2660" s="1"/>
      <c r="BH2660" s="1"/>
      <c r="BI2660" s="1"/>
      <c r="BJ2660" s="1"/>
      <c r="BK2660" s="1"/>
    </row>
    <row r="2661" spans="1:63" s="901" customFormat="1" ht="15" customHeight="1" x14ac:dyDescent="0.1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50"/>
      <c r="AG2661" s="54"/>
      <c r="AH2661" s="1"/>
      <c r="AI2661" s="1"/>
      <c r="AJ2661" s="1"/>
      <c r="AK2661" s="1"/>
      <c r="AL2661" s="1"/>
      <c r="AM2661" s="1"/>
      <c r="AN2661" s="1"/>
      <c r="AO2661" s="1"/>
      <c r="AP2661" s="1"/>
      <c r="AQ2661" s="1"/>
      <c r="AR2661" s="1"/>
      <c r="AS2661" s="1"/>
      <c r="AT2661" s="1"/>
      <c r="AU2661" s="1"/>
      <c r="AV2661" s="1"/>
      <c r="AW2661" s="1"/>
      <c r="AX2661" s="1"/>
      <c r="AY2661" s="1"/>
      <c r="AZ2661" s="1"/>
      <c r="BA2661" s="1"/>
      <c r="BB2661" s="1"/>
      <c r="BC2661" s="1"/>
      <c r="BD2661" s="1"/>
      <c r="BE2661" s="1"/>
      <c r="BF2661" s="1"/>
      <c r="BG2661" s="1"/>
      <c r="BH2661" s="1"/>
      <c r="BI2661" s="1"/>
      <c r="BJ2661" s="1"/>
      <c r="BK2661" s="1"/>
    </row>
    <row r="2662" spans="1:63" s="901" customFormat="1" ht="15" customHeight="1" x14ac:dyDescent="0.1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50"/>
      <c r="AG2662" s="54"/>
      <c r="AH2662" s="1"/>
      <c r="AI2662" s="1"/>
      <c r="AJ2662" s="1"/>
      <c r="AK2662" s="1"/>
      <c r="AL2662" s="1"/>
      <c r="AM2662" s="1"/>
      <c r="AN2662" s="1"/>
      <c r="AO2662" s="1"/>
      <c r="AP2662" s="1"/>
      <c r="AQ2662" s="1"/>
      <c r="AR2662" s="1"/>
      <c r="AS2662" s="1"/>
      <c r="AT2662" s="1"/>
      <c r="AU2662" s="1"/>
      <c r="AV2662" s="1"/>
      <c r="AW2662" s="1"/>
      <c r="AX2662" s="1"/>
      <c r="AY2662" s="1"/>
      <c r="AZ2662" s="1"/>
      <c r="BA2662" s="1"/>
      <c r="BB2662" s="1"/>
      <c r="BC2662" s="1"/>
      <c r="BD2662" s="1"/>
      <c r="BE2662" s="1"/>
      <c r="BF2662" s="1"/>
      <c r="BG2662" s="1"/>
      <c r="BH2662" s="1"/>
      <c r="BI2662" s="1"/>
      <c r="BJ2662" s="1"/>
      <c r="BK2662" s="1"/>
    </row>
    <row r="2663" spans="1:63" s="901" customFormat="1" ht="15" customHeight="1" x14ac:dyDescent="0.1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50"/>
      <c r="AG2663" s="54"/>
      <c r="AH2663" s="1"/>
      <c r="AI2663" s="1"/>
      <c r="AJ2663" s="1"/>
      <c r="AK2663" s="1"/>
      <c r="AL2663" s="1"/>
      <c r="AM2663" s="1"/>
      <c r="AN2663" s="1"/>
      <c r="AO2663" s="1"/>
      <c r="AP2663" s="1"/>
      <c r="AQ2663" s="1"/>
      <c r="AR2663" s="1"/>
      <c r="AS2663" s="1"/>
      <c r="AT2663" s="1"/>
      <c r="AU2663" s="1"/>
      <c r="AV2663" s="1"/>
      <c r="AW2663" s="1"/>
      <c r="AX2663" s="1"/>
      <c r="AY2663" s="1"/>
      <c r="AZ2663" s="1"/>
      <c r="BA2663" s="1"/>
      <c r="BB2663" s="1"/>
      <c r="BC2663" s="1"/>
      <c r="BD2663" s="1"/>
      <c r="BE2663" s="1"/>
      <c r="BF2663" s="1"/>
      <c r="BG2663" s="1"/>
      <c r="BH2663" s="1"/>
      <c r="BI2663" s="1"/>
      <c r="BJ2663" s="1"/>
      <c r="BK2663" s="1"/>
    </row>
    <row r="2664" spans="1:63" s="901" customFormat="1" ht="15" customHeight="1" x14ac:dyDescent="0.1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50"/>
      <c r="AG2664" s="54"/>
      <c r="AH2664" s="1"/>
      <c r="AI2664" s="1"/>
      <c r="AJ2664" s="1"/>
      <c r="AK2664" s="1"/>
      <c r="AL2664" s="1"/>
      <c r="AM2664" s="1"/>
      <c r="AN2664" s="1"/>
      <c r="AO2664" s="1"/>
      <c r="AP2664" s="1"/>
      <c r="AQ2664" s="1"/>
      <c r="AR2664" s="1"/>
      <c r="AS2664" s="1"/>
      <c r="AT2664" s="1"/>
      <c r="AU2664" s="1"/>
      <c r="AV2664" s="1"/>
      <c r="AW2664" s="1"/>
      <c r="AX2664" s="1"/>
      <c r="AY2664" s="1"/>
      <c r="AZ2664" s="1"/>
      <c r="BA2664" s="1"/>
      <c r="BB2664" s="1"/>
      <c r="BC2664" s="1"/>
      <c r="BD2664" s="1"/>
      <c r="BE2664" s="1"/>
      <c r="BF2664" s="1"/>
      <c r="BG2664" s="1"/>
      <c r="BH2664" s="1"/>
      <c r="BI2664" s="1"/>
      <c r="BJ2664" s="1"/>
      <c r="BK2664" s="1"/>
    </row>
    <row r="2665" spans="1:63" s="901" customFormat="1" ht="15" customHeight="1" x14ac:dyDescent="0.1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50"/>
      <c r="AG2665" s="54"/>
      <c r="AH2665" s="1"/>
      <c r="AI2665" s="1"/>
      <c r="AJ2665" s="1"/>
      <c r="AK2665" s="1"/>
      <c r="AL2665" s="1"/>
      <c r="AM2665" s="1"/>
      <c r="AN2665" s="1"/>
      <c r="AO2665" s="1"/>
      <c r="AP2665" s="1"/>
      <c r="AQ2665" s="1"/>
      <c r="AR2665" s="1"/>
      <c r="AS2665" s="1"/>
      <c r="AT2665" s="1"/>
      <c r="AU2665" s="1"/>
      <c r="AV2665" s="1"/>
      <c r="AW2665" s="1"/>
      <c r="AX2665" s="1"/>
      <c r="AY2665" s="1"/>
      <c r="AZ2665" s="1"/>
      <c r="BA2665" s="1"/>
      <c r="BB2665" s="1"/>
      <c r="BC2665" s="1"/>
      <c r="BD2665" s="1"/>
      <c r="BE2665" s="1"/>
      <c r="BF2665" s="1"/>
      <c r="BG2665" s="1"/>
      <c r="BH2665" s="1"/>
      <c r="BI2665" s="1"/>
      <c r="BJ2665" s="1"/>
      <c r="BK2665" s="1"/>
    </row>
    <row r="2666" spans="1:63" s="901" customFormat="1" ht="15" customHeight="1" x14ac:dyDescent="0.1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50"/>
      <c r="AG2666" s="54"/>
      <c r="AH2666" s="1"/>
      <c r="AI2666" s="1"/>
      <c r="AJ2666" s="1"/>
      <c r="AK2666" s="1"/>
      <c r="AL2666" s="1"/>
      <c r="AM2666" s="1"/>
      <c r="AN2666" s="1"/>
      <c r="AO2666" s="1"/>
      <c r="AP2666" s="1"/>
      <c r="AQ2666" s="1"/>
      <c r="AR2666" s="1"/>
      <c r="AS2666" s="1"/>
      <c r="AT2666" s="1"/>
      <c r="AU2666" s="1"/>
      <c r="AV2666" s="1"/>
      <c r="AW2666" s="1"/>
      <c r="AX2666" s="1"/>
      <c r="AY2666" s="1"/>
      <c r="AZ2666" s="1"/>
      <c r="BA2666" s="1"/>
      <c r="BB2666" s="1"/>
      <c r="BC2666" s="1"/>
      <c r="BD2666" s="1"/>
      <c r="BE2666" s="1"/>
      <c r="BF2666" s="1"/>
      <c r="BG2666" s="1"/>
      <c r="BH2666" s="1"/>
      <c r="BI2666" s="1"/>
      <c r="BJ2666" s="1"/>
      <c r="BK2666" s="1"/>
    </row>
    <row r="2667" spans="1:63" s="901" customFormat="1" ht="15" customHeight="1" x14ac:dyDescent="0.1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50"/>
      <c r="AG2667" s="54"/>
      <c r="AH2667" s="1"/>
      <c r="AI2667" s="1"/>
      <c r="AJ2667" s="1"/>
      <c r="AK2667" s="1"/>
      <c r="AL2667" s="1"/>
      <c r="AM2667" s="1"/>
      <c r="AN2667" s="1"/>
      <c r="AO2667" s="1"/>
      <c r="AP2667" s="1"/>
      <c r="AQ2667" s="1"/>
      <c r="AR2667" s="1"/>
      <c r="AS2667" s="1"/>
      <c r="AT2667" s="1"/>
      <c r="AU2667" s="1"/>
      <c r="AV2667" s="1"/>
      <c r="AW2667" s="1"/>
      <c r="AX2667" s="1"/>
      <c r="AY2667" s="1"/>
      <c r="AZ2667" s="1"/>
      <c r="BA2667" s="1"/>
      <c r="BB2667" s="1"/>
      <c r="BC2667" s="1"/>
      <c r="BD2667" s="1"/>
      <c r="BE2667" s="1"/>
      <c r="BF2667" s="1"/>
      <c r="BG2667" s="1"/>
      <c r="BH2667" s="1"/>
      <c r="BI2667" s="1"/>
      <c r="BJ2667" s="1"/>
      <c r="BK2667" s="1"/>
    </row>
    <row r="2668" spans="1:63" s="901" customFormat="1" ht="15" customHeight="1" x14ac:dyDescent="0.1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50"/>
      <c r="AG2668" s="54"/>
      <c r="AH2668" s="1"/>
      <c r="AI2668" s="1"/>
      <c r="AJ2668" s="1"/>
      <c r="AK2668" s="1"/>
      <c r="AL2668" s="1"/>
      <c r="AM2668" s="1"/>
      <c r="AN2668" s="1"/>
      <c r="AO2668" s="1"/>
      <c r="AP2668" s="1"/>
      <c r="AQ2668" s="1"/>
      <c r="AR2668" s="1"/>
      <c r="AS2668" s="1"/>
      <c r="AT2668" s="1"/>
      <c r="AU2668" s="1"/>
      <c r="AV2668" s="1"/>
      <c r="AW2668" s="1"/>
      <c r="AX2668" s="1"/>
      <c r="AY2668" s="1"/>
      <c r="AZ2668" s="1"/>
      <c r="BA2668" s="1"/>
      <c r="BB2668" s="1"/>
      <c r="BC2668" s="1"/>
      <c r="BD2668" s="1"/>
      <c r="BE2668" s="1"/>
      <c r="BF2668" s="1"/>
      <c r="BG2668" s="1"/>
      <c r="BH2668" s="1"/>
      <c r="BI2668" s="1"/>
      <c r="BJ2668" s="1"/>
      <c r="BK2668" s="1"/>
    </row>
    <row r="2669" spans="1:63" s="901" customFormat="1" ht="15" customHeight="1" x14ac:dyDescent="0.1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50"/>
      <c r="AG2669" s="54"/>
      <c r="AH2669" s="1"/>
      <c r="AI2669" s="1"/>
      <c r="AJ2669" s="1"/>
      <c r="AK2669" s="1"/>
      <c r="AL2669" s="1"/>
      <c r="AM2669" s="1"/>
      <c r="AN2669" s="1"/>
      <c r="AO2669" s="1"/>
      <c r="AP2669" s="1"/>
      <c r="AQ2669" s="1"/>
      <c r="AR2669" s="1"/>
      <c r="AS2669" s="1"/>
      <c r="AT2669" s="1"/>
      <c r="AU2669" s="1"/>
      <c r="AV2669" s="1"/>
      <c r="AW2669" s="1"/>
      <c r="AX2669" s="1"/>
      <c r="AY2669" s="1"/>
      <c r="AZ2669" s="1"/>
      <c r="BA2669" s="1"/>
      <c r="BB2669" s="1"/>
      <c r="BC2669" s="1"/>
      <c r="BD2669" s="1"/>
      <c r="BE2669" s="1"/>
      <c r="BF2669" s="1"/>
      <c r="BG2669" s="1"/>
      <c r="BH2669" s="1"/>
      <c r="BI2669" s="1"/>
      <c r="BJ2669" s="1"/>
      <c r="BK2669" s="1"/>
    </row>
    <row r="2670" spans="1:63" s="901" customFormat="1" ht="15" customHeight="1" x14ac:dyDescent="0.1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50"/>
      <c r="AG2670" s="54"/>
      <c r="AH2670" s="1"/>
      <c r="AI2670" s="1"/>
      <c r="AJ2670" s="1"/>
      <c r="AK2670" s="1"/>
      <c r="AL2670" s="1"/>
      <c r="AM2670" s="1"/>
      <c r="AN2670" s="1"/>
      <c r="AO2670" s="1"/>
      <c r="AP2670" s="1"/>
      <c r="AQ2670" s="1"/>
      <c r="AR2670" s="1"/>
      <c r="AS2670" s="1"/>
      <c r="AT2670" s="1"/>
      <c r="AU2670" s="1"/>
      <c r="AV2670" s="1"/>
      <c r="AW2670" s="1"/>
      <c r="AX2670" s="1"/>
      <c r="AY2670" s="1"/>
      <c r="AZ2670" s="1"/>
      <c r="BA2670" s="1"/>
      <c r="BB2670" s="1"/>
      <c r="BC2670" s="1"/>
      <c r="BD2670" s="1"/>
      <c r="BE2670" s="1"/>
      <c r="BF2670" s="1"/>
      <c r="BG2670" s="1"/>
      <c r="BH2670" s="1"/>
      <c r="BI2670" s="1"/>
      <c r="BJ2670" s="1"/>
      <c r="BK2670" s="1"/>
    </row>
    <row r="2671" spans="1:63" s="901" customFormat="1" ht="15" customHeight="1" x14ac:dyDescent="0.1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50"/>
      <c r="AG2671" s="54"/>
      <c r="AH2671" s="1"/>
      <c r="AI2671" s="1"/>
      <c r="AJ2671" s="1"/>
      <c r="AK2671" s="1"/>
      <c r="AL2671" s="1"/>
      <c r="AM2671" s="1"/>
      <c r="AN2671" s="1"/>
      <c r="AO2671" s="1"/>
      <c r="AP2671" s="1"/>
      <c r="AQ2671" s="1"/>
      <c r="AR2671" s="1"/>
      <c r="AS2671" s="1"/>
      <c r="AT2671" s="1"/>
      <c r="AU2671" s="1"/>
      <c r="AV2671" s="1"/>
      <c r="AW2671" s="1"/>
      <c r="AX2671" s="1"/>
      <c r="AY2671" s="1"/>
      <c r="AZ2671" s="1"/>
      <c r="BA2671" s="1"/>
      <c r="BB2671" s="1"/>
      <c r="BC2671" s="1"/>
      <c r="BD2671" s="1"/>
      <c r="BE2671" s="1"/>
      <c r="BF2671" s="1"/>
      <c r="BG2671" s="1"/>
      <c r="BH2671" s="1"/>
      <c r="BI2671" s="1"/>
      <c r="BJ2671" s="1"/>
      <c r="BK2671" s="1"/>
    </row>
    <row r="2672" spans="1:63" s="901" customFormat="1" ht="15" customHeight="1" x14ac:dyDescent="0.1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50"/>
      <c r="AG2672" s="54"/>
      <c r="AH2672" s="1"/>
      <c r="AI2672" s="1"/>
      <c r="AJ2672" s="1"/>
      <c r="AK2672" s="1"/>
      <c r="AL2672" s="1"/>
      <c r="AM2672" s="1"/>
      <c r="AN2672" s="1"/>
      <c r="AO2672" s="1"/>
      <c r="AP2672" s="1"/>
      <c r="AQ2672" s="1"/>
      <c r="AR2672" s="1"/>
      <c r="AS2672" s="1"/>
      <c r="AT2672" s="1"/>
      <c r="AU2672" s="1"/>
      <c r="AV2672" s="1"/>
      <c r="AW2672" s="1"/>
      <c r="AX2672" s="1"/>
      <c r="AY2672" s="1"/>
      <c r="AZ2672" s="1"/>
      <c r="BA2672" s="1"/>
      <c r="BB2672" s="1"/>
      <c r="BC2672" s="1"/>
      <c r="BD2672" s="1"/>
      <c r="BE2672" s="1"/>
      <c r="BF2672" s="1"/>
      <c r="BG2672" s="1"/>
      <c r="BH2672" s="1"/>
      <c r="BI2672" s="1"/>
      <c r="BJ2672" s="1"/>
      <c r="BK2672" s="1"/>
    </row>
    <row r="2673" spans="1:63" s="901" customFormat="1" ht="15" customHeight="1" x14ac:dyDescent="0.1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50"/>
      <c r="AG2673" s="54"/>
      <c r="AH2673" s="1"/>
      <c r="AI2673" s="1"/>
      <c r="AJ2673" s="1"/>
      <c r="AK2673" s="1"/>
      <c r="AL2673" s="1"/>
      <c r="AM2673" s="1"/>
      <c r="AN2673" s="1"/>
      <c r="AO2673" s="1"/>
      <c r="AP2673" s="1"/>
      <c r="AQ2673" s="1"/>
      <c r="AR2673" s="1"/>
      <c r="AS2673" s="1"/>
      <c r="AT2673" s="1"/>
      <c r="AU2673" s="1"/>
      <c r="AV2673" s="1"/>
      <c r="AW2673" s="1"/>
      <c r="AX2673" s="1"/>
      <c r="AY2673" s="1"/>
      <c r="AZ2673" s="1"/>
      <c r="BA2673" s="1"/>
      <c r="BB2673" s="1"/>
      <c r="BC2673" s="1"/>
      <c r="BD2673" s="1"/>
      <c r="BE2673" s="1"/>
      <c r="BF2673" s="1"/>
      <c r="BG2673" s="1"/>
      <c r="BH2673" s="1"/>
      <c r="BI2673" s="1"/>
      <c r="BJ2673" s="1"/>
      <c r="BK2673" s="1"/>
    </row>
    <row r="2674" spans="1:63" s="901" customFormat="1" ht="15" customHeight="1" x14ac:dyDescent="0.1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50"/>
      <c r="AG2674" s="54"/>
      <c r="AH2674" s="1"/>
      <c r="AI2674" s="1"/>
      <c r="AJ2674" s="1"/>
      <c r="AK2674" s="1"/>
      <c r="AL2674" s="1"/>
      <c r="AM2674" s="1"/>
      <c r="AN2674" s="1"/>
      <c r="AO2674" s="1"/>
      <c r="AP2674" s="1"/>
      <c r="AQ2674" s="1"/>
      <c r="AR2674" s="1"/>
      <c r="AS2674" s="1"/>
      <c r="AT2674" s="1"/>
      <c r="AU2674" s="1"/>
      <c r="AV2674" s="1"/>
      <c r="AW2674" s="1"/>
      <c r="AX2674" s="1"/>
      <c r="AY2674" s="1"/>
      <c r="AZ2674" s="1"/>
      <c r="BA2674" s="1"/>
      <c r="BB2674" s="1"/>
      <c r="BC2674" s="1"/>
      <c r="BD2674" s="1"/>
      <c r="BE2674" s="1"/>
      <c r="BF2674" s="1"/>
      <c r="BG2674" s="1"/>
      <c r="BH2674" s="1"/>
      <c r="BI2674" s="1"/>
      <c r="BJ2674" s="1"/>
      <c r="BK2674" s="1"/>
    </row>
    <row r="2675" spans="1:63" s="901" customFormat="1" ht="15" customHeight="1" x14ac:dyDescent="0.1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50"/>
      <c r="AG2675" s="54"/>
      <c r="AH2675" s="1"/>
      <c r="AI2675" s="1"/>
      <c r="AJ2675" s="1"/>
      <c r="AK2675" s="1"/>
      <c r="AL2675" s="1"/>
      <c r="AM2675" s="1"/>
      <c r="AN2675" s="1"/>
      <c r="AO2675" s="1"/>
      <c r="AP2675" s="1"/>
      <c r="AQ2675" s="1"/>
      <c r="AR2675" s="1"/>
      <c r="AS2675" s="1"/>
      <c r="AT2675" s="1"/>
      <c r="AU2675" s="1"/>
      <c r="AV2675" s="1"/>
      <c r="AW2675" s="1"/>
      <c r="AX2675" s="1"/>
      <c r="AY2675" s="1"/>
      <c r="AZ2675" s="1"/>
      <c r="BA2675" s="1"/>
      <c r="BB2675" s="1"/>
      <c r="BC2675" s="1"/>
      <c r="BD2675" s="1"/>
      <c r="BE2675" s="1"/>
      <c r="BF2675" s="1"/>
      <c r="BG2675" s="1"/>
      <c r="BH2675" s="1"/>
      <c r="BI2675" s="1"/>
      <c r="BJ2675" s="1"/>
      <c r="BK2675" s="1"/>
    </row>
    <row r="2676" spans="1:63" s="901" customFormat="1" ht="15" customHeight="1" x14ac:dyDescent="0.1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50"/>
      <c r="AG2676" s="54"/>
      <c r="AH2676" s="1"/>
      <c r="AI2676" s="1"/>
      <c r="AJ2676" s="1"/>
      <c r="AK2676" s="1"/>
      <c r="AL2676" s="1"/>
      <c r="AM2676" s="1"/>
      <c r="AN2676" s="1"/>
      <c r="AO2676" s="1"/>
      <c r="AP2676" s="1"/>
      <c r="AQ2676" s="1"/>
      <c r="AR2676" s="1"/>
      <c r="AS2676" s="1"/>
      <c r="AT2676" s="1"/>
      <c r="AU2676" s="1"/>
      <c r="AV2676" s="1"/>
      <c r="AW2676" s="1"/>
      <c r="AX2676" s="1"/>
      <c r="AY2676" s="1"/>
      <c r="AZ2676" s="1"/>
      <c r="BA2676" s="1"/>
      <c r="BB2676" s="1"/>
      <c r="BC2676" s="1"/>
      <c r="BD2676" s="1"/>
      <c r="BE2676" s="1"/>
      <c r="BF2676" s="1"/>
      <c r="BG2676" s="1"/>
      <c r="BH2676" s="1"/>
      <c r="BI2676" s="1"/>
      <c r="BJ2676" s="1"/>
      <c r="BK2676" s="1"/>
    </row>
    <row r="2677" spans="1:63" s="901" customFormat="1" ht="15" customHeight="1" x14ac:dyDescent="0.1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50"/>
      <c r="AG2677" s="54"/>
      <c r="AH2677" s="1"/>
      <c r="AI2677" s="1"/>
      <c r="AJ2677" s="1"/>
      <c r="AK2677" s="1"/>
      <c r="AL2677" s="1"/>
      <c r="AM2677" s="1"/>
      <c r="AN2677" s="1"/>
      <c r="AO2677" s="1"/>
      <c r="AP2677" s="1"/>
      <c r="AQ2677" s="1"/>
      <c r="AR2677" s="1"/>
      <c r="AS2677" s="1"/>
      <c r="AT2677" s="1"/>
      <c r="AU2677" s="1"/>
      <c r="AV2677" s="1"/>
      <c r="AW2677" s="1"/>
      <c r="AX2677" s="1"/>
      <c r="AY2677" s="1"/>
      <c r="AZ2677" s="1"/>
      <c r="BA2677" s="1"/>
      <c r="BB2677" s="1"/>
      <c r="BC2677" s="1"/>
      <c r="BD2677" s="1"/>
      <c r="BE2677" s="1"/>
      <c r="BF2677" s="1"/>
      <c r="BG2677" s="1"/>
      <c r="BH2677" s="1"/>
      <c r="BI2677" s="1"/>
      <c r="BJ2677" s="1"/>
      <c r="BK2677" s="1"/>
    </row>
    <row r="2678" spans="1:63" s="901" customFormat="1" ht="15" customHeight="1" x14ac:dyDescent="0.1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50"/>
      <c r="AG2678" s="54"/>
      <c r="AH2678" s="1"/>
      <c r="AI2678" s="1"/>
      <c r="AJ2678" s="1"/>
      <c r="AK2678" s="1"/>
      <c r="AL2678" s="1"/>
      <c r="AM2678" s="1"/>
      <c r="AN2678" s="1"/>
      <c r="AO2678" s="1"/>
      <c r="AP2678" s="1"/>
      <c r="AQ2678" s="1"/>
      <c r="AR2678" s="1"/>
      <c r="AS2678" s="1"/>
      <c r="AT2678" s="1"/>
      <c r="AU2678" s="1"/>
      <c r="AV2678" s="1"/>
      <c r="AW2678" s="1"/>
      <c r="AX2678" s="1"/>
      <c r="AY2678" s="1"/>
      <c r="AZ2678" s="1"/>
      <c r="BA2678" s="1"/>
      <c r="BB2678" s="1"/>
      <c r="BC2678" s="1"/>
      <c r="BD2678" s="1"/>
      <c r="BE2678" s="1"/>
      <c r="BF2678" s="1"/>
      <c r="BG2678" s="1"/>
      <c r="BH2678" s="1"/>
      <c r="BI2678" s="1"/>
      <c r="BJ2678" s="1"/>
      <c r="BK2678" s="1"/>
    </row>
    <row r="2679" spans="1:63" s="901" customFormat="1" ht="15" customHeight="1" x14ac:dyDescent="0.1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50"/>
      <c r="AG2679" s="54"/>
      <c r="AH2679" s="1"/>
      <c r="AI2679" s="1"/>
      <c r="AJ2679" s="1"/>
      <c r="AK2679" s="1"/>
      <c r="AL2679" s="1"/>
      <c r="AM2679" s="1"/>
      <c r="AN2679" s="1"/>
      <c r="AO2679" s="1"/>
      <c r="AP2679" s="1"/>
      <c r="AQ2679" s="1"/>
      <c r="AR2679" s="1"/>
      <c r="AS2679" s="1"/>
      <c r="AT2679" s="1"/>
      <c r="AU2679" s="1"/>
      <c r="AV2679" s="1"/>
      <c r="AW2679" s="1"/>
      <c r="AX2679" s="1"/>
      <c r="AY2679" s="1"/>
      <c r="AZ2679" s="1"/>
      <c r="BA2679" s="1"/>
      <c r="BB2679" s="1"/>
      <c r="BC2679" s="1"/>
      <c r="BD2679" s="1"/>
      <c r="BE2679" s="1"/>
      <c r="BF2679" s="1"/>
      <c r="BG2679" s="1"/>
      <c r="BH2679" s="1"/>
      <c r="BI2679" s="1"/>
      <c r="BJ2679" s="1"/>
      <c r="BK2679" s="1"/>
    </row>
    <row r="2680" spans="1:63" s="901" customFormat="1" ht="15" customHeight="1" x14ac:dyDescent="0.1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50"/>
      <c r="AG2680" s="54"/>
      <c r="AH2680" s="1"/>
      <c r="AI2680" s="1"/>
      <c r="AJ2680" s="1"/>
      <c r="AK2680" s="1"/>
      <c r="AL2680" s="1"/>
      <c r="AM2680" s="1"/>
      <c r="AN2680" s="1"/>
      <c r="AO2680" s="1"/>
      <c r="AP2680" s="1"/>
      <c r="AQ2680" s="1"/>
      <c r="AR2680" s="1"/>
      <c r="AS2680" s="1"/>
      <c r="AT2680" s="1"/>
      <c r="AU2680" s="1"/>
      <c r="AV2680" s="1"/>
      <c r="AW2680" s="1"/>
      <c r="AX2680" s="1"/>
      <c r="AY2680" s="1"/>
      <c r="AZ2680" s="1"/>
      <c r="BA2680" s="1"/>
      <c r="BB2680" s="1"/>
      <c r="BC2680" s="1"/>
      <c r="BD2680" s="1"/>
      <c r="BE2680" s="1"/>
      <c r="BF2680" s="1"/>
      <c r="BG2680" s="1"/>
      <c r="BH2680" s="1"/>
      <c r="BI2680" s="1"/>
      <c r="BJ2680" s="1"/>
      <c r="BK2680" s="1"/>
    </row>
    <row r="2681" spans="1:63" s="901" customFormat="1" ht="15" customHeight="1" x14ac:dyDescent="0.1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50"/>
      <c r="AG2681" s="54"/>
      <c r="AH2681" s="1"/>
      <c r="AI2681" s="1"/>
      <c r="AJ2681" s="1"/>
      <c r="AK2681" s="1"/>
      <c r="AL2681" s="1"/>
      <c r="AM2681" s="1"/>
      <c r="AN2681" s="1"/>
      <c r="AO2681" s="1"/>
      <c r="AP2681" s="1"/>
      <c r="AQ2681" s="1"/>
      <c r="AR2681" s="1"/>
      <c r="AS2681" s="1"/>
      <c r="AT2681" s="1"/>
      <c r="AU2681" s="1"/>
      <c r="AV2681" s="1"/>
      <c r="AW2681" s="1"/>
      <c r="AX2681" s="1"/>
      <c r="AY2681" s="1"/>
      <c r="AZ2681" s="1"/>
      <c r="BA2681" s="1"/>
      <c r="BB2681" s="1"/>
      <c r="BC2681" s="1"/>
      <c r="BD2681" s="1"/>
      <c r="BE2681" s="1"/>
      <c r="BF2681" s="1"/>
      <c r="BG2681" s="1"/>
      <c r="BH2681" s="1"/>
      <c r="BI2681" s="1"/>
      <c r="BJ2681" s="1"/>
      <c r="BK2681" s="1"/>
    </row>
    <row r="2682" spans="1:63" s="901" customFormat="1" ht="15" customHeight="1" x14ac:dyDescent="0.1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50"/>
      <c r="AG2682" s="54"/>
      <c r="AH2682" s="1"/>
      <c r="AI2682" s="1"/>
      <c r="AJ2682" s="1"/>
      <c r="AK2682" s="1"/>
      <c r="AL2682" s="1"/>
      <c r="AM2682" s="1"/>
      <c r="AN2682" s="1"/>
      <c r="AO2682" s="1"/>
      <c r="AP2682" s="1"/>
      <c r="AQ2682" s="1"/>
      <c r="AR2682" s="1"/>
      <c r="AS2682" s="1"/>
      <c r="AT2682" s="1"/>
      <c r="AU2682" s="1"/>
      <c r="AV2682" s="1"/>
      <c r="AW2682" s="1"/>
      <c r="AX2682" s="1"/>
      <c r="AY2682" s="1"/>
      <c r="AZ2682" s="1"/>
      <c r="BA2682" s="1"/>
      <c r="BB2682" s="1"/>
      <c r="BC2682" s="1"/>
      <c r="BD2682" s="1"/>
      <c r="BE2682" s="1"/>
      <c r="BF2682" s="1"/>
      <c r="BG2682" s="1"/>
      <c r="BH2682" s="1"/>
      <c r="BI2682" s="1"/>
      <c r="BJ2682" s="1"/>
      <c r="BK2682" s="1"/>
    </row>
    <row r="2683" spans="1:63" s="901" customFormat="1" ht="15" customHeight="1" x14ac:dyDescent="0.1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50"/>
      <c r="AG2683" s="54"/>
      <c r="AH2683" s="1"/>
      <c r="AI2683" s="1"/>
      <c r="AJ2683" s="1"/>
      <c r="AK2683" s="1"/>
      <c r="AL2683" s="1"/>
      <c r="AM2683" s="1"/>
      <c r="AN2683" s="1"/>
      <c r="AO2683" s="1"/>
      <c r="AP2683" s="1"/>
      <c r="AQ2683" s="1"/>
      <c r="AR2683" s="1"/>
      <c r="AS2683" s="1"/>
      <c r="AT2683" s="1"/>
      <c r="AU2683" s="1"/>
      <c r="AV2683" s="1"/>
      <c r="AW2683" s="1"/>
      <c r="AX2683" s="1"/>
      <c r="AY2683" s="1"/>
      <c r="AZ2683" s="1"/>
      <c r="BA2683" s="1"/>
      <c r="BB2683" s="1"/>
      <c r="BC2683" s="1"/>
      <c r="BD2683" s="1"/>
      <c r="BE2683" s="1"/>
      <c r="BF2683" s="1"/>
      <c r="BG2683" s="1"/>
      <c r="BH2683" s="1"/>
      <c r="BI2683" s="1"/>
      <c r="BJ2683" s="1"/>
      <c r="BK2683" s="1"/>
    </row>
    <row r="2684" spans="1:63" s="901" customFormat="1" ht="15" customHeight="1" x14ac:dyDescent="0.1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50"/>
      <c r="AG2684" s="54"/>
      <c r="AH2684" s="1"/>
      <c r="AI2684" s="1"/>
      <c r="AJ2684" s="1"/>
      <c r="AK2684" s="1"/>
      <c r="AL2684" s="1"/>
      <c r="AM2684" s="1"/>
      <c r="AN2684" s="1"/>
      <c r="AO2684" s="1"/>
      <c r="AP2684" s="1"/>
      <c r="AQ2684" s="1"/>
      <c r="AR2684" s="1"/>
      <c r="AS2684" s="1"/>
      <c r="AT2684" s="1"/>
      <c r="AU2684" s="1"/>
      <c r="AV2684" s="1"/>
      <c r="AW2684" s="1"/>
      <c r="AX2684" s="1"/>
      <c r="AY2684" s="1"/>
      <c r="AZ2684" s="1"/>
      <c r="BA2684" s="1"/>
      <c r="BB2684" s="1"/>
      <c r="BC2684" s="1"/>
      <c r="BD2684" s="1"/>
      <c r="BE2684" s="1"/>
      <c r="BF2684" s="1"/>
      <c r="BG2684" s="1"/>
      <c r="BH2684" s="1"/>
      <c r="BI2684" s="1"/>
      <c r="BJ2684" s="1"/>
      <c r="BK2684" s="1"/>
    </row>
    <row r="2685" spans="1:63" s="901" customFormat="1" ht="15" customHeight="1" x14ac:dyDescent="0.1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50"/>
      <c r="AG2685" s="54"/>
      <c r="AH2685" s="1"/>
      <c r="AI2685" s="1"/>
      <c r="AJ2685" s="1"/>
      <c r="AK2685" s="1"/>
      <c r="AL2685" s="1"/>
      <c r="AM2685" s="1"/>
      <c r="AN2685" s="1"/>
      <c r="AO2685" s="1"/>
      <c r="AP2685" s="1"/>
      <c r="AQ2685" s="1"/>
      <c r="AR2685" s="1"/>
      <c r="AS2685" s="1"/>
      <c r="AT2685" s="1"/>
      <c r="AU2685" s="1"/>
      <c r="AV2685" s="1"/>
      <c r="AW2685" s="1"/>
      <c r="AX2685" s="1"/>
      <c r="AY2685" s="1"/>
      <c r="AZ2685" s="1"/>
      <c r="BA2685" s="1"/>
      <c r="BB2685" s="1"/>
      <c r="BC2685" s="1"/>
      <c r="BD2685" s="1"/>
      <c r="BE2685" s="1"/>
      <c r="BF2685" s="1"/>
      <c r="BG2685" s="1"/>
      <c r="BH2685" s="1"/>
      <c r="BI2685" s="1"/>
      <c r="BJ2685" s="1"/>
      <c r="BK2685" s="1"/>
    </row>
    <row r="2686" spans="1:63" s="901" customFormat="1" ht="15" customHeight="1" x14ac:dyDescent="0.1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50"/>
      <c r="AG2686" s="54"/>
      <c r="AH2686" s="1"/>
      <c r="AI2686" s="1"/>
      <c r="AJ2686" s="1"/>
      <c r="AK2686" s="1"/>
      <c r="AL2686" s="1"/>
      <c r="AM2686" s="1"/>
      <c r="AN2686" s="1"/>
      <c r="AO2686" s="1"/>
      <c r="AP2686" s="1"/>
      <c r="AQ2686" s="1"/>
      <c r="AR2686" s="1"/>
      <c r="AS2686" s="1"/>
      <c r="AT2686" s="1"/>
      <c r="AU2686" s="1"/>
      <c r="AV2686" s="1"/>
      <c r="AW2686" s="1"/>
      <c r="AX2686" s="1"/>
      <c r="AY2686" s="1"/>
      <c r="AZ2686" s="1"/>
      <c r="BA2686" s="1"/>
      <c r="BB2686" s="1"/>
      <c r="BC2686" s="1"/>
      <c r="BD2686" s="1"/>
      <c r="BE2686" s="1"/>
      <c r="BF2686" s="1"/>
      <c r="BG2686" s="1"/>
      <c r="BH2686" s="1"/>
      <c r="BI2686" s="1"/>
      <c r="BJ2686" s="1"/>
      <c r="BK2686" s="1"/>
    </row>
    <row r="2687" spans="1:63" s="901" customFormat="1" ht="15" customHeight="1" x14ac:dyDescent="0.1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50"/>
      <c r="AG2687" s="54"/>
      <c r="AH2687" s="1"/>
      <c r="AI2687" s="1"/>
      <c r="AJ2687" s="1"/>
      <c r="AK2687" s="1"/>
      <c r="AL2687" s="1"/>
      <c r="AM2687" s="1"/>
      <c r="AN2687" s="1"/>
      <c r="AO2687" s="1"/>
      <c r="AP2687" s="1"/>
      <c r="AQ2687" s="1"/>
      <c r="AR2687" s="1"/>
      <c r="AS2687" s="1"/>
      <c r="AT2687" s="1"/>
      <c r="AU2687" s="1"/>
      <c r="AV2687" s="1"/>
      <c r="AW2687" s="1"/>
      <c r="AX2687" s="1"/>
      <c r="AY2687" s="1"/>
      <c r="AZ2687" s="1"/>
      <c r="BA2687" s="1"/>
      <c r="BB2687" s="1"/>
      <c r="BC2687" s="1"/>
      <c r="BD2687" s="1"/>
      <c r="BE2687" s="1"/>
      <c r="BF2687" s="1"/>
      <c r="BG2687" s="1"/>
      <c r="BH2687" s="1"/>
      <c r="BI2687" s="1"/>
      <c r="BJ2687" s="1"/>
      <c r="BK2687" s="1"/>
    </row>
    <row r="2688" spans="1:63" s="901" customFormat="1" ht="15" customHeight="1" x14ac:dyDescent="0.1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50"/>
      <c r="AG2688" s="54"/>
      <c r="AH2688" s="1"/>
      <c r="AI2688" s="1"/>
      <c r="AJ2688" s="1"/>
      <c r="AK2688" s="1"/>
      <c r="AL2688" s="1"/>
      <c r="AM2688" s="1"/>
      <c r="AN2688" s="1"/>
      <c r="AO2688" s="1"/>
      <c r="AP2688" s="1"/>
      <c r="AQ2688" s="1"/>
      <c r="AR2688" s="1"/>
      <c r="AS2688" s="1"/>
      <c r="AT2688" s="1"/>
      <c r="AU2688" s="1"/>
      <c r="AV2688" s="1"/>
      <c r="AW2688" s="1"/>
      <c r="AX2688" s="1"/>
      <c r="AY2688" s="1"/>
      <c r="AZ2688" s="1"/>
      <c r="BA2688" s="1"/>
      <c r="BB2688" s="1"/>
      <c r="BC2688" s="1"/>
      <c r="BD2688" s="1"/>
      <c r="BE2688" s="1"/>
      <c r="BF2688" s="1"/>
      <c r="BG2688" s="1"/>
      <c r="BH2688" s="1"/>
      <c r="BI2688" s="1"/>
      <c r="BJ2688" s="1"/>
      <c r="BK2688" s="1"/>
    </row>
    <row r="2689" spans="1:63" s="901" customFormat="1" ht="15" customHeight="1" x14ac:dyDescent="0.1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50"/>
      <c r="AG2689" s="54"/>
      <c r="AH2689" s="1"/>
      <c r="AI2689" s="1"/>
      <c r="AJ2689" s="1"/>
      <c r="AK2689" s="1"/>
      <c r="AL2689" s="1"/>
      <c r="AM2689" s="1"/>
      <c r="AN2689" s="1"/>
      <c r="AO2689" s="1"/>
      <c r="AP2689" s="1"/>
      <c r="AQ2689" s="1"/>
      <c r="AR2689" s="1"/>
      <c r="AS2689" s="1"/>
      <c r="AT2689" s="1"/>
      <c r="AU2689" s="1"/>
      <c r="AV2689" s="1"/>
      <c r="AW2689" s="1"/>
      <c r="AX2689" s="1"/>
      <c r="AY2689" s="1"/>
      <c r="AZ2689" s="1"/>
      <c r="BA2689" s="1"/>
      <c r="BB2689" s="1"/>
      <c r="BC2689" s="1"/>
      <c r="BD2689" s="1"/>
      <c r="BE2689" s="1"/>
      <c r="BF2689" s="1"/>
      <c r="BG2689" s="1"/>
      <c r="BH2689" s="1"/>
      <c r="BI2689" s="1"/>
      <c r="BJ2689" s="1"/>
      <c r="BK2689" s="1"/>
    </row>
    <row r="2690" spans="1:63" s="901" customFormat="1" ht="15" customHeight="1" x14ac:dyDescent="0.1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50"/>
      <c r="AG2690" s="54"/>
      <c r="AH2690" s="1"/>
      <c r="AI2690" s="1"/>
      <c r="AJ2690" s="1"/>
      <c r="AK2690" s="1"/>
      <c r="AL2690" s="1"/>
      <c r="AM2690" s="1"/>
      <c r="AN2690" s="1"/>
      <c r="AO2690" s="1"/>
      <c r="AP2690" s="1"/>
      <c r="AQ2690" s="1"/>
      <c r="AR2690" s="1"/>
      <c r="AS2690" s="1"/>
      <c r="AT2690" s="1"/>
      <c r="AU2690" s="1"/>
      <c r="AV2690" s="1"/>
      <c r="AW2690" s="1"/>
      <c r="AX2690" s="1"/>
      <c r="AY2690" s="1"/>
      <c r="AZ2690" s="1"/>
      <c r="BA2690" s="1"/>
      <c r="BB2690" s="1"/>
      <c r="BC2690" s="1"/>
      <c r="BD2690" s="1"/>
      <c r="BE2690" s="1"/>
      <c r="BF2690" s="1"/>
      <c r="BG2690" s="1"/>
      <c r="BH2690" s="1"/>
      <c r="BI2690" s="1"/>
      <c r="BJ2690" s="1"/>
      <c r="BK2690" s="1"/>
    </row>
    <row r="2691" spans="1:63" s="901" customFormat="1" ht="15" customHeight="1" x14ac:dyDescent="0.1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50"/>
      <c r="AG2691" s="54"/>
      <c r="AH2691" s="1"/>
      <c r="AI2691" s="1"/>
      <c r="AJ2691" s="1"/>
      <c r="AK2691" s="1"/>
      <c r="AL2691" s="1"/>
      <c r="AM2691" s="1"/>
      <c r="AN2691" s="1"/>
      <c r="AO2691" s="1"/>
      <c r="AP2691" s="1"/>
      <c r="AQ2691" s="1"/>
      <c r="AR2691" s="1"/>
      <c r="AS2691" s="1"/>
      <c r="AT2691" s="1"/>
      <c r="AU2691" s="1"/>
      <c r="AV2691" s="1"/>
      <c r="AW2691" s="1"/>
      <c r="AX2691" s="1"/>
      <c r="AY2691" s="1"/>
      <c r="AZ2691" s="1"/>
      <c r="BA2691" s="1"/>
      <c r="BB2691" s="1"/>
      <c r="BC2691" s="1"/>
      <c r="BD2691" s="1"/>
      <c r="BE2691" s="1"/>
      <c r="BF2691" s="1"/>
      <c r="BG2691" s="1"/>
      <c r="BH2691" s="1"/>
      <c r="BI2691" s="1"/>
      <c r="BJ2691" s="1"/>
      <c r="BK2691" s="1"/>
    </row>
    <row r="2692" spans="1:63" s="901" customFormat="1" ht="15" customHeight="1" x14ac:dyDescent="0.1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50"/>
      <c r="AG2692" s="54"/>
      <c r="AH2692" s="1"/>
      <c r="AI2692" s="1"/>
      <c r="AJ2692" s="1"/>
      <c r="AK2692" s="1"/>
      <c r="AL2692" s="1"/>
      <c r="AM2692" s="1"/>
      <c r="AN2692" s="1"/>
      <c r="AO2692" s="1"/>
      <c r="AP2692" s="1"/>
      <c r="AQ2692" s="1"/>
      <c r="AR2692" s="1"/>
      <c r="AS2692" s="1"/>
      <c r="AT2692" s="1"/>
      <c r="AU2692" s="1"/>
      <c r="AV2692" s="1"/>
      <c r="AW2692" s="1"/>
      <c r="AX2692" s="1"/>
      <c r="AY2692" s="1"/>
      <c r="AZ2692" s="1"/>
      <c r="BA2692" s="1"/>
      <c r="BB2692" s="1"/>
      <c r="BC2692" s="1"/>
      <c r="BD2692" s="1"/>
      <c r="BE2692" s="1"/>
      <c r="BF2692" s="1"/>
      <c r="BG2692" s="1"/>
      <c r="BH2692" s="1"/>
      <c r="BI2692" s="1"/>
      <c r="BJ2692" s="1"/>
      <c r="BK2692" s="1"/>
    </row>
    <row r="2693" spans="1:63" s="901" customFormat="1" ht="15" customHeight="1" x14ac:dyDescent="0.1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50"/>
      <c r="AG2693" s="54"/>
      <c r="AH2693" s="1"/>
      <c r="AI2693" s="1"/>
      <c r="AJ2693" s="1"/>
      <c r="AK2693" s="1"/>
      <c r="AL2693" s="1"/>
      <c r="AM2693" s="1"/>
      <c r="AN2693" s="1"/>
      <c r="AO2693" s="1"/>
      <c r="AP2693" s="1"/>
      <c r="AQ2693" s="1"/>
      <c r="AR2693" s="1"/>
      <c r="AS2693" s="1"/>
      <c r="AT2693" s="1"/>
      <c r="AU2693" s="1"/>
      <c r="AV2693" s="1"/>
      <c r="AW2693" s="1"/>
      <c r="AX2693" s="1"/>
      <c r="AY2693" s="1"/>
      <c r="AZ2693" s="1"/>
      <c r="BA2693" s="1"/>
      <c r="BB2693" s="1"/>
      <c r="BC2693" s="1"/>
      <c r="BD2693" s="1"/>
      <c r="BE2693" s="1"/>
      <c r="BF2693" s="1"/>
      <c r="BG2693" s="1"/>
      <c r="BH2693" s="1"/>
      <c r="BI2693" s="1"/>
      <c r="BJ2693" s="1"/>
      <c r="BK2693" s="1"/>
    </row>
    <row r="2694" spans="1:63" s="901" customFormat="1" ht="15" customHeight="1" x14ac:dyDescent="0.1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50"/>
      <c r="AG2694" s="54"/>
      <c r="AH2694" s="1"/>
      <c r="AI2694" s="1"/>
      <c r="AJ2694" s="1"/>
      <c r="AK2694" s="1"/>
      <c r="AL2694" s="1"/>
      <c r="AM2694" s="1"/>
      <c r="AN2694" s="1"/>
      <c r="AO2694" s="1"/>
      <c r="AP2694" s="1"/>
      <c r="AQ2694" s="1"/>
      <c r="AR2694" s="1"/>
      <c r="AS2694" s="1"/>
      <c r="AT2694" s="1"/>
      <c r="AU2694" s="1"/>
      <c r="AV2694" s="1"/>
      <c r="AW2694" s="1"/>
      <c r="AX2694" s="1"/>
      <c r="AY2694" s="1"/>
      <c r="AZ2694" s="1"/>
      <c r="BA2694" s="1"/>
      <c r="BB2694" s="1"/>
      <c r="BC2694" s="1"/>
      <c r="BD2694" s="1"/>
      <c r="BE2694" s="1"/>
      <c r="BF2694" s="1"/>
      <c r="BG2694" s="1"/>
      <c r="BH2694" s="1"/>
      <c r="BI2694" s="1"/>
      <c r="BJ2694" s="1"/>
      <c r="BK2694" s="1"/>
    </row>
    <row r="2695" spans="1:63" s="901" customFormat="1" ht="15" customHeight="1" x14ac:dyDescent="0.1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50"/>
      <c r="AG2695" s="54"/>
      <c r="AH2695" s="1"/>
      <c r="AI2695" s="1"/>
      <c r="AJ2695" s="1"/>
      <c r="AK2695" s="1"/>
      <c r="AL2695" s="1"/>
      <c r="AM2695" s="1"/>
      <c r="AN2695" s="1"/>
      <c r="AO2695" s="1"/>
      <c r="AP2695" s="1"/>
      <c r="AQ2695" s="1"/>
      <c r="AR2695" s="1"/>
      <c r="AS2695" s="1"/>
      <c r="AT2695" s="1"/>
      <c r="AU2695" s="1"/>
      <c r="AV2695" s="1"/>
      <c r="AW2695" s="1"/>
      <c r="AX2695" s="1"/>
      <c r="AY2695" s="1"/>
      <c r="AZ2695" s="1"/>
      <c r="BA2695" s="1"/>
      <c r="BB2695" s="1"/>
      <c r="BC2695" s="1"/>
      <c r="BD2695" s="1"/>
      <c r="BE2695" s="1"/>
      <c r="BF2695" s="1"/>
      <c r="BG2695" s="1"/>
      <c r="BH2695" s="1"/>
      <c r="BI2695" s="1"/>
      <c r="BJ2695" s="1"/>
      <c r="BK2695" s="1"/>
    </row>
    <row r="2696" spans="1:63" s="901" customFormat="1" ht="15" customHeight="1" x14ac:dyDescent="0.1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50"/>
      <c r="AG2696" s="54"/>
      <c r="AH2696" s="1"/>
      <c r="AI2696" s="1"/>
      <c r="AJ2696" s="1"/>
      <c r="AK2696" s="1"/>
      <c r="AL2696" s="1"/>
      <c r="AM2696" s="1"/>
      <c r="AN2696" s="1"/>
      <c r="AO2696" s="1"/>
      <c r="AP2696" s="1"/>
      <c r="AQ2696" s="1"/>
      <c r="AR2696" s="1"/>
      <c r="AS2696" s="1"/>
      <c r="AT2696" s="1"/>
      <c r="AU2696" s="1"/>
      <c r="AV2696" s="1"/>
      <c r="AW2696" s="1"/>
      <c r="AX2696" s="1"/>
      <c r="AY2696" s="1"/>
      <c r="AZ2696" s="1"/>
      <c r="BA2696" s="1"/>
      <c r="BB2696" s="1"/>
      <c r="BC2696" s="1"/>
      <c r="BD2696" s="1"/>
      <c r="BE2696" s="1"/>
      <c r="BF2696" s="1"/>
      <c r="BG2696" s="1"/>
      <c r="BH2696" s="1"/>
      <c r="BI2696" s="1"/>
      <c r="BJ2696" s="1"/>
      <c r="BK2696" s="1"/>
    </row>
    <row r="2697" spans="1:63" s="901" customFormat="1" ht="15" customHeight="1" x14ac:dyDescent="0.1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50"/>
      <c r="AG2697" s="54"/>
      <c r="AH2697" s="1"/>
      <c r="AI2697" s="1"/>
      <c r="AJ2697" s="1"/>
      <c r="AK2697" s="1"/>
      <c r="AL2697" s="1"/>
      <c r="AM2697" s="1"/>
      <c r="AN2697" s="1"/>
      <c r="AO2697" s="1"/>
      <c r="AP2697" s="1"/>
      <c r="AQ2697" s="1"/>
      <c r="AR2697" s="1"/>
      <c r="AS2697" s="1"/>
      <c r="AT2697" s="1"/>
      <c r="AU2697" s="1"/>
      <c r="AV2697" s="1"/>
      <c r="AW2697" s="1"/>
      <c r="AX2697" s="1"/>
      <c r="AY2697" s="1"/>
      <c r="AZ2697" s="1"/>
      <c r="BA2697" s="1"/>
      <c r="BB2697" s="1"/>
      <c r="BC2697" s="1"/>
      <c r="BD2697" s="1"/>
      <c r="BE2697" s="1"/>
      <c r="BF2697" s="1"/>
      <c r="BG2697" s="1"/>
      <c r="BH2697" s="1"/>
      <c r="BI2697" s="1"/>
      <c r="BJ2697" s="1"/>
      <c r="BK2697" s="1"/>
    </row>
    <row r="2698" spans="1:63" s="901" customFormat="1" ht="15" customHeight="1" x14ac:dyDescent="0.1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50"/>
      <c r="AG2698" s="54"/>
      <c r="AH2698" s="1"/>
      <c r="AI2698" s="1"/>
      <c r="AJ2698" s="1"/>
      <c r="AK2698" s="1"/>
      <c r="AL2698" s="1"/>
      <c r="AM2698" s="1"/>
      <c r="AN2698" s="1"/>
      <c r="AO2698" s="1"/>
      <c r="AP2698" s="1"/>
      <c r="AQ2698" s="1"/>
      <c r="AR2698" s="1"/>
      <c r="AS2698" s="1"/>
      <c r="AT2698" s="1"/>
      <c r="AU2698" s="1"/>
      <c r="AV2698" s="1"/>
      <c r="AW2698" s="1"/>
      <c r="AX2698" s="1"/>
      <c r="AY2698" s="1"/>
      <c r="AZ2698" s="1"/>
      <c r="BA2698" s="1"/>
      <c r="BB2698" s="1"/>
      <c r="BC2698" s="1"/>
      <c r="BD2698" s="1"/>
      <c r="BE2698" s="1"/>
      <c r="BF2698" s="1"/>
      <c r="BG2698" s="1"/>
      <c r="BH2698" s="1"/>
      <c r="BI2698" s="1"/>
      <c r="BJ2698" s="1"/>
      <c r="BK2698" s="1"/>
    </row>
    <row r="2699" spans="1:63" s="901" customFormat="1" ht="15" customHeight="1" x14ac:dyDescent="0.1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50"/>
      <c r="AG2699" s="54"/>
      <c r="AH2699" s="1"/>
      <c r="AI2699" s="1"/>
      <c r="AJ2699" s="1"/>
      <c r="AK2699" s="1"/>
      <c r="AL2699" s="1"/>
      <c r="AM2699" s="1"/>
      <c r="AN2699" s="1"/>
      <c r="AO2699" s="1"/>
      <c r="AP2699" s="1"/>
      <c r="AQ2699" s="1"/>
      <c r="AR2699" s="1"/>
      <c r="AS2699" s="1"/>
      <c r="AT2699" s="1"/>
      <c r="AU2699" s="1"/>
      <c r="AV2699" s="1"/>
      <c r="AW2699" s="1"/>
      <c r="AX2699" s="1"/>
      <c r="AY2699" s="1"/>
      <c r="AZ2699" s="1"/>
      <c r="BA2699" s="1"/>
      <c r="BB2699" s="1"/>
      <c r="BC2699" s="1"/>
      <c r="BD2699" s="1"/>
      <c r="BE2699" s="1"/>
      <c r="BF2699" s="1"/>
      <c r="BG2699" s="1"/>
      <c r="BH2699" s="1"/>
      <c r="BI2699" s="1"/>
      <c r="BJ2699" s="1"/>
      <c r="BK2699" s="1"/>
    </row>
    <row r="2700" spans="1:63" s="901" customFormat="1" ht="15" customHeight="1" x14ac:dyDescent="0.1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50"/>
      <c r="AG2700" s="54"/>
      <c r="AH2700" s="1"/>
      <c r="AI2700" s="1"/>
      <c r="AJ2700" s="1"/>
      <c r="AK2700" s="1"/>
      <c r="AL2700" s="1"/>
      <c r="AM2700" s="1"/>
      <c r="AN2700" s="1"/>
      <c r="AO2700" s="1"/>
      <c r="AP2700" s="1"/>
      <c r="AQ2700" s="1"/>
      <c r="AR2700" s="1"/>
      <c r="AS2700" s="1"/>
      <c r="AT2700" s="1"/>
      <c r="AU2700" s="1"/>
      <c r="AV2700" s="1"/>
      <c r="AW2700" s="1"/>
      <c r="AX2700" s="1"/>
      <c r="AY2700" s="1"/>
      <c r="AZ2700" s="1"/>
      <c r="BA2700" s="1"/>
      <c r="BB2700" s="1"/>
      <c r="BC2700" s="1"/>
      <c r="BD2700" s="1"/>
      <c r="BE2700" s="1"/>
      <c r="BF2700" s="1"/>
      <c r="BG2700" s="1"/>
      <c r="BH2700" s="1"/>
      <c r="BI2700" s="1"/>
      <c r="BJ2700" s="1"/>
      <c r="BK2700" s="1"/>
    </row>
    <row r="2701" spans="1:63" s="901" customFormat="1" ht="15" customHeight="1" x14ac:dyDescent="0.1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50"/>
      <c r="AG2701" s="54"/>
      <c r="AH2701" s="1"/>
      <c r="AI2701" s="1"/>
      <c r="AJ2701" s="1"/>
      <c r="AK2701" s="1"/>
      <c r="AL2701" s="1"/>
      <c r="AM2701" s="1"/>
      <c r="AN2701" s="1"/>
      <c r="AO2701" s="1"/>
      <c r="AP2701" s="1"/>
      <c r="AQ2701" s="1"/>
      <c r="AR2701" s="1"/>
      <c r="AS2701" s="1"/>
      <c r="AT2701" s="1"/>
      <c r="AU2701" s="1"/>
      <c r="AV2701" s="1"/>
      <c r="AW2701" s="1"/>
      <c r="AX2701" s="1"/>
      <c r="AY2701" s="1"/>
      <c r="AZ2701" s="1"/>
      <c r="BA2701" s="1"/>
      <c r="BB2701" s="1"/>
      <c r="BC2701" s="1"/>
      <c r="BD2701" s="1"/>
      <c r="BE2701" s="1"/>
      <c r="BF2701" s="1"/>
      <c r="BG2701" s="1"/>
      <c r="BH2701" s="1"/>
      <c r="BI2701" s="1"/>
      <c r="BJ2701" s="1"/>
      <c r="BK2701" s="1"/>
    </row>
    <row r="2702" spans="1:63" s="901" customFormat="1" ht="15" customHeight="1" x14ac:dyDescent="0.1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50"/>
      <c r="AG2702" s="54"/>
      <c r="AH2702" s="1"/>
      <c r="AI2702" s="1"/>
      <c r="AJ2702" s="1"/>
      <c r="AK2702" s="1"/>
      <c r="AL2702" s="1"/>
      <c r="AM2702" s="1"/>
      <c r="AN2702" s="1"/>
      <c r="AO2702" s="1"/>
      <c r="AP2702" s="1"/>
      <c r="AQ2702" s="1"/>
      <c r="AR2702" s="1"/>
      <c r="AS2702" s="1"/>
      <c r="AT2702" s="1"/>
      <c r="AU2702" s="1"/>
      <c r="AV2702" s="1"/>
      <c r="AW2702" s="1"/>
      <c r="AX2702" s="1"/>
      <c r="AY2702" s="1"/>
      <c r="AZ2702" s="1"/>
      <c r="BA2702" s="1"/>
      <c r="BB2702" s="1"/>
      <c r="BC2702" s="1"/>
      <c r="BD2702" s="1"/>
      <c r="BE2702" s="1"/>
      <c r="BF2702" s="1"/>
      <c r="BG2702" s="1"/>
      <c r="BH2702" s="1"/>
      <c r="BI2702" s="1"/>
      <c r="BJ2702" s="1"/>
      <c r="BK2702" s="1"/>
    </row>
    <row r="2703" spans="1:63" s="901" customFormat="1" ht="15" customHeight="1" x14ac:dyDescent="0.1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50"/>
      <c r="AG2703" s="54"/>
      <c r="AH2703" s="1"/>
      <c r="AI2703" s="1"/>
      <c r="AJ2703" s="1"/>
      <c r="AK2703" s="1"/>
      <c r="AL2703" s="1"/>
      <c r="AM2703" s="1"/>
      <c r="AN2703" s="1"/>
      <c r="AO2703" s="1"/>
      <c r="AP2703" s="1"/>
      <c r="AQ2703" s="1"/>
      <c r="AR2703" s="1"/>
      <c r="AS2703" s="1"/>
      <c r="AT2703" s="1"/>
      <c r="AU2703" s="1"/>
      <c r="AV2703" s="1"/>
      <c r="AW2703" s="1"/>
      <c r="AX2703" s="1"/>
      <c r="AY2703" s="1"/>
      <c r="AZ2703" s="1"/>
      <c r="BA2703" s="1"/>
      <c r="BB2703" s="1"/>
      <c r="BC2703" s="1"/>
      <c r="BD2703" s="1"/>
      <c r="BE2703" s="1"/>
      <c r="BF2703" s="1"/>
      <c r="BG2703" s="1"/>
      <c r="BH2703" s="1"/>
      <c r="BI2703" s="1"/>
      <c r="BJ2703" s="1"/>
      <c r="BK2703" s="1"/>
    </row>
    <row r="2704" spans="1:63" s="901" customFormat="1" ht="15" customHeight="1" x14ac:dyDescent="0.1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50"/>
      <c r="AG2704" s="54"/>
      <c r="AH2704" s="1"/>
      <c r="AI2704" s="1"/>
      <c r="AJ2704" s="1"/>
      <c r="AK2704" s="1"/>
      <c r="AL2704" s="1"/>
      <c r="AM2704" s="1"/>
      <c r="AN2704" s="1"/>
      <c r="AO2704" s="1"/>
      <c r="AP2704" s="1"/>
      <c r="AQ2704" s="1"/>
      <c r="AR2704" s="1"/>
      <c r="AS2704" s="1"/>
      <c r="AT2704" s="1"/>
      <c r="AU2704" s="1"/>
      <c r="AV2704" s="1"/>
      <c r="AW2704" s="1"/>
      <c r="AX2704" s="1"/>
      <c r="AY2704" s="1"/>
      <c r="AZ2704" s="1"/>
      <c r="BA2704" s="1"/>
      <c r="BB2704" s="1"/>
      <c r="BC2704" s="1"/>
      <c r="BD2704" s="1"/>
      <c r="BE2704" s="1"/>
      <c r="BF2704" s="1"/>
      <c r="BG2704" s="1"/>
      <c r="BH2704" s="1"/>
      <c r="BI2704" s="1"/>
      <c r="BJ2704" s="1"/>
      <c r="BK2704" s="1"/>
    </row>
    <row r="2705" spans="1:63" s="901" customFormat="1" ht="15" customHeight="1" x14ac:dyDescent="0.1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50"/>
      <c r="AG2705" s="54"/>
      <c r="AH2705" s="1"/>
      <c r="AI2705" s="1"/>
      <c r="AJ2705" s="1"/>
      <c r="AK2705" s="1"/>
      <c r="AL2705" s="1"/>
      <c r="AM2705" s="1"/>
      <c r="AN2705" s="1"/>
      <c r="AO2705" s="1"/>
      <c r="AP2705" s="1"/>
      <c r="AQ2705" s="1"/>
      <c r="AR2705" s="1"/>
      <c r="AS2705" s="1"/>
      <c r="AT2705" s="1"/>
      <c r="AU2705" s="1"/>
      <c r="AV2705" s="1"/>
      <c r="AW2705" s="1"/>
      <c r="AX2705" s="1"/>
      <c r="AY2705" s="1"/>
      <c r="AZ2705" s="1"/>
      <c r="BA2705" s="1"/>
      <c r="BB2705" s="1"/>
      <c r="BC2705" s="1"/>
      <c r="BD2705" s="1"/>
      <c r="BE2705" s="1"/>
      <c r="BF2705" s="1"/>
      <c r="BG2705" s="1"/>
      <c r="BH2705" s="1"/>
      <c r="BI2705" s="1"/>
      <c r="BJ2705" s="1"/>
      <c r="BK2705" s="1"/>
    </row>
    <row r="2706" spans="1:63" s="901" customFormat="1" ht="15" customHeight="1" x14ac:dyDescent="0.1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50"/>
      <c r="AG2706" s="54"/>
      <c r="AH2706" s="1"/>
      <c r="AI2706" s="1"/>
      <c r="AJ2706" s="1"/>
      <c r="AK2706" s="1"/>
      <c r="AL2706" s="1"/>
      <c r="AM2706" s="1"/>
      <c r="AN2706" s="1"/>
      <c r="AO2706" s="1"/>
      <c r="AP2706" s="1"/>
      <c r="AQ2706" s="1"/>
      <c r="AR2706" s="1"/>
      <c r="AS2706" s="1"/>
      <c r="AT2706" s="1"/>
      <c r="AU2706" s="1"/>
      <c r="AV2706" s="1"/>
      <c r="AW2706" s="1"/>
      <c r="AX2706" s="1"/>
      <c r="AY2706" s="1"/>
      <c r="AZ2706" s="1"/>
      <c r="BA2706" s="1"/>
      <c r="BB2706" s="1"/>
      <c r="BC2706" s="1"/>
      <c r="BD2706" s="1"/>
      <c r="BE2706" s="1"/>
      <c r="BF2706" s="1"/>
      <c r="BG2706" s="1"/>
      <c r="BH2706" s="1"/>
      <c r="BI2706" s="1"/>
      <c r="BJ2706" s="1"/>
      <c r="BK2706" s="1"/>
    </row>
    <row r="2707" spans="1:63" s="901" customFormat="1" ht="15" customHeight="1" x14ac:dyDescent="0.1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50"/>
      <c r="AG2707" s="54"/>
      <c r="AH2707" s="1"/>
      <c r="AI2707" s="1"/>
      <c r="AJ2707" s="1"/>
      <c r="AK2707" s="1"/>
      <c r="AL2707" s="1"/>
      <c r="AM2707" s="1"/>
      <c r="AN2707" s="1"/>
      <c r="AO2707" s="1"/>
      <c r="AP2707" s="1"/>
      <c r="AQ2707" s="1"/>
      <c r="AR2707" s="1"/>
      <c r="AS2707" s="1"/>
      <c r="AT2707" s="1"/>
      <c r="AU2707" s="1"/>
      <c r="AV2707" s="1"/>
      <c r="AW2707" s="1"/>
      <c r="AX2707" s="1"/>
      <c r="AY2707" s="1"/>
      <c r="AZ2707" s="1"/>
      <c r="BA2707" s="1"/>
      <c r="BB2707" s="1"/>
      <c r="BC2707" s="1"/>
      <c r="BD2707" s="1"/>
      <c r="BE2707" s="1"/>
      <c r="BF2707" s="1"/>
      <c r="BG2707" s="1"/>
      <c r="BH2707" s="1"/>
      <c r="BI2707" s="1"/>
      <c r="BJ2707" s="1"/>
      <c r="BK2707" s="1"/>
    </row>
    <row r="2708" spans="1:63" s="901" customFormat="1" ht="15" customHeight="1" x14ac:dyDescent="0.1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50"/>
      <c r="AG2708" s="54"/>
      <c r="AH2708" s="1"/>
      <c r="AI2708" s="1"/>
      <c r="AJ2708" s="1"/>
      <c r="AK2708" s="1"/>
      <c r="AL2708" s="1"/>
      <c r="AM2708" s="1"/>
      <c r="AN2708" s="1"/>
      <c r="AO2708" s="1"/>
      <c r="AP2708" s="1"/>
      <c r="AQ2708" s="1"/>
      <c r="AR2708" s="1"/>
      <c r="AS2708" s="1"/>
      <c r="AT2708" s="1"/>
      <c r="AU2708" s="1"/>
      <c r="AV2708" s="1"/>
      <c r="AW2708" s="1"/>
      <c r="AX2708" s="1"/>
      <c r="AY2708" s="1"/>
      <c r="AZ2708" s="1"/>
      <c r="BA2708" s="1"/>
      <c r="BB2708" s="1"/>
      <c r="BC2708" s="1"/>
      <c r="BD2708" s="1"/>
      <c r="BE2708" s="1"/>
      <c r="BF2708" s="1"/>
      <c r="BG2708" s="1"/>
      <c r="BH2708" s="1"/>
      <c r="BI2708" s="1"/>
      <c r="BJ2708" s="1"/>
      <c r="BK2708" s="1"/>
    </row>
    <row r="2709" spans="1:63" s="901" customFormat="1" ht="15" customHeight="1" x14ac:dyDescent="0.1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50"/>
      <c r="AG2709" s="54"/>
      <c r="AH2709" s="1"/>
      <c r="AI2709" s="1"/>
      <c r="AJ2709" s="1"/>
      <c r="AK2709" s="1"/>
      <c r="AL2709" s="1"/>
      <c r="AM2709" s="1"/>
      <c r="AN2709" s="1"/>
      <c r="AO2709" s="1"/>
      <c r="AP2709" s="1"/>
      <c r="AQ2709" s="1"/>
      <c r="AR2709" s="1"/>
      <c r="AS2709" s="1"/>
      <c r="AT2709" s="1"/>
      <c r="AU2709" s="1"/>
      <c r="AV2709" s="1"/>
      <c r="AW2709" s="1"/>
      <c r="AX2709" s="1"/>
      <c r="AY2709" s="1"/>
      <c r="AZ2709" s="1"/>
      <c r="BA2709" s="1"/>
      <c r="BB2709" s="1"/>
      <c r="BC2709" s="1"/>
      <c r="BD2709" s="1"/>
      <c r="BE2709" s="1"/>
      <c r="BF2709" s="1"/>
      <c r="BG2709" s="1"/>
      <c r="BH2709" s="1"/>
      <c r="BI2709" s="1"/>
      <c r="BJ2709" s="1"/>
      <c r="BK2709" s="1"/>
    </row>
    <row r="2710" spans="1:63" s="901" customFormat="1" ht="15" customHeight="1" x14ac:dyDescent="0.1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50"/>
      <c r="AG2710" s="54"/>
      <c r="AH2710" s="1"/>
      <c r="AI2710" s="1"/>
      <c r="AJ2710" s="1"/>
      <c r="AK2710" s="1"/>
      <c r="AL2710" s="1"/>
      <c r="AM2710" s="1"/>
      <c r="AN2710" s="1"/>
      <c r="AO2710" s="1"/>
      <c r="AP2710" s="1"/>
      <c r="AQ2710" s="1"/>
      <c r="AR2710" s="1"/>
      <c r="AS2710" s="1"/>
      <c r="AT2710" s="1"/>
      <c r="AU2710" s="1"/>
      <c r="AV2710" s="1"/>
      <c r="AW2710" s="1"/>
      <c r="AX2710" s="1"/>
      <c r="AY2710" s="1"/>
      <c r="AZ2710" s="1"/>
      <c r="BA2710" s="1"/>
      <c r="BB2710" s="1"/>
      <c r="BC2710" s="1"/>
      <c r="BD2710" s="1"/>
      <c r="BE2710" s="1"/>
      <c r="BF2710" s="1"/>
      <c r="BG2710" s="1"/>
      <c r="BH2710" s="1"/>
      <c r="BI2710" s="1"/>
      <c r="BJ2710" s="1"/>
      <c r="BK2710" s="1"/>
    </row>
    <row r="2711" spans="1:63" s="901" customFormat="1" ht="15" customHeight="1" x14ac:dyDescent="0.1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50"/>
      <c r="AG2711" s="54"/>
      <c r="AH2711" s="1"/>
      <c r="AI2711" s="1"/>
      <c r="AJ2711" s="1"/>
      <c r="AK2711" s="1"/>
      <c r="AL2711" s="1"/>
      <c r="AM2711" s="1"/>
      <c r="AN2711" s="1"/>
      <c r="AO2711" s="1"/>
      <c r="AP2711" s="1"/>
      <c r="AQ2711" s="1"/>
      <c r="AR2711" s="1"/>
      <c r="AS2711" s="1"/>
      <c r="AT2711" s="1"/>
      <c r="AU2711" s="1"/>
      <c r="AV2711" s="1"/>
      <c r="AW2711" s="1"/>
      <c r="AX2711" s="1"/>
      <c r="AY2711" s="1"/>
      <c r="AZ2711" s="1"/>
      <c r="BA2711" s="1"/>
      <c r="BB2711" s="1"/>
      <c r="BC2711" s="1"/>
      <c r="BD2711" s="1"/>
      <c r="BE2711" s="1"/>
      <c r="BF2711" s="1"/>
      <c r="BG2711" s="1"/>
      <c r="BH2711" s="1"/>
      <c r="BI2711" s="1"/>
      <c r="BJ2711" s="1"/>
      <c r="BK2711" s="1"/>
    </row>
    <row r="2712" spans="1:63" s="901" customFormat="1" ht="15" customHeight="1" x14ac:dyDescent="0.1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50"/>
      <c r="AG2712" s="54"/>
      <c r="AH2712" s="1"/>
      <c r="AI2712" s="1"/>
      <c r="AJ2712" s="1"/>
      <c r="AK2712" s="1"/>
      <c r="AL2712" s="1"/>
      <c r="AM2712" s="1"/>
      <c r="AN2712" s="1"/>
      <c r="AO2712" s="1"/>
      <c r="AP2712" s="1"/>
      <c r="AQ2712" s="1"/>
      <c r="AR2712" s="1"/>
      <c r="AS2712" s="1"/>
      <c r="AT2712" s="1"/>
      <c r="AU2712" s="1"/>
      <c r="AV2712" s="1"/>
      <c r="AW2712" s="1"/>
      <c r="AX2712" s="1"/>
      <c r="AY2712" s="1"/>
      <c r="AZ2712" s="1"/>
      <c r="BA2712" s="1"/>
      <c r="BB2712" s="1"/>
      <c r="BC2712" s="1"/>
      <c r="BD2712" s="1"/>
      <c r="BE2712" s="1"/>
      <c r="BF2712" s="1"/>
      <c r="BG2712" s="1"/>
      <c r="BH2712" s="1"/>
      <c r="BI2712" s="1"/>
      <c r="BJ2712" s="1"/>
      <c r="BK2712" s="1"/>
    </row>
    <row r="2713" spans="1:63" s="901" customFormat="1" ht="15" customHeight="1" x14ac:dyDescent="0.1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50"/>
      <c r="AG2713" s="54"/>
      <c r="AH2713" s="1"/>
      <c r="AI2713" s="1"/>
      <c r="AJ2713" s="1"/>
      <c r="AK2713" s="1"/>
      <c r="AL2713" s="1"/>
      <c r="AM2713" s="1"/>
      <c r="AN2713" s="1"/>
      <c r="AO2713" s="1"/>
      <c r="AP2713" s="1"/>
      <c r="AQ2713" s="1"/>
      <c r="AR2713" s="1"/>
      <c r="AS2713" s="1"/>
      <c r="AT2713" s="1"/>
      <c r="AU2713" s="1"/>
      <c r="AV2713" s="1"/>
      <c r="AW2713" s="1"/>
      <c r="AX2713" s="1"/>
      <c r="AY2713" s="1"/>
      <c r="AZ2713" s="1"/>
      <c r="BA2713" s="1"/>
      <c r="BB2713" s="1"/>
      <c r="BC2713" s="1"/>
      <c r="BD2713" s="1"/>
      <c r="BE2713" s="1"/>
      <c r="BF2713" s="1"/>
      <c r="BG2713" s="1"/>
      <c r="BH2713" s="1"/>
      <c r="BI2713" s="1"/>
      <c r="BJ2713" s="1"/>
      <c r="BK2713" s="1"/>
    </row>
    <row r="2714" spans="1:63" s="901" customFormat="1" ht="15" customHeight="1" x14ac:dyDescent="0.1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50"/>
      <c r="AG2714" s="54"/>
      <c r="AH2714" s="1"/>
      <c r="AI2714" s="1"/>
      <c r="AJ2714" s="1"/>
      <c r="AK2714" s="1"/>
      <c r="AL2714" s="1"/>
      <c r="AM2714" s="1"/>
      <c r="AN2714" s="1"/>
      <c r="AO2714" s="1"/>
      <c r="AP2714" s="1"/>
      <c r="AQ2714" s="1"/>
      <c r="AR2714" s="1"/>
      <c r="AS2714" s="1"/>
      <c r="AT2714" s="1"/>
      <c r="AU2714" s="1"/>
      <c r="AV2714" s="1"/>
      <c r="AW2714" s="1"/>
      <c r="AX2714" s="1"/>
      <c r="AY2714" s="1"/>
      <c r="AZ2714" s="1"/>
      <c r="BA2714" s="1"/>
      <c r="BB2714" s="1"/>
      <c r="BC2714" s="1"/>
      <c r="BD2714" s="1"/>
      <c r="BE2714" s="1"/>
      <c r="BF2714" s="1"/>
      <c r="BG2714" s="1"/>
      <c r="BH2714" s="1"/>
      <c r="BI2714" s="1"/>
      <c r="BJ2714" s="1"/>
      <c r="BK2714" s="1"/>
    </row>
    <row r="2715" spans="1:63" s="901" customFormat="1" ht="15" customHeight="1" x14ac:dyDescent="0.1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50"/>
      <c r="AG2715" s="54"/>
      <c r="AH2715" s="1"/>
      <c r="AI2715" s="1"/>
      <c r="AJ2715" s="1"/>
      <c r="AK2715" s="1"/>
      <c r="AL2715" s="1"/>
      <c r="AM2715" s="1"/>
      <c r="AN2715" s="1"/>
      <c r="AO2715" s="1"/>
      <c r="AP2715" s="1"/>
      <c r="AQ2715" s="1"/>
      <c r="AR2715" s="1"/>
      <c r="AS2715" s="1"/>
      <c r="AT2715" s="1"/>
      <c r="AU2715" s="1"/>
      <c r="AV2715" s="1"/>
      <c r="AW2715" s="1"/>
      <c r="AX2715" s="1"/>
      <c r="AY2715" s="1"/>
      <c r="AZ2715" s="1"/>
      <c r="BA2715" s="1"/>
      <c r="BB2715" s="1"/>
      <c r="BC2715" s="1"/>
      <c r="BD2715" s="1"/>
      <c r="BE2715" s="1"/>
      <c r="BF2715" s="1"/>
      <c r="BG2715" s="1"/>
      <c r="BH2715" s="1"/>
      <c r="BI2715" s="1"/>
      <c r="BJ2715" s="1"/>
      <c r="BK2715" s="1"/>
    </row>
    <row r="2716" spans="1:63" s="901" customFormat="1" ht="15" customHeight="1" x14ac:dyDescent="0.1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50"/>
      <c r="AG2716" s="54"/>
      <c r="AH2716" s="1"/>
      <c r="AI2716" s="1"/>
      <c r="AJ2716" s="1"/>
      <c r="AK2716" s="1"/>
      <c r="AL2716" s="1"/>
      <c r="AM2716" s="1"/>
      <c r="AN2716" s="1"/>
      <c r="AO2716" s="1"/>
      <c r="AP2716" s="1"/>
      <c r="AQ2716" s="1"/>
      <c r="AR2716" s="1"/>
      <c r="AS2716" s="1"/>
      <c r="AT2716" s="1"/>
      <c r="AU2716" s="1"/>
      <c r="AV2716" s="1"/>
      <c r="AW2716" s="1"/>
      <c r="AX2716" s="1"/>
      <c r="AY2716" s="1"/>
      <c r="AZ2716" s="1"/>
      <c r="BA2716" s="1"/>
      <c r="BB2716" s="1"/>
      <c r="BC2716" s="1"/>
      <c r="BD2716" s="1"/>
      <c r="BE2716" s="1"/>
      <c r="BF2716" s="1"/>
      <c r="BG2716" s="1"/>
      <c r="BH2716" s="1"/>
      <c r="BI2716" s="1"/>
      <c r="BJ2716" s="1"/>
      <c r="BK2716" s="1"/>
    </row>
    <row r="2717" spans="1:63" s="901" customFormat="1" ht="15" customHeight="1" x14ac:dyDescent="0.1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50"/>
      <c r="AG2717" s="54"/>
      <c r="AH2717" s="1"/>
      <c r="AI2717" s="1"/>
      <c r="AJ2717" s="1"/>
      <c r="AK2717" s="1"/>
      <c r="AL2717" s="1"/>
      <c r="AM2717" s="1"/>
      <c r="AN2717" s="1"/>
      <c r="AO2717" s="1"/>
      <c r="AP2717" s="1"/>
      <c r="AQ2717" s="1"/>
      <c r="AR2717" s="1"/>
      <c r="AS2717" s="1"/>
      <c r="AT2717" s="1"/>
      <c r="AU2717" s="1"/>
      <c r="AV2717" s="1"/>
      <c r="AW2717" s="1"/>
      <c r="AX2717" s="1"/>
      <c r="AY2717" s="1"/>
      <c r="AZ2717" s="1"/>
      <c r="BA2717" s="1"/>
      <c r="BB2717" s="1"/>
      <c r="BC2717" s="1"/>
      <c r="BD2717" s="1"/>
      <c r="BE2717" s="1"/>
      <c r="BF2717" s="1"/>
      <c r="BG2717" s="1"/>
      <c r="BH2717" s="1"/>
      <c r="BI2717" s="1"/>
      <c r="BJ2717" s="1"/>
      <c r="BK2717" s="1"/>
    </row>
    <row r="2718" spans="1:63" s="901" customFormat="1" ht="15" customHeight="1" x14ac:dyDescent="0.1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50"/>
      <c r="AG2718" s="54"/>
      <c r="AH2718" s="1"/>
      <c r="AI2718" s="1"/>
      <c r="AJ2718" s="1"/>
      <c r="AK2718" s="1"/>
      <c r="AL2718" s="1"/>
      <c r="AM2718" s="1"/>
      <c r="AN2718" s="1"/>
      <c r="AO2718" s="1"/>
      <c r="AP2718" s="1"/>
      <c r="AQ2718" s="1"/>
      <c r="AR2718" s="1"/>
      <c r="AS2718" s="1"/>
      <c r="AT2718" s="1"/>
      <c r="AU2718" s="1"/>
      <c r="AV2718" s="1"/>
      <c r="AW2718" s="1"/>
      <c r="AX2718" s="1"/>
      <c r="AY2718" s="1"/>
      <c r="AZ2718" s="1"/>
      <c r="BA2718" s="1"/>
      <c r="BB2718" s="1"/>
      <c r="BC2718" s="1"/>
      <c r="BD2718" s="1"/>
      <c r="BE2718" s="1"/>
      <c r="BF2718" s="1"/>
      <c r="BG2718" s="1"/>
      <c r="BH2718" s="1"/>
      <c r="BI2718" s="1"/>
      <c r="BJ2718" s="1"/>
      <c r="BK2718" s="1"/>
    </row>
    <row r="2719" spans="1:63" s="901" customFormat="1" ht="15" customHeight="1" x14ac:dyDescent="0.1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50"/>
      <c r="AG2719" s="54"/>
      <c r="AH2719" s="1"/>
      <c r="AI2719" s="1"/>
      <c r="AJ2719" s="1"/>
      <c r="AK2719" s="1"/>
      <c r="AL2719" s="1"/>
      <c r="AM2719" s="1"/>
      <c r="AN2719" s="1"/>
      <c r="AO2719" s="1"/>
      <c r="AP2719" s="1"/>
      <c r="AQ2719" s="1"/>
      <c r="AR2719" s="1"/>
      <c r="AS2719" s="1"/>
      <c r="AT2719" s="1"/>
      <c r="AU2719" s="1"/>
      <c r="AV2719" s="1"/>
      <c r="AW2719" s="1"/>
      <c r="AX2719" s="1"/>
      <c r="AY2719" s="1"/>
      <c r="AZ2719" s="1"/>
      <c r="BA2719" s="1"/>
      <c r="BB2719" s="1"/>
      <c r="BC2719" s="1"/>
      <c r="BD2719" s="1"/>
      <c r="BE2719" s="1"/>
      <c r="BF2719" s="1"/>
      <c r="BG2719" s="1"/>
      <c r="BH2719" s="1"/>
      <c r="BI2719" s="1"/>
      <c r="BJ2719" s="1"/>
      <c r="BK2719" s="1"/>
    </row>
    <row r="2720" spans="1:63" s="901" customFormat="1" ht="15" customHeight="1" x14ac:dyDescent="0.1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50"/>
      <c r="AG2720" s="54"/>
      <c r="AH2720" s="1"/>
      <c r="AI2720" s="1"/>
      <c r="AJ2720" s="1"/>
      <c r="AK2720" s="1"/>
      <c r="AL2720" s="1"/>
      <c r="AM2720" s="1"/>
      <c r="AN2720" s="1"/>
      <c r="AO2720" s="1"/>
      <c r="AP2720" s="1"/>
      <c r="AQ2720" s="1"/>
      <c r="AR2720" s="1"/>
      <c r="AS2720" s="1"/>
      <c r="AT2720" s="1"/>
      <c r="AU2720" s="1"/>
      <c r="AV2720" s="1"/>
      <c r="AW2720" s="1"/>
      <c r="AX2720" s="1"/>
      <c r="AY2720" s="1"/>
      <c r="AZ2720" s="1"/>
      <c r="BA2720" s="1"/>
      <c r="BB2720" s="1"/>
      <c r="BC2720" s="1"/>
      <c r="BD2720" s="1"/>
      <c r="BE2720" s="1"/>
      <c r="BF2720" s="1"/>
      <c r="BG2720" s="1"/>
      <c r="BH2720" s="1"/>
      <c r="BI2720" s="1"/>
      <c r="BJ2720" s="1"/>
      <c r="BK2720" s="1"/>
    </row>
    <row r="2721" spans="1:63" s="901" customFormat="1" ht="15" customHeight="1" x14ac:dyDescent="0.1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50"/>
      <c r="AG2721" s="54"/>
      <c r="AH2721" s="1"/>
      <c r="AI2721" s="1"/>
      <c r="AJ2721" s="1"/>
      <c r="AK2721" s="1"/>
      <c r="AL2721" s="1"/>
      <c r="AM2721" s="1"/>
      <c r="AN2721" s="1"/>
      <c r="AO2721" s="1"/>
      <c r="AP2721" s="1"/>
      <c r="AQ2721" s="1"/>
      <c r="AR2721" s="1"/>
      <c r="AS2721" s="1"/>
      <c r="AT2721" s="1"/>
      <c r="AU2721" s="1"/>
      <c r="AV2721" s="1"/>
      <c r="AW2721" s="1"/>
      <c r="AX2721" s="1"/>
      <c r="AY2721" s="1"/>
      <c r="AZ2721" s="1"/>
      <c r="BA2721" s="1"/>
      <c r="BB2721" s="1"/>
      <c r="BC2721" s="1"/>
      <c r="BD2721" s="1"/>
      <c r="BE2721" s="1"/>
      <c r="BF2721" s="1"/>
      <c r="BG2721" s="1"/>
      <c r="BH2721" s="1"/>
      <c r="BI2721" s="1"/>
      <c r="BJ2721" s="1"/>
      <c r="BK2721" s="1"/>
    </row>
    <row r="2722" spans="1:63" s="901" customFormat="1" ht="15" customHeight="1" x14ac:dyDescent="0.1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50"/>
      <c r="AG2722" s="54"/>
      <c r="AH2722" s="1"/>
      <c r="AI2722" s="1"/>
      <c r="AJ2722" s="1"/>
      <c r="AK2722" s="1"/>
      <c r="AL2722" s="1"/>
      <c r="AM2722" s="1"/>
      <c r="AN2722" s="1"/>
      <c r="AO2722" s="1"/>
      <c r="AP2722" s="1"/>
      <c r="AQ2722" s="1"/>
      <c r="AR2722" s="1"/>
      <c r="AS2722" s="1"/>
      <c r="AT2722" s="1"/>
      <c r="AU2722" s="1"/>
      <c r="AV2722" s="1"/>
      <c r="AW2722" s="1"/>
      <c r="AX2722" s="1"/>
      <c r="AY2722" s="1"/>
      <c r="AZ2722" s="1"/>
      <c r="BA2722" s="1"/>
      <c r="BB2722" s="1"/>
      <c r="BC2722" s="1"/>
      <c r="BD2722" s="1"/>
      <c r="BE2722" s="1"/>
      <c r="BF2722" s="1"/>
      <c r="BG2722" s="1"/>
      <c r="BH2722" s="1"/>
      <c r="BI2722" s="1"/>
      <c r="BJ2722" s="1"/>
      <c r="BK2722" s="1"/>
    </row>
    <row r="2723" spans="1:63" s="901" customFormat="1" ht="15" customHeight="1" x14ac:dyDescent="0.1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50"/>
      <c r="AG2723" s="54"/>
      <c r="AH2723" s="1"/>
      <c r="AI2723" s="1"/>
      <c r="AJ2723" s="1"/>
      <c r="AK2723" s="1"/>
      <c r="AL2723" s="1"/>
      <c r="AM2723" s="1"/>
      <c r="AN2723" s="1"/>
      <c r="AO2723" s="1"/>
      <c r="AP2723" s="1"/>
      <c r="AQ2723" s="1"/>
      <c r="AR2723" s="1"/>
      <c r="AS2723" s="1"/>
      <c r="AT2723" s="1"/>
      <c r="AU2723" s="1"/>
      <c r="AV2723" s="1"/>
      <c r="AW2723" s="1"/>
      <c r="AX2723" s="1"/>
      <c r="AY2723" s="1"/>
      <c r="AZ2723" s="1"/>
      <c r="BA2723" s="1"/>
      <c r="BB2723" s="1"/>
      <c r="BC2723" s="1"/>
      <c r="BD2723" s="1"/>
      <c r="BE2723" s="1"/>
      <c r="BF2723" s="1"/>
      <c r="BG2723" s="1"/>
      <c r="BH2723" s="1"/>
      <c r="BI2723" s="1"/>
      <c r="BJ2723" s="1"/>
      <c r="BK2723" s="1"/>
    </row>
    <row r="2724" spans="1:63" s="901" customFormat="1" ht="15" customHeight="1" x14ac:dyDescent="0.1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50"/>
      <c r="AG2724" s="54"/>
      <c r="AH2724" s="1"/>
      <c r="AI2724" s="1"/>
      <c r="AJ2724" s="1"/>
      <c r="AK2724" s="1"/>
      <c r="AL2724" s="1"/>
      <c r="AM2724" s="1"/>
      <c r="AN2724" s="1"/>
      <c r="AO2724" s="1"/>
      <c r="AP2724" s="1"/>
      <c r="AQ2724" s="1"/>
      <c r="AR2724" s="1"/>
      <c r="AS2724" s="1"/>
      <c r="AT2724" s="1"/>
      <c r="AU2724" s="1"/>
      <c r="AV2724" s="1"/>
      <c r="AW2724" s="1"/>
      <c r="AX2724" s="1"/>
      <c r="AY2724" s="1"/>
      <c r="AZ2724" s="1"/>
      <c r="BA2724" s="1"/>
      <c r="BB2724" s="1"/>
      <c r="BC2724" s="1"/>
      <c r="BD2724" s="1"/>
      <c r="BE2724" s="1"/>
      <c r="BF2724" s="1"/>
      <c r="BG2724" s="1"/>
      <c r="BH2724" s="1"/>
      <c r="BI2724" s="1"/>
      <c r="BJ2724" s="1"/>
      <c r="BK2724" s="1"/>
    </row>
    <row r="2725" spans="1:63" s="901" customFormat="1" ht="15" customHeight="1" x14ac:dyDescent="0.1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50"/>
      <c r="AG2725" s="54"/>
      <c r="AH2725" s="1"/>
      <c r="AI2725" s="1"/>
      <c r="AJ2725" s="1"/>
      <c r="AK2725" s="1"/>
      <c r="AL2725" s="1"/>
      <c r="AM2725" s="1"/>
      <c r="AN2725" s="1"/>
      <c r="AO2725" s="1"/>
      <c r="AP2725" s="1"/>
      <c r="AQ2725" s="1"/>
      <c r="AR2725" s="1"/>
      <c r="AS2725" s="1"/>
      <c r="AT2725" s="1"/>
      <c r="AU2725" s="1"/>
      <c r="AV2725" s="1"/>
      <c r="AW2725" s="1"/>
      <c r="AX2725" s="1"/>
      <c r="AY2725" s="1"/>
      <c r="AZ2725" s="1"/>
      <c r="BA2725" s="1"/>
      <c r="BB2725" s="1"/>
      <c r="BC2725" s="1"/>
      <c r="BD2725" s="1"/>
      <c r="BE2725" s="1"/>
      <c r="BF2725" s="1"/>
      <c r="BG2725" s="1"/>
      <c r="BH2725" s="1"/>
      <c r="BI2725" s="1"/>
      <c r="BJ2725" s="1"/>
      <c r="BK2725" s="1"/>
    </row>
    <row r="2726" spans="1:63" s="901" customFormat="1" ht="15" customHeight="1" x14ac:dyDescent="0.1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50"/>
      <c r="AG2726" s="54"/>
      <c r="AH2726" s="1"/>
      <c r="AI2726" s="1"/>
      <c r="AJ2726" s="1"/>
      <c r="AK2726" s="1"/>
      <c r="AL2726" s="1"/>
      <c r="AM2726" s="1"/>
      <c r="AN2726" s="1"/>
      <c r="AO2726" s="1"/>
      <c r="AP2726" s="1"/>
      <c r="AQ2726" s="1"/>
      <c r="AR2726" s="1"/>
      <c r="AS2726" s="1"/>
      <c r="AT2726" s="1"/>
      <c r="AU2726" s="1"/>
      <c r="AV2726" s="1"/>
      <c r="AW2726" s="1"/>
      <c r="AX2726" s="1"/>
      <c r="AY2726" s="1"/>
      <c r="AZ2726" s="1"/>
      <c r="BA2726" s="1"/>
      <c r="BB2726" s="1"/>
      <c r="BC2726" s="1"/>
      <c r="BD2726" s="1"/>
      <c r="BE2726" s="1"/>
      <c r="BF2726" s="1"/>
      <c r="BG2726" s="1"/>
      <c r="BH2726" s="1"/>
      <c r="BI2726" s="1"/>
      <c r="BJ2726" s="1"/>
      <c r="BK2726" s="1"/>
    </row>
    <row r="2727" spans="1:63" s="901" customFormat="1" ht="15" customHeight="1" x14ac:dyDescent="0.1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50"/>
      <c r="AG2727" s="54"/>
      <c r="AH2727" s="1"/>
      <c r="AI2727" s="1"/>
      <c r="AJ2727" s="1"/>
      <c r="AK2727" s="1"/>
      <c r="AL2727" s="1"/>
      <c r="AM2727" s="1"/>
      <c r="AN2727" s="1"/>
      <c r="AO2727" s="1"/>
      <c r="AP2727" s="1"/>
      <c r="AQ2727" s="1"/>
      <c r="AR2727" s="1"/>
      <c r="AS2727" s="1"/>
      <c r="AT2727" s="1"/>
      <c r="AU2727" s="1"/>
      <c r="AV2727" s="1"/>
      <c r="AW2727" s="1"/>
      <c r="AX2727" s="1"/>
      <c r="AY2727" s="1"/>
      <c r="AZ2727" s="1"/>
      <c r="BA2727" s="1"/>
      <c r="BB2727" s="1"/>
      <c r="BC2727" s="1"/>
      <c r="BD2727" s="1"/>
      <c r="BE2727" s="1"/>
      <c r="BF2727" s="1"/>
      <c r="BG2727" s="1"/>
      <c r="BH2727" s="1"/>
      <c r="BI2727" s="1"/>
      <c r="BJ2727" s="1"/>
      <c r="BK2727" s="1"/>
    </row>
    <row r="2728" spans="1:63" s="901" customFormat="1" ht="15" customHeight="1" x14ac:dyDescent="0.1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50"/>
      <c r="AG2728" s="54"/>
      <c r="AH2728" s="1"/>
      <c r="AI2728" s="1"/>
      <c r="AJ2728" s="1"/>
      <c r="AK2728" s="1"/>
      <c r="AL2728" s="1"/>
      <c r="AM2728" s="1"/>
      <c r="AN2728" s="1"/>
      <c r="AO2728" s="1"/>
      <c r="AP2728" s="1"/>
      <c r="AQ2728" s="1"/>
      <c r="AR2728" s="1"/>
      <c r="AS2728" s="1"/>
      <c r="AT2728" s="1"/>
      <c r="AU2728" s="1"/>
      <c r="AV2728" s="1"/>
      <c r="AW2728" s="1"/>
      <c r="AX2728" s="1"/>
      <c r="AY2728" s="1"/>
      <c r="AZ2728" s="1"/>
      <c r="BA2728" s="1"/>
      <c r="BB2728" s="1"/>
      <c r="BC2728" s="1"/>
      <c r="BD2728" s="1"/>
      <c r="BE2728" s="1"/>
      <c r="BF2728" s="1"/>
      <c r="BG2728" s="1"/>
      <c r="BH2728" s="1"/>
      <c r="BI2728" s="1"/>
      <c r="BJ2728" s="1"/>
      <c r="BK2728" s="1"/>
    </row>
    <row r="2729" spans="1:63" s="901" customFormat="1" ht="15" customHeight="1" x14ac:dyDescent="0.1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50"/>
      <c r="AG2729" s="54"/>
      <c r="AH2729" s="1"/>
      <c r="AI2729" s="1"/>
      <c r="AJ2729" s="1"/>
      <c r="AK2729" s="1"/>
      <c r="AL2729" s="1"/>
      <c r="AM2729" s="1"/>
      <c r="AN2729" s="1"/>
      <c r="AO2729" s="1"/>
      <c r="AP2729" s="1"/>
      <c r="AQ2729" s="1"/>
      <c r="AR2729" s="1"/>
      <c r="AS2729" s="1"/>
      <c r="AT2729" s="1"/>
      <c r="AU2729" s="1"/>
      <c r="AV2729" s="1"/>
      <c r="AW2729" s="1"/>
      <c r="AX2729" s="1"/>
      <c r="AY2729" s="1"/>
      <c r="AZ2729" s="1"/>
      <c r="BA2729" s="1"/>
      <c r="BB2729" s="1"/>
      <c r="BC2729" s="1"/>
      <c r="BD2729" s="1"/>
      <c r="BE2729" s="1"/>
      <c r="BF2729" s="1"/>
      <c r="BG2729" s="1"/>
      <c r="BH2729" s="1"/>
      <c r="BI2729" s="1"/>
      <c r="BJ2729" s="1"/>
      <c r="BK2729" s="1"/>
    </row>
    <row r="2730" spans="1:63" s="901" customFormat="1" ht="15" customHeight="1" x14ac:dyDescent="0.1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50"/>
      <c r="AG2730" s="54"/>
      <c r="AH2730" s="1"/>
      <c r="AI2730" s="1"/>
      <c r="AJ2730" s="1"/>
      <c r="AK2730" s="1"/>
      <c r="AL2730" s="1"/>
      <c r="AM2730" s="1"/>
      <c r="AN2730" s="1"/>
      <c r="AO2730" s="1"/>
      <c r="AP2730" s="1"/>
      <c r="AQ2730" s="1"/>
      <c r="AR2730" s="1"/>
      <c r="AS2730" s="1"/>
      <c r="AT2730" s="1"/>
      <c r="AU2730" s="1"/>
      <c r="AV2730" s="1"/>
      <c r="AW2730" s="1"/>
      <c r="AX2730" s="1"/>
      <c r="AY2730" s="1"/>
      <c r="AZ2730" s="1"/>
      <c r="BA2730" s="1"/>
      <c r="BB2730" s="1"/>
      <c r="BC2730" s="1"/>
      <c r="BD2730" s="1"/>
      <c r="BE2730" s="1"/>
      <c r="BF2730" s="1"/>
      <c r="BG2730" s="1"/>
      <c r="BH2730" s="1"/>
      <c r="BI2730" s="1"/>
      <c r="BJ2730" s="1"/>
      <c r="BK2730" s="1"/>
    </row>
    <row r="2731" spans="1:63" s="901" customFormat="1" ht="15" customHeight="1" x14ac:dyDescent="0.1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50"/>
      <c r="AG2731" s="54"/>
      <c r="AH2731" s="1"/>
      <c r="AI2731" s="1"/>
      <c r="AJ2731" s="1"/>
      <c r="AK2731" s="1"/>
      <c r="AL2731" s="1"/>
      <c r="AM2731" s="1"/>
      <c r="AN2731" s="1"/>
      <c r="AO2731" s="1"/>
      <c r="AP2731" s="1"/>
      <c r="AQ2731" s="1"/>
      <c r="AR2731" s="1"/>
      <c r="AS2731" s="1"/>
      <c r="AT2731" s="1"/>
      <c r="AU2731" s="1"/>
      <c r="AV2731" s="1"/>
      <c r="AW2731" s="1"/>
      <c r="AX2731" s="1"/>
      <c r="AY2731" s="1"/>
      <c r="AZ2731" s="1"/>
      <c r="BA2731" s="1"/>
      <c r="BB2731" s="1"/>
      <c r="BC2731" s="1"/>
      <c r="BD2731" s="1"/>
      <c r="BE2731" s="1"/>
      <c r="BF2731" s="1"/>
      <c r="BG2731" s="1"/>
      <c r="BH2731" s="1"/>
      <c r="BI2731" s="1"/>
      <c r="BJ2731" s="1"/>
      <c r="BK2731" s="1"/>
    </row>
    <row r="2732" spans="1:63" s="901" customFormat="1" ht="15" customHeight="1" x14ac:dyDescent="0.1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50"/>
      <c r="AG2732" s="54"/>
      <c r="AH2732" s="1"/>
      <c r="AI2732" s="1"/>
      <c r="AJ2732" s="1"/>
      <c r="AK2732" s="1"/>
      <c r="AL2732" s="1"/>
      <c r="AM2732" s="1"/>
      <c r="AN2732" s="1"/>
      <c r="AO2732" s="1"/>
      <c r="AP2732" s="1"/>
      <c r="AQ2732" s="1"/>
      <c r="AR2732" s="1"/>
      <c r="AS2732" s="1"/>
      <c r="AT2732" s="1"/>
      <c r="AU2732" s="1"/>
      <c r="AV2732" s="1"/>
      <c r="AW2732" s="1"/>
      <c r="AX2732" s="1"/>
      <c r="AY2732" s="1"/>
      <c r="AZ2732" s="1"/>
      <c r="BA2732" s="1"/>
      <c r="BB2732" s="1"/>
      <c r="BC2732" s="1"/>
      <c r="BD2732" s="1"/>
      <c r="BE2732" s="1"/>
      <c r="BF2732" s="1"/>
      <c r="BG2732" s="1"/>
      <c r="BH2732" s="1"/>
      <c r="BI2732" s="1"/>
      <c r="BJ2732" s="1"/>
      <c r="BK2732" s="1"/>
    </row>
    <row r="2733" spans="1:63" s="901" customFormat="1" ht="15" customHeight="1" x14ac:dyDescent="0.1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50"/>
      <c r="AG2733" s="54"/>
      <c r="AH2733" s="1"/>
      <c r="AI2733" s="1"/>
      <c r="AJ2733" s="1"/>
      <c r="AK2733" s="1"/>
      <c r="AL2733" s="1"/>
      <c r="AM2733" s="1"/>
      <c r="AN2733" s="1"/>
      <c r="AO2733" s="1"/>
      <c r="AP2733" s="1"/>
      <c r="AQ2733" s="1"/>
      <c r="AR2733" s="1"/>
      <c r="AS2733" s="1"/>
      <c r="AT2733" s="1"/>
      <c r="AU2733" s="1"/>
      <c r="AV2733" s="1"/>
      <c r="AW2733" s="1"/>
      <c r="AX2733" s="1"/>
      <c r="AY2733" s="1"/>
      <c r="AZ2733" s="1"/>
      <c r="BA2733" s="1"/>
      <c r="BB2733" s="1"/>
      <c r="BC2733" s="1"/>
      <c r="BD2733" s="1"/>
      <c r="BE2733" s="1"/>
      <c r="BF2733" s="1"/>
      <c r="BG2733" s="1"/>
      <c r="BH2733" s="1"/>
      <c r="BI2733" s="1"/>
      <c r="BJ2733" s="1"/>
      <c r="BK2733" s="1"/>
    </row>
    <row r="2734" spans="1:63" s="901" customFormat="1" ht="15" customHeight="1" x14ac:dyDescent="0.1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50"/>
      <c r="AG2734" s="54"/>
      <c r="AH2734" s="1"/>
      <c r="AI2734" s="1"/>
      <c r="AJ2734" s="1"/>
      <c r="AK2734" s="1"/>
      <c r="AL2734" s="1"/>
      <c r="AM2734" s="1"/>
      <c r="AN2734" s="1"/>
      <c r="AO2734" s="1"/>
      <c r="AP2734" s="1"/>
      <c r="AQ2734" s="1"/>
      <c r="AR2734" s="1"/>
      <c r="AS2734" s="1"/>
      <c r="AT2734" s="1"/>
      <c r="AU2734" s="1"/>
      <c r="AV2734" s="1"/>
      <c r="AW2734" s="1"/>
      <c r="AX2734" s="1"/>
      <c r="AY2734" s="1"/>
      <c r="AZ2734" s="1"/>
      <c r="BA2734" s="1"/>
      <c r="BB2734" s="1"/>
      <c r="BC2734" s="1"/>
      <c r="BD2734" s="1"/>
      <c r="BE2734" s="1"/>
      <c r="BF2734" s="1"/>
      <c r="BG2734" s="1"/>
      <c r="BH2734" s="1"/>
      <c r="BI2734" s="1"/>
      <c r="BJ2734" s="1"/>
      <c r="BK2734" s="1"/>
    </row>
    <row r="2735" spans="1:63" s="901" customFormat="1" ht="15" customHeight="1" x14ac:dyDescent="0.1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50"/>
      <c r="AG2735" s="54"/>
      <c r="AH2735" s="1"/>
      <c r="AI2735" s="1"/>
      <c r="AJ2735" s="1"/>
      <c r="AK2735" s="1"/>
      <c r="AL2735" s="1"/>
      <c r="AM2735" s="1"/>
      <c r="AN2735" s="1"/>
      <c r="AO2735" s="1"/>
      <c r="AP2735" s="1"/>
      <c r="AQ2735" s="1"/>
      <c r="AR2735" s="1"/>
      <c r="AS2735" s="1"/>
      <c r="AT2735" s="1"/>
      <c r="AU2735" s="1"/>
      <c r="AV2735" s="1"/>
      <c r="AW2735" s="1"/>
      <c r="AX2735" s="1"/>
      <c r="AY2735" s="1"/>
      <c r="AZ2735" s="1"/>
      <c r="BA2735" s="1"/>
      <c r="BB2735" s="1"/>
      <c r="BC2735" s="1"/>
      <c r="BD2735" s="1"/>
      <c r="BE2735" s="1"/>
      <c r="BF2735" s="1"/>
      <c r="BG2735" s="1"/>
      <c r="BH2735" s="1"/>
      <c r="BI2735" s="1"/>
      <c r="BJ2735" s="1"/>
      <c r="BK2735" s="1"/>
    </row>
    <row r="2736" spans="1:63" s="901" customFormat="1" ht="15" customHeight="1" x14ac:dyDescent="0.1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50"/>
      <c r="AG2736" s="54"/>
      <c r="AH2736" s="1"/>
      <c r="AI2736" s="1"/>
      <c r="AJ2736" s="1"/>
      <c r="AK2736" s="1"/>
      <c r="AL2736" s="1"/>
      <c r="AM2736" s="1"/>
      <c r="AN2736" s="1"/>
      <c r="AO2736" s="1"/>
      <c r="AP2736" s="1"/>
      <c r="AQ2736" s="1"/>
      <c r="AR2736" s="1"/>
      <c r="AS2736" s="1"/>
      <c r="AT2736" s="1"/>
      <c r="AU2736" s="1"/>
      <c r="AV2736" s="1"/>
      <c r="AW2736" s="1"/>
      <c r="AX2736" s="1"/>
      <c r="AY2736" s="1"/>
      <c r="AZ2736" s="1"/>
      <c r="BA2736" s="1"/>
      <c r="BB2736" s="1"/>
      <c r="BC2736" s="1"/>
      <c r="BD2736" s="1"/>
      <c r="BE2736" s="1"/>
      <c r="BF2736" s="1"/>
      <c r="BG2736" s="1"/>
      <c r="BH2736" s="1"/>
      <c r="BI2736" s="1"/>
      <c r="BJ2736" s="1"/>
      <c r="BK2736" s="1"/>
    </row>
    <row r="2737" spans="1:63" s="901" customFormat="1" ht="15" customHeight="1" x14ac:dyDescent="0.1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50"/>
      <c r="AG2737" s="54"/>
      <c r="AH2737" s="1"/>
      <c r="AI2737" s="1"/>
      <c r="AJ2737" s="1"/>
      <c r="AK2737" s="1"/>
      <c r="AL2737" s="1"/>
      <c r="AM2737" s="1"/>
      <c r="AN2737" s="1"/>
      <c r="AO2737" s="1"/>
      <c r="AP2737" s="1"/>
      <c r="AQ2737" s="1"/>
      <c r="AR2737" s="1"/>
      <c r="AS2737" s="1"/>
      <c r="AT2737" s="1"/>
      <c r="AU2737" s="1"/>
      <c r="AV2737" s="1"/>
      <c r="AW2737" s="1"/>
      <c r="AX2737" s="1"/>
      <c r="AY2737" s="1"/>
      <c r="AZ2737" s="1"/>
      <c r="BA2737" s="1"/>
      <c r="BB2737" s="1"/>
      <c r="BC2737" s="1"/>
      <c r="BD2737" s="1"/>
      <c r="BE2737" s="1"/>
      <c r="BF2737" s="1"/>
      <c r="BG2737" s="1"/>
      <c r="BH2737" s="1"/>
      <c r="BI2737" s="1"/>
      <c r="BJ2737" s="1"/>
      <c r="BK2737" s="1"/>
    </row>
    <row r="2738" spans="1:63" s="901" customFormat="1" ht="15" customHeight="1" x14ac:dyDescent="0.1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50"/>
      <c r="AG2738" s="54"/>
      <c r="AH2738" s="1"/>
      <c r="AI2738" s="1"/>
      <c r="AJ2738" s="1"/>
      <c r="AK2738" s="1"/>
      <c r="AL2738" s="1"/>
      <c r="AM2738" s="1"/>
      <c r="AN2738" s="1"/>
      <c r="AO2738" s="1"/>
      <c r="AP2738" s="1"/>
      <c r="AQ2738" s="1"/>
      <c r="AR2738" s="1"/>
      <c r="AS2738" s="1"/>
      <c r="AT2738" s="1"/>
      <c r="AU2738" s="1"/>
      <c r="AV2738" s="1"/>
      <c r="AW2738" s="1"/>
      <c r="AX2738" s="1"/>
      <c r="AY2738" s="1"/>
      <c r="AZ2738" s="1"/>
      <c r="BA2738" s="1"/>
      <c r="BB2738" s="1"/>
      <c r="BC2738" s="1"/>
      <c r="BD2738" s="1"/>
      <c r="BE2738" s="1"/>
      <c r="BF2738" s="1"/>
      <c r="BG2738" s="1"/>
      <c r="BH2738" s="1"/>
      <c r="BI2738" s="1"/>
      <c r="BJ2738" s="1"/>
      <c r="BK2738" s="1"/>
    </row>
    <row r="2739" spans="1:63" s="901" customFormat="1" ht="15" customHeight="1" x14ac:dyDescent="0.1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50"/>
      <c r="AG2739" s="54"/>
      <c r="AH2739" s="1"/>
      <c r="AI2739" s="1"/>
      <c r="AJ2739" s="1"/>
      <c r="AK2739" s="1"/>
      <c r="AL2739" s="1"/>
      <c r="AM2739" s="1"/>
      <c r="AN2739" s="1"/>
      <c r="AO2739" s="1"/>
      <c r="AP2739" s="1"/>
      <c r="AQ2739" s="1"/>
      <c r="AR2739" s="1"/>
      <c r="AS2739" s="1"/>
      <c r="AT2739" s="1"/>
      <c r="AU2739" s="1"/>
      <c r="AV2739" s="1"/>
      <c r="AW2739" s="1"/>
      <c r="AX2739" s="1"/>
      <c r="AY2739" s="1"/>
      <c r="AZ2739" s="1"/>
      <c r="BA2739" s="1"/>
      <c r="BB2739" s="1"/>
      <c r="BC2739" s="1"/>
      <c r="BD2739" s="1"/>
      <c r="BE2739" s="1"/>
      <c r="BF2739" s="1"/>
      <c r="BG2739" s="1"/>
      <c r="BH2739" s="1"/>
      <c r="BI2739" s="1"/>
      <c r="BJ2739" s="1"/>
      <c r="BK2739" s="1"/>
    </row>
    <row r="2740" spans="1:63" s="901" customFormat="1" ht="15" customHeight="1" x14ac:dyDescent="0.1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50"/>
      <c r="AG2740" s="54"/>
      <c r="AH2740" s="1"/>
      <c r="AI2740" s="1"/>
      <c r="AJ2740" s="1"/>
      <c r="AK2740" s="1"/>
      <c r="AL2740" s="1"/>
      <c r="AM2740" s="1"/>
      <c r="AN2740" s="1"/>
      <c r="AO2740" s="1"/>
      <c r="AP2740" s="1"/>
      <c r="AQ2740" s="1"/>
      <c r="AR2740" s="1"/>
      <c r="AS2740" s="1"/>
      <c r="AT2740" s="1"/>
      <c r="AU2740" s="1"/>
      <c r="AV2740" s="1"/>
      <c r="AW2740" s="1"/>
      <c r="AX2740" s="1"/>
      <c r="AY2740" s="1"/>
      <c r="AZ2740" s="1"/>
      <c r="BA2740" s="1"/>
      <c r="BB2740" s="1"/>
      <c r="BC2740" s="1"/>
      <c r="BD2740" s="1"/>
      <c r="BE2740" s="1"/>
      <c r="BF2740" s="1"/>
      <c r="BG2740" s="1"/>
      <c r="BH2740" s="1"/>
      <c r="BI2740" s="1"/>
      <c r="BJ2740" s="1"/>
      <c r="BK2740" s="1"/>
    </row>
    <row r="2741" spans="1:63" s="901" customFormat="1" ht="15" customHeight="1" x14ac:dyDescent="0.1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50"/>
      <c r="AG2741" s="54"/>
      <c r="AH2741" s="1"/>
      <c r="AI2741" s="1"/>
      <c r="AJ2741" s="1"/>
      <c r="AK2741" s="1"/>
      <c r="AL2741" s="1"/>
      <c r="AM2741" s="1"/>
      <c r="AN2741" s="1"/>
      <c r="AO2741" s="1"/>
      <c r="AP2741" s="1"/>
      <c r="AQ2741" s="1"/>
      <c r="AR2741" s="1"/>
      <c r="AS2741" s="1"/>
      <c r="AT2741" s="1"/>
      <c r="AU2741" s="1"/>
      <c r="AV2741" s="1"/>
      <c r="AW2741" s="1"/>
      <c r="AX2741" s="1"/>
      <c r="AY2741" s="1"/>
      <c r="AZ2741" s="1"/>
      <c r="BA2741" s="1"/>
      <c r="BB2741" s="1"/>
      <c r="BC2741" s="1"/>
      <c r="BD2741" s="1"/>
      <c r="BE2741" s="1"/>
      <c r="BF2741" s="1"/>
      <c r="BG2741" s="1"/>
      <c r="BH2741" s="1"/>
      <c r="BI2741" s="1"/>
      <c r="BJ2741" s="1"/>
      <c r="BK2741" s="1"/>
    </row>
    <row r="2742" spans="1:63" s="901" customFormat="1" ht="15" customHeight="1" x14ac:dyDescent="0.1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50"/>
      <c r="AG2742" s="54"/>
      <c r="AH2742" s="1"/>
      <c r="AI2742" s="1"/>
      <c r="AJ2742" s="1"/>
      <c r="AK2742" s="1"/>
      <c r="AL2742" s="1"/>
      <c r="AM2742" s="1"/>
      <c r="AN2742" s="1"/>
      <c r="AO2742" s="1"/>
      <c r="AP2742" s="1"/>
      <c r="AQ2742" s="1"/>
      <c r="AR2742" s="1"/>
      <c r="AS2742" s="1"/>
      <c r="AT2742" s="1"/>
      <c r="AU2742" s="1"/>
      <c r="AV2742" s="1"/>
      <c r="AW2742" s="1"/>
      <c r="AX2742" s="1"/>
      <c r="AY2742" s="1"/>
      <c r="AZ2742" s="1"/>
      <c r="BA2742" s="1"/>
      <c r="BB2742" s="1"/>
      <c r="BC2742" s="1"/>
      <c r="BD2742" s="1"/>
      <c r="BE2742" s="1"/>
      <c r="BF2742" s="1"/>
      <c r="BG2742" s="1"/>
      <c r="BH2742" s="1"/>
      <c r="BI2742" s="1"/>
      <c r="BJ2742" s="1"/>
      <c r="BK2742" s="1"/>
    </row>
    <row r="2743" spans="1:63" s="901" customFormat="1" ht="15" customHeight="1" x14ac:dyDescent="0.1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50"/>
      <c r="AG2743" s="54"/>
      <c r="AH2743" s="1"/>
      <c r="AI2743" s="1"/>
      <c r="AJ2743" s="1"/>
      <c r="AK2743" s="1"/>
      <c r="AL2743" s="1"/>
      <c r="AM2743" s="1"/>
      <c r="AN2743" s="1"/>
      <c r="AO2743" s="1"/>
      <c r="AP2743" s="1"/>
      <c r="AQ2743" s="1"/>
      <c r="AR2743" s="1"/>
      <c r="AS2743" s="1"/>
      <c r="AT2743" s="1"/>
      <c r="AU2743" s="1"/>
      <c r="AV2743" s="1"/>
      <c r="AW2743" s="1"/>
      <c r="AX2743" s="1"/>
      <c r="AY2743" s="1"/>
      <c r="AZ2743" s="1"/>
      <c r="BA2743" s="1"/>
      <c r="BB2743" s="1"/>
      <c r="BC2743" s="1"/>
      <c r="BD2743" s="1"/>
      <c r="BE2743" s="1"/>
      <c r="BF2743" s="1"/>
      <c r="BG2743" s="1"/>
      <c r="BH2743" s="1"/>
      <c r="BI2743" s="1"/>
      <c r="BJ2743" s="1"/>
      <c r="BK2743" s="1"/>
    </row>
    <row r="2744" spans="1:63" s="901" customFormat="1" ht="15" customHeight="1" x14ac:dyDescent="0.1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50"/>
      <c r="AG2744" s="54"/>
      <c r="AH2744" s="1"/>
      <c r="AI2744" s="1"/>
      <c r="AJ2744" s="1"/>
      <c r="AK2744" s="1"/>
      <c r="AL2744" s="1"/>
      <c r="AM2744" s="1"/>
      <c r="AN2744" s="1"/>
      <c r="AO2744" s="1"/>
      <c r="AP2744" s="1"/>
      <c r="AQ2744" s="1"/>
      <c r="AR2744" s="1"/>
      <c r="AS2744" s="1"/>
      <c r="AT2744" s="1"/>
      <c r="AU2744" s="1"/>
      <c r="AV2744" s="1"/>
      <c r="AW2744" s="1"/>
      <c r="AX2744" s="1"/>
      <c r="AY2744" s="1"/>
      <c r="AZ2744" s="1"/>
      <c r="BA2744" s="1"/>
      <c r="BB2744" s="1"/>
      <c r="BC2744" s="1"/>
      <c r="BD2744" s="1"/>
      <c r="BE2744" s="1"/>
      <c r="BF2744" s="1"/>
      <c r="BG2744" s="1"/>
      <c r="BH2744" s="1"/>
      <c r="BI2744" s="1"/>
      <c r="BJ2744" s="1"/>
      <c r="BK2744" s="1"/>
    </row>
    <row r="2745" spans="1:63" s="901" customFormat="1" ht="15" customHeight="1" x14ac:dyDescent="0.1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50"/>
      <c r="AG2745" s="54"/>
      <c r="AH2745" s="1"/>
      <c r="AI2745" s="1"/>
      <c r="AJ2745" s="1"/>
      <c r="AK2745" s="1"/>
      <c r="AL2745" s="1"/>
      <c r="AM2745" s="1"/>
      <c r="AN2745" s="1"/>
      <c r="AO2745" s="1"/>
      <c r="AP2745" s="1"/>
      <c r="AQ2745" s="1"/>
      <c r="AR2745" s="1"/>
      <c r="AS2745" s="1"/>
      <c r="AT2745" s="1"/>
      <c r="AU2745" s="1"/>
      <c r="AV2745" s="1"/>
      <c r="AW2745" s="1"/>
      <c r="AX2745" s="1"/>
      <c r="AY2745" s="1"/>
      <c r="AZ2745" s="1"/>
      <c r="BA2745" s="1"/>
      <c r="BB2745" s="1"/>
      <c r="BC2745" s="1"/>
      <c r="BD2745" s="1"/>
      <c r="BE2745" s="1"/>
      <c r="BF2745" s="1"/>
      <c r="BG2745" s="1"/>
      <c r="BH2745" s="1"/>
      <c r="BI2745" s="1"/>
      <c r="BJ2745" s="1"/>
      <c r="BK2745" s="1"/>
    </row>
    <row r="2746" spans="1:63" s="901" customFormat="1" ht="15" customHeight="1" x14ac:dyDescent="0.1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50"/>
      <c r="AG2746" s="54"/>
      <c r="AH2746" s="1"/>
      <c r="AI2746" s="1"/>
      <c r="AJ2746" s="1"/>
      <c r="AK2746" s="1"/>
      <c r="AL2746" s="1"/>
      <c r="AM2746" s="1"/>
      <c r="AN2746" s="1"/>
      <c r="AO2746" s="1"/>
      <c r="AP2746" s="1"/>
      <c r="AQ2746" s="1"/>
      <c r="AR2746" s="1"/>
      <c r="AS2746" s="1"/>
      <c r="AT2746" s="1"/>
      <c r="AU2746" s="1"/>
      <c r="AV2746" s="1"/>
      <c r="AW2746" s="1"/>
      <c r="AX2746" s="1"/>
      <c r="AY2746" s="1"/>
      <c r="AZ2746" s="1"/>
      <c r="BA2746" s="1"/>
      <c r="BB2746" s="1"/>
      <c r="BC2746" s="1"/>
      <c r="BD2746" s="1"/>
      <c r="BE2746" s="1"/>
      <c r="BF2746" s="1"/>
      <c r="BG2746" s="1"/>
      <c r="BH2746" s="1"/>
      <c r="BI2746" s="1"/>
      <c r="BJ2746" s="1"/>
      <c r="BK2746" s="1"/>
    </row>
    <row r="2747" spans="1:63" s="901" customFormat="1" ht="15" customHeight="1" x14ac:dyDescent="0.1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50"/>
      <c r="AG2747" s="54"/>
      <c r="AH2747" s="1"/>
      <c r="AI2747" s="1"/>
      <c r="AJ2747" s="1"/>
      <c r="AK2747" s="1"/>
      <c r="AL2747" s="1"/>
      <c r="AM2747" s="1"/>
      <c r="AN2747" s="1"/>
      <c r="AO2747" s="1"/>
      <c r="AP2747" s="1"/>
      <c r="AQ2747" s="1"/>
      <c r="AR2747" s="1"/>
      <c r="AS2747" s="1"/>
      <c r="AT2747" s="1"/>
      <c r="AU2747" s="1"/>
      <c r="AV2747" s="1"/>
      <c r="AW2747" s="1"/>
      <c r="AX2747" s="1"/>
      <c r="AY2747" s="1"/>
      <c r="AZ2747" s="1"/>
      <c r="BA2747" s="1"/>
      <c r="BB2747" s="1"/>
      <c r="BC2747" s="1"/>
      <c r="BD2747" s="1"/>
      <c r="BE2747" s="1"/>
      <c r="BF2747" s="1"/>
      <c r="BG2747" s="1"/>
      <c r="BH2747" s="1"/>
      <c r="BI2747" s="1"/>
      <c r="BJ2747" s="1"/>
      <c r="BK2747" s="1"/>
    </row>
    <row r="2748" spans="1:63" s="901" customFormat="1" ht="15" customHeight="1" x14ac:dyDescent="0.1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50"/>
      <c r="AG2748" s="54"/>
      <c r="AH2748" s="1"/>
      <c r="AI2748" s="1"/>
      <c r="AJ2748" s="1"/>
      <c r="AK2748" s="1"/>
      <c r="AL2748" s="1"/>
      <c r="AM2748" s="1"/>
      <c r="AN2748" s="1"/>
      <c r="AO2748" s="1"/>
      <c r="AP2748" s="1"/>
      <c r="AQ2748" s="1"/>
      <c r="AR2748" s="1"/>
      <c r="AS2748" s="1"/>
      <c r="AT2748" s="1"/>
      <c r="AU2748" s="1"/>
      <c r="AV2748" s="1"/>
      <c r="AW2748" s="1"/>
      <c r="AX2748" s="1"/>
      <c r="AY2748" s="1"/>
      <c r="AZ2748" s="1"/>
      <c r="BA2748" s="1"/>
      <c r="BB2748" s="1"/>
      <c r="BC2748" s="1"/>
      <c r="BD2748" s="1"/>
      <c r="BE2748" s="1"/>
      <c r="BF2748" s="1"/>
      <c r="BG2748" s="1"/>
      <c r="BH2748" s="1"/>
      <c r="BI2748" s="1"/>
      <c r="BJ2748" s="1"/>
      <c r="BK2748" s="1"/>
    </row>
    <row r="2749" spans="1:63" s="901" customFormat="1" ht="15" customHeight="1" x14ac:dyDescent="0.1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50"/>
      <c r="AG2749" s="54"/>
      <c r="AH2749" s="1"/>
      <c r="AI2749" s="1"/>
      <c r="AJ2749" s="1"/>
      <c r="AK2749" s="1"/>
      <c r="AL2749" s="1"/>
      <c r="AM2749" s="1"/>
      <c r="AN2749" s="1"/>
      <c r="AO2749" s="1"/>
      <c r="AP2749" s="1"/>
      <c r="AQ2749" s="1"/>
      <c r="AR2749" s="1"/>
      <c r="AS2749" s="1"/>
      <c r="AT2749" s="1"/>
      <c r="AU2749" s="1"/>
      <c r="AV2749" s="1"/>
      <c r="AW2749" s="1"/>
      <c r="AX2749" s="1"/>
      <c r="AY2749" s="1"/>
      <c r="AZ2749" s="1"/>
      <c r="BA2749" s="1"/>
      <c r="BB2749" s="1"/>
      <c r="BC2749" s="1"/>
      <c r="BD2749" s="1"/>
      <c r="BE2749" s="1"/>
      <c r="BF2749" s="1"/>
      <c r="BG2749" s="1"/>
      <c r="BH2749" s="1"/>
      <c r="BI2749" s="1"/>
      <c r="BJ2749" s="1"/>
      <c r="BK2749" s="1"/>
    </row>
    <row r="2750" spans="1:63" s="901" customFormat="1" ht="15" customHeight="1" x14ac:dyDescent="0.1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50"/>
      <c r="AG2750" s="54"/>
      <c r="AH2750" s="1"/>
      <c r="AI2750" s="1"/>
      <c r="AJ2750" s="1"/>
      <c r="AK2750" s="1"/>
      <c r="AL2750" s="1"/>
      <c r="AM2750" s="1"/>
      <c r="AN2750" s="1"/>
      <c r="AO2750" s="1"/>
      <c r="AP2750" s="1"/>
      <c r="AQ2750" s="1"/>
      <c r="AR2750" s="1"/>
      <c r="AS2750" s="1"/>
      <c r="AT2750" s="1"/>
      <c r="AU2750" s="1"/>
      <c r="AV2750" s="1"/>
      <c r="AW2750" s="1"/>
      <c r="AX2750" s="1"/>
      <c r="AY2750" s="1"/>
      <c r="AZ2750" s="1"/>
      <c r="BA2750" s="1"/>
      <c r="BB2750" s="1"/>
      <c r="BC2750" s="1"/>
      <c r="BD2750" s="1"/>
      <c r="BE2750" s="1"/>
      <c r="BF2750" s="1"/>
      <c r="BG2750" s="1"/>
      <c r="BH2750" s="1"/>
      <c r="BI2750" s="1"/>
      <c r="BJ2750" s="1"/>
      <c r="BK2750" s="1"/>
    </row>
    <row r="2751" spans="1:63" s="901" customFormat="1" ht="15" customHeight="1" x14ac:dyDescent="0.1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50"/>
      <c r="AG2751" s="54"/>
      <c r="AH2751" s="1"/>
      <c r="AI2751" s="1"/>
      <c r="AJ2751" s="1"/>
      <c r="AK2751" s="1"/>
      <c r="AL2751" s="1"/>
      <c r="AM2751" s="1"/>
      <c r="AN2751" s="1"/>
      <c r="AO2751" s="1"/>
      <c r="AP2751" s="1"/>
      <c r="AQ2751" s="1"/>
      <c r="AR2751" s="1"/>
      <c r="AS2751" s="1"/>
      <c r="AT2751" s="1"/>
      <c r="AU2751" s="1"/>
      <c r="AV2751" s="1"/>
      <c r="AW2751" s="1"/>
      <c r="AX2751" s="1"/>
      <c r="AY2751" s="1"/>
      <c r="AZ2751" s="1"/>
      <c r="BA2751" s="1"/>
      <c r="BB2751" s="1"/>
      <c r="BC2751" s="1"/>
      <c r="BD2751" s="1"/>
      <c r="BE2751" s="1"/>
      <c r="BF2751" s="1"/>
      <c r="BG2751" s="1"/>
      <c r="BH2751" s="1"/>
      <c r="BI2751" s="1"/>
      <c r="BJ2751" s="1"/>
      <c r="BK2751" s="1"/>
    </row>
    <row r="2752" spans="1:63" s="901" customFormat="1" ht="15" customHeight="1" x14ac:dyDescent="0.1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50"/>
      <c r="AG2752" s="54"/>
      <c r="AH2752" s="1"/>
      <c r="AI2752" s="1"/>
      <c r="AJ2752" s="1"/>
      <c r="AK2752" s="1"/>
      <c r="AL2752" s="1"/>
      <c r="AM2752" s="1"/>
      <c r="AN2752" s="1"/>
      <c r="AO2752" s="1"/>
      <c r="AP2752" s="1"/>
      <c r="AQ2752" s="1"/>
      <c r="AR2752" s="1"/>
      <c r="AS2752" s="1"/>
      <c r="AT2752" s="1"/>
      <c r="AU2752" s="1"/>
      <c r="AV2752" s="1"/>
      <c r="AW2752" s="1"/>
      <c r="AX2752" s="1"/>
      <c r="AY2752" s="1"/>
      <c r="AZ2752" s="1"/>
      <c r="BA2752" s="1"/>
      <c r="BB2752" s="1"/>
      <c r="BC2752" s="1"/>
      <c r="BD2752" s="1"/>
      <c r="BE2752" s="1"/>
      <c r="BF2752" s="1"/>
      <c r="BG2752" s="1"/>
      <c r="BH2752" s="1"/>
      <c r="BI2752" s="1"/>
      <c r="BJ2752" s="1"/>
      <c r="BK2752" s="1"/>
    </row>
    <row r="2753" spans="1:63" s="901" customFormat="1" ht="15" customHeight="1" x14ac:dyDescent="0.1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50"/>
      <c r="AG2753" s="54"/>
      <c r="AH2753" s="1"/>
      <c r="AI2753" s="1"/>
      <c r="AJ2753" s="1"/>
      <c r="AK2753" s="1"/>
      <c r="AL2753" s="1"/>
      <c r="AM2753" s="1"/>
      <c r="AN2753" s="1"/>
      <c r="AO2753" s="1"/>
      <c r="AP2753" s="1"/>
      <c r="AQ2753" s="1"/>
      <c r="AR2753" s="1"/>
      <c r="AS2753" s="1"/>
      <c r="AT2753" s="1"/>
      <c r="AU2753" s="1"/>
      <c r="AV2753" s="1"/>
      <c r="AW2753" s="1"/>
      <c r="AX2753" s="1"/>
      <c r="AY2753" s="1"/>
      <c r="AZ2753" s="1"/>
      <c r="BA2753" s="1"/>
      <c r="BB2753" s="1"/>
      <c r="BC2753" s="1"/>
      <c r="BD2753" s="1"/>
      <c r="BE2753" s="1"/>
      <c r="BF2753" s="1"/>
      <c r="BG2753" s="1"/>
      <c r="BH2753" s="1"/>
      <c r="BI2753" s="1"/>
      <c r="BJ2753" s="1"/>
      <c r="BK2753" s="1"/>
    </row>
    <row r="2754" spans="1:63" s="901" customFormat="1" ht="15" customHeight="1" x14ac:dyDescent="0.1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50"/>
      <c r="AG2754" s="54"/>
      <c r="AH2754" s="1"/>
      <c r="AI2754" s="1"/>
      <c r="AJ2754" s="1"/>
      <c r="AK2754" s="1"/>
      <c r="AL2754" s="1"/>
      <c r="AM2754" s="1"/>
      <c r="AN2754" s="1"/>
      <c r="AO2754" s="1"/>
      <c r="AP2754" s="1"/>
      <c r="AQ2754" s="1"/>
      <c r="AR2754" s="1"/>
      <c r="AS2754" s="1"/>
      <c r="AT2754" s="1"/>
      <c r="AU2754" s="1"/>
      <c r="AV2754" s="1"/>
      <c r="AW2754" s="1"/>
      <c r="AX2754" s="1"/>
      <c r="AY2754" s="1"/>
      <c r="AZ2754" s="1"/>
      <c r="BA2754" s="1"/>
      <c r="BB2754" s="1"/>
      <c r="BC2754" s="1"/>
      <c r="BD2754" s="1"/>
      <c r="BE2754" s="1"/>
      <c r="BF2754" s="1"/>
      <c r="BG2754" s="1"/>
      <c r="BH2754" s="1"/>
      <c r="BI2754" s="1"/>
      <c r="BJ2754" s="1"/>
      <c r="BK2754" s="1"/>
    </row>
    <row r="2755" spans="1:63" s="901" customFormat="1" ht="15" customHeight="1" x14ac:dyDescent="0.1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50"/>
      <c r="AG2755" s="54"/>
      <c r="AH2755" s="1"/>
      <c r="AI2755" s="1"/>
      <c r="AJ2755" s="1"/>
      <c r="AK2755" s="1"/>
      <c r="AL2755" s="1"/>
      <c r="AM2755" s="1"/>
      <c r="AN2755" s="1"/>
      <c r="AO2755" s="1"/>
      <c r="AP2755" s="1"/>
      <c r="AQ2755" s="1"/>
      <c r="AR2755" s="1"/>
      <c r="AS2755" s="1"/>
      <c r="AT2755" s="1"/>
      <c r="AU2755" s="1"/>
      <c r="AV2755" s="1"/>
      <c r="AW2755" s="1"/>
      <c r="AX2755" s="1"/>
      <c r="AY2755" s="1"/>
      <c r="AZ2755" s="1"/>
      <c r="BA2755" s="1"/>
      <c r="BB2755" s="1"/>
      <c r="BC2755" s="1"/>
      <c r="BD2755" s="1"/>
      <c r="BE2755" s="1"/>
      <c r="BF2755" s="1"/>
      <c r="BG2755" s="1"/>
      <c r="BH2755" s="1"/>
      <c r="BI2755" s="1"/>
      <c r="BJ2755" s="1"/>
      <c r="BK2755" s="1"/>
    </row>
    <row r="2756" spans="1:63" s="901" customFormat="1" ht="15" customHeight="1" x14ac:dyDescent="0.1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50"/>
      <c r="AG2756" s="54"/>
      <c r="AH2756" s="1"/>
      <c r="AI2756" s="1"/>
      <c r="AJ2756" s="1"/>
      <c r="AK2756" s="1"/>
      <c r="AL2756" s="1"/>
      <c r="AM2756" s="1"/>
      <c r="AN2756" s="1"/>
      <c r="AO2756" s="1"/>
      <c r="AP2756" s="1"/>
      <c r="AQ2756" s="1"/>
      <c r="AR2756" s="1"/>
      <c r="AS2756" s="1"/>
      <c r="AT2756" s="1"/>
      <c r="AU2756" s="1"/>
      <c r="AV2756" s="1"/>
      <c r="AW2756" s="1"/>
      <c r="AX2756" s="1"/>
      <c r="AY2756" s="1"/>
      <c r="AZ2756" s="1"/>
      <c r="BA2756" s="1"/>
      <c r="BB2756" s="1"/>
      <c r="BC2756" s="1"/>
      <c r="BD2756" s="1"/>
      <c r="BE2756" s="1"/>
      <c r="BF2756" s="1"/>
      <c r="BG2756" s="1"/>
      <c r="BH2756" s="1"/>
      <c r="BI2756" s="1"/>
      <c r="BJ2756" s="1"/>
      <c r="BK2756" s="1"/>
    </row>
    <row r="2757" spans="1:63" s="901" customFormat="1" ht="15" customHeight="1" x14ac:dyDescent="0.1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50"/>
      <c r="AG2757" s="54"/>
      <c r="AH2757" s="1"/>
      <c r="AI2757" s="1"/>
      <c r="AJ2757" s="1"/>
      <c r="AK2757" s="1"/>
      <c r="AL2757" s="1"/>
      <c r="AM2757" s="1"/>
      <c r="AN2757" s="1"/>
      <c r="AO2757" s="1"/>
      <c r="AP2757" s="1"/>
      <c r="AQ2757" s="1"/>
      <c r="AR2757" s="1"/>
      <c r="AS2757" s="1"/>
      <c r="AT2757" s="1"/>
      <c r="AU2757" s="1"/>
      <c r="AV2757" s="1"/>
      <c r="AW2757" s="1"/>
      <c r="AX2757" s="1"/>
      <c r="AY2757" s="1"/>
      <c r="AZ2757" s="1"/>
      <c r="BA2757" s="1"/>
      <c r="BB2757" s="1"/>
      <c r="BC2757" s="1"/>
      <c r="BD2757" s="1"/>
      <c r="BE2757" s="1"/>
      <c r="BF2757" s="1"/>
      <c r="BG2757" s="1"/>
      <c r="BH2757" s="1"/>
      <c r="BI2757" s="1"/>
      <c r="BJ2757" s="1"/>
      <c r="BK2757" s="1"/>
    </row>
    <row r="2758" spans="1:63" s="901" customFormat="1" ht="15" customHeight="1" x14ac:dyDescent="0.1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50"/>
      <c r="AG2758" s="54"/>
      <c r="AH2758" s="1"/>
      <c r="AI2758" s="1"/>
      <c r="AJ2758" s="1"/>
      <c r="AK2758" s="1"/>
      <c r="AL2758" s="1"/>
      <c r="AM2758" s="1"/>
      <c r="AN2758" s="1"/>
      <c r="AO2758" s="1"/>
      <c r="AP2758" s="1"/>
      <c r="AQ2758" s="1"/>
      <c r="AR2758" s="1"/>
      <c r="AS2758" s="1"/>
      <c r="AT2758" s="1"/>
      <c r="AU2758" s="1"/>
      <c r="AV2758" s="1"/>
      <c r="AW2758" s="1"/>
      <c r="AX2758" s="1"/>
      <c r="AY2758" s="1"/>
      <c r="AZ2758" s="1"/>
      <c r="BA2758" s="1"/>
      <c r="BB2758" s="1"/>
      <c r="BC2758" s="1"/>
      <c r="BD2758" s="1"/>
      <c r="BE2758" s="1"/>
      <c r="BF2758" s="1"/>
      <c r="BG2758" s="1"/>
      <c r="BH2758" s="1"/>
      <c r="BI2758" s="1"/>
      <c r="BJ2758" s="1"/>
      <c r="BK2758" s="1"/>
    </row>
    <row r="2759" spans="1:63" s="901" customFormat="1" ht="15" customHeight="1" x14ac:dyDescent="0.1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50"/>
      <c r="AG2759" s="54"/>
      <c r="AH2759" s="1"/>
      <c r="AI2759" s="1"/>
      <c r="AJ2759" s="1"/>
      <c r="AK2759" s="1"/>
      <c r="AL2759" s="1"/>
      <c r="AM2759" s="1"/>
      <c r="AN2759" s="1"/>
      <c r="AO2759" s="1"/>
      <c r="AP2759" s="1"/>
      <c r="AQ2759" s="1"/>
      <c r="AR2759" s="1"/>
      <c r="AS2759" s="1"/>
      <c r="AT2759" s="1"/>
      <c r="AU2759" s="1"/>
      <c r="AV2759" s="1"/>
      <c r="AW2759" s="1"/>
      <c r="AX2759" s="1"/>
      <c r="AY2759" s="1"/>
      <c r="AZ2759" s="1"/>
      <c r="BA2759" s="1"/>
      <c r="BB2759" s="1"/>
      <c r="BC2759" s="1"/>
      <c r="BD2759" s="1"/>
      <c r="BE2759" s="1"/>
      <c r="BF2759" s="1"/>
      <c r="BG2759" s="1"/>
      <c r="BH2759" s="1"/>
      <c r="BI2759" s="1"/>
      <c r="BJ2759" s="1"/>
      <c r="BK2759" s="1"/>
    </row>
    <row r="2760" spans="1:63" s="901" customFormat="1" ht="15" customHeight="1" x14ac:dyDescent="0.1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50"/>
      <c r="AG2760" s="54"/>
      <c r="AH2760" s="1"/>
      <c r="AI2760" s="1"/>
      <c r="AJ2760" s="1"/>
      <c r="AK2760" s="1"/>
      <c r="AL2760" s="1"/>
      <c r="AM2760" s="1"/>
      <c r="AN2760" s="1"/>
      <c r="AO2760" s="1"/>
      <c r="AP2760" s="1"/>
      <c r="AQ2760" s="1"/>
      <c r="AR2760" s="1"/>
      <c r="AS2760" s="1"/>
      <c r="AT2760" s="1"/>
      <c r="AU2760" s="1"/>
      <c r="AV2760" s="1"/>
      <c r="AW2760" s="1"/>
      <c r="AX2760" s="1"/>
      <c r="AY2760" s="1"/>
      <c r="AZ2760" s="1"/>
      <c r="BA2760" s="1"/>
      <c r="BB2760" s="1"/>
      <c r="BC2760" s="1"/>
      <c r="BD2760" s="1"/>
      <c r="BE2760" s="1"/>
      <c r="BF2760" s="1"/>
      <c r="BG2760" s="1"/>
      <c r="BH2760" s="1"/>
      <c r="BI2760" s="1"/>
      <c r="BJ2760" s="1"/>
      <c r="BK2760" s="1"/>
    </row>
    <row r="2761" spans="1:63" s="901" customFormat="1" ht="15" customHeight="1" x14ac:dyDescent="0.1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50"/>
      <c r="AG2761" s="54"/>
      <c r="AH2761" s="1"/>
      <c r="AI2761" s="1"/>
      <c r="AJ2761" s="1"/>
      <c r="AK2761" s="1"/>
      <c r="AL2761" s="1"/>
      <c r="AM2761" s="1"/>
      <c r="AN2761" s="1"/>
      <c r="AO2761" s="1"/>
      <c r="AP2761" s="1"/>
      <c r="AQ2761" s="1"/>
      <c r="AR2761" s="1"/>
      <c r="AS2761" s="1"/>
      <c r="AT2761" s="1"/>
      <c r="AU2761" s="1"/>
      <c r="AV2761" s="1"/>
      <c r="AW2761" s="1"/>
      <c r="AX2761" s="1"/>
      <c r="AY2761" s="1"/>
      <c r="AZ2761" s="1"/>
      <c r="BA2761" s="1"/>
      <c r="BB2761" s="1"/>
      <c r="BC2761" s="1"/>
      <c r="BD2761" s="1"/>
      <c r="BE2761" s="1"/>
      <c r="BF2761" s="1"/>
      <c r="BG2761" s="1"/>
      <c r="BH2761" s="1"/>
      <c r="BI2761" s="1"/>
      <c r="BJ2761" s="1"/>
      <c r="BK2761" s="1"/>
    </row>
    <row r="2762" spans="1:63" s="901" customFormat="1" ht="15" customHeight="1" x14ac:dyDescent="0.1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50"/>
      <c r="AG2762" s="54"/>
      <c r="AH2762" s="1"/>
      <c r="AI2762" s="1"/>
      <c r="AJ2762" s="1"/>
      <c r="AK2762" s="1"/>
      <c r="AL2762" s="1"/>
      <c r="AM2762" s="1"/>
      <c r="AN2762" s="1"/>
      <c r="AO2762" s="1"/>
      <c r="AP2762" s="1"/>
      <c r="AQ2762" s="1"/>
      <c r="AR2762" s="1"/>
      <c r="AS2762" s="1"/>
      <c r="AT2762" s="1"/>
      <c r="AU2762" s="1"/>
      <c r="AV2762" s="1"/>
      <c r="AW2762" s="1"/>
      <c r="AX2762" s="1"/>
      <c r="AY2762" s="1"/>
      <c r="AZ2762" s="1"/>
      <c r="BA2762" s="1"/>
      <c r="BB2762" s="1"/>
      <c r="BC2762" s="1"/>
      <c r="BD2762" s="1"/>
      <c r="BE2762" s="1"/>
      <c r="BF2762" s="1"/>
      <c r="BG2762" s="1"/>
      <c r="BH2762" s="1"/>
      <c r="BI2762" s="1"/>
      <c r="BJ2762" s="1"/>
      <c r="BK2762" s="1"/>
    </row>
    <row r="2763" spans="1:63" s="901" customFormat="1" ht="15" customHeight="1" x14ac:dyDescent="0.1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50"/>
      <c r="AG2763" s="54"/>
      <c r="AH2763" s="1"/>
      <c r="AI2763" s="1"/>
      <c r="AJ2763" s="1"/>
      <c r="AK2763" s="1"/>
      <c r="AL2763" s="1"/>
      <c r="AM2763" s="1"/>
      <c r="AN2763" s="1"/>
      <c r="AO2763" s="1"/>
      <c r="AP2763" s="1"/>
      <c r="AQ2763" s="1"/>
      <c r="AR2763" s="1"/>
      <c r="AS2763" s="1"/>
      <c r="AT2763" s="1"/>
      <c r="AU2763" s="1"/>
      <c r="AV2763" s="1"/>
      <c r="AW2763" s="1"/>
      <c r="AX2763" s="1"/>
      <c r="AY2763" s="1"/>
      <c r="AZ2763" s="1"/>
      <c r="BA2763" s="1"/>
      <c r="BB2763" s="1"/>
      <c r="BC2763" s="1"/>
      <c r="BD2763" s="1"/>
      <c r="BE2763" s="1"/>
      <c r="BF2763" s="1"/>
      <c r="BG2763" s="1"/>
      <c r="BH2763" s="1"/>
      <c r="BI2763" s="1"/>
      <c r="BJ2763" s="1"/>
      <c r="BK2763" s="1"/>
    </row>
    <row r="2764" spans="1:63" s="901" customFormat="1" ht="15" customHeight="1" x14ac:dyDescent="0.1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50"/>
      <c r="AG2764" s="54"/>
      <c r="AH2764" s="1"/>
      <c r="AI2764" s="1"/>
      <c r="AJ2764" s="1"/>
      <c r="AK2764" s="1"/>
      <c r="AL2764" s="1"/>
      <c r="AM2764" s="1"/>
      <c r="AN2764" s="1"/>
      <c r="AO2764" s="1"/>
      <c r="AP2764" s="1"/>
      <c r="AQ2764" s="1"/>
      <c r="AR2764" s="1"/>
      <c r="AS2764" s="1"/>
      <c r="AT2764" s="1"/>
      <c r="AU2764" s="1"/>
      <c r="AV2764" s="1"/>
      <c r="AW2764" s="1"/>
      <c r="AX2764" s="1"/>
      <c r="AY2764" s="1"/>
      <c r="AZ2764" s="1"/>
      <c r="BA2764" s="1"/>
      <c r="BB2764" s="1"/>
      <c r="BC2764" s="1"/>
      <c r="BD2764" s="1"/>
      <c r="BE2764" s="1"/>
      <c r="BF2764" s="1"/>
      <c r="BG2764" s="1"/>
      <c r="BH2764" s="1"/>
      <c r="BI2764" s="1"/>
      <c r="BJ2764" s="1"/>
      <c r="BK2764" s="1"/>
    </row>
    <row r="2765" spans="1:63" s="901" customFormat="1" ht="15" customHeight="1" x14ac:dyDescent="0.1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50"/>
      <c r="AG2765" s="54"/>
      <c r="AH2765" s="1"/>
      <c r="AI2765" s="1"/>
      <c r="AJ2765" s="1"/>
      <c r="AK2765" s="1"/>
      <c r="AL2765" s="1"/>
      <c r="AM2765" s="1"/>
      <c r="AN2765" s="1"/>
      <c r="AO2765" s="1"/>
      <c r="AP2765" s="1"/>
      <c r="AQ2765" s="1"/>
      <c r="AR2765" s="1"/>
      <c r="AS2765" s="1"/>
      <c r="AT2765" s="1"/>
      <c r="AU2765" s="1"/>
      <c r="AV2765" s="1"/>
      <c r="AW2765" s="1"/>
      <c r="AX2765" s="1"/>
      <c r="AY2765" s="1"/>
      <c r="AZ2765" s="1"/>
      <c r="BA2765" s="1"/>
      <c r="BB2765" s="1"/>
      <c r="BC2765" s="1"/>
      <c r="BD2765" s="1"/>
      <c r="BE2765" s="1"/>
      <c r="BF2765" s="1"/>
      <c r="BG2765" s="1"/>
      <c r="BH2765" s="1"/>
      <c r="BI2765" s="1"/>
      <c r="BJ2765" s="1"/>
      <c r="BK2765" s="1"/>
    </row>
    <row r="2766" spans="1:63" s="901" customFormat="1" ht="15" customHeight="1" x14ac:dyDescent="0.1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50"/>
      <c r="AG2766" s="54"/>
      <c r="AH2766" s="1"/>
      <c r="AI2766" s="1"/>
      <c r="AJ2766" s="1"/>
      <c r="AK2766" s="1"/>
      <c r="AL2766" s="1"/>
      <c r="AM2766" s="1"/>
      <c r="AN2766" s="1"/>
      <c r="AO2766" s="1"/>
      <c r="AP2766" s="1"/>
      <c r="AQ2766" s="1"/>
      <c r="AR2766" s="1"/>
      <c r="AS2766" s="1"/>
      <c r="AT2766" s="1"/>
      <c r="AU2766" s="1"/>
      <c r="AV2766" s="1"/>
      <c r="AW2766" s="1"/>
      <c r="AX2766" s="1"/>
      <c r="AY2766" s="1"/>
      <c r="AZ2766" s="1"/>
      <c r="BA2766" s="1"/>
      <c r="BB2766" s="1"/>
      <c r="BC2766" s="1"/>
      <c r="BD2766" s="1"/>
      <c r="BE2766" s="1"/>
      <c r="BF2766" s="1"/>
      <c r="BG2766" s="1"/>
      <c r="BH2766" s="1"/>
      <c r="BI2766" s="1"/>
      <c r="BJ2766" s="1"/>
      <c r="BK2766" s="1"/>
    </row>
    <row r="2767" spans="1:63" s="901" customFormat="1" ht="15" customHeight="1" x14ac:dyDescent="0.1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50"/>
      <c r="AG2767" s="54"/>
      <c r="AH2767" s="1"/>
      <c r="AI2767" s="1"/>
      <c r="AJ2767" s="1"/>
      <c r="AK2767" s="1"/>
      <c r="AL2767" s="1"/>
      <c r="AM2767" s="1"/>
      <c r="AN2767" s="1"/>
      <c r="AO2767" s="1"/>
      <c r="AP2767" s="1"/>
      <c r="AQ2767" s="1"/>
      <c r="AR2767" s="1"/>
      <c r="AS2767" s="1"/>
      <c r="AT2767" s="1"/>
      <c r="AU2767" s="1"/>
      <c r="AV2767" s="1"/>
      <c r="AW2767" s="1"/>
      <c r="AX2767" s="1"/>
      <c r="AY2767" s="1"/>
      <c r="AZ2767" s="1"/>
      <c r="BA2767" s="1"/>
      <c r="BB2767" s="1"/>
      <c r="BC2767" s="1"/>
      <c r="BD2767" s="1"/>
      <c r="BE2767" s="1"/>
      <c r="BF2767" s="1"/>
      <c r="BG2767" s="1"/>
      <c r="BH2767" s="1"/>
      <c r="BI2767" s="1"/>
      <c r="BJ2767" s="1"/>
      <c r="BK2767" s="1"/>
    </row>
    <row r="2768" spans="1:63" s="901" customFormat="1" ht="15" customHeight="1" x14ac:dyDescent="0.1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50"/>
      <c r="AG2768" s="54"/>
      <c r="AH2768" s="1"/>
      <c r="AI2768" s="1"/>
      <c r="AJ2768" s="1"/>
      <c r="AK2768" s="1"/>
      <c r="AL2768" s="1"/>
      <c r="AM2768" s="1"/>
      <c r="AN2768" s="1"/>
      <c r="AO2768" s="1"/>
      <c r="AP2768" s="1"/>
      <c r="AQ2768" s="1"/>
      <c r="AR2768" s="1"/>
      <c r="AS2768" s="1"/>
      <c r="AT2768" s="1"/>
      <c r="AU2768" s="1"/>
      <c r="AV2768" s="1"/>
      <c r="AW2768" s="1"/>
      <c r="AX2768" s="1"/>
      <c r="AY2768" s="1"/>
      <c r="AZ2768" s="1"/>
      <c r="BA2768" s="1"/>
      <c r="BB2768" s="1"/>
      <c r="BC2768" s="1"/>
      <c r="BD2768" s="1"/>
      <c r="BE2768" s="1"/>
      <c r="BF2768" s="1"/>
      <c r="BG2768" s="1"/>
      <c r="BH2768" s="1"/>
      <c r="BI2768" s="1"/>
      <c r="BJ2768" s="1"/>
      <c r="BK2768" s="1"/>
    </row>
    <row r="2769" spans="1:63" s="901" customFormat="1" ht="15" customHeight="1" x14ac:dyDescent="0.1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50"/>
      <c r="AG2769" s="54"/>
      <c r="AH2769" s="1"/>
      <c r="AI2769" s="1"/>
      <c r="AJ2769" s="1"/>
      <c r="AK2769" s="1"/>
      <c r="AL2769" s="1"/>
      <c r="AM2769" s="1"/>
      <c r="AN2769" s="1"/>
      <c r="AO2769" s="1"/>
      <c r="AP2769" s="1"/>
      <c r="AQ2769" s="1"/>
      <c r="AR2769" s="1"/>
      <c r="AS2769" s="1"/>
      <c r="AT2769" s="1"/>
      <c r="AU2769" s="1"/>
      <c r="AV2769" s="1"/>
      <c r="AW2769" s="1"/>
      <c r="AX2769" s="1"/>
      <c r="AY2769" s="1"/>
      <c r="AZ2769" s="1"/>
      <c r="BA2769" s="1"/>
      <c r="BB2769" s="1"/>
      <c r="BC2769" s="1"/>
      <c r="BD2769" s="1"/>
      <c r="BE2769" s="1"/>
      <c r="BF2769" s="1"/>
      <c r="BG2769" s="1"/>
      <c r="BH2769" s="1"/>
      <c r="BI2769" s="1"/>
      <c r="BJ2769" s="1"/>
      <c r="BK2769" s="1"/>
    </row>
    <row r="2770" spans="1:63" s="901" customFormat="1" ht="15" customHeight="1" x14ac:dyDescent="0.1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50"/>
      <c r="AG2770" s="54"/>
      <c r="AH2770" s="1"/>
      <c r="AI2770" s="1"/>
      <c r="AJ2770" s="1"/>
      <c r="AK2770" s="1"/>
      <c r="AL2770" s="1"/>
      <c r="AM2770" s="1"/>
      <c r="AN2770" s="1"/>
      <c r="AO2770" s="1"/>
      <c r="AP2770" s="1"/>
      <c r="AQ2770" s="1"/>
      <c r="AR2770" s="1"/>
      <c r="AS2770" s="1"/>
      <c r="AT2770" s="1"/>
      <c r="AU2770" s="1"/>
      <c r="AV2770" s="1"/>
      <c r="AW2770" s="1"/>
      <c r="AX2770" s="1"/>
      <c r="AY2770" s="1"/>
      <c r="AZ2770" s="1"/>
      <c r="BA2770" s="1"/>
      <c r="BB2770" s="1"/>
      <c r="BC2770" s="1"/>
      <c r="BD2770" s="1"/>
      <c r="BE2770" s="1"/>
      <c r="BF2770" s="1"/>
      <c r="BG2770" s="1"/>
      <c r="BH2770" s="1"/>
      <c r="BI2770" s="1"/>
      <c r="BJ2770" s="1"/>
      <c r="BK2770" s="1"/>
    </row>
    <row r="2771" spans="1:63" s="901" customFormat="1" ht="15" customHeight="1" x14ac:dyDescent="0.1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50"/>
      <c r="AG2771" s="54"/>
      <c r="AH2771" s="1"/>
      <c r="AI2771" s="1"/>
      <c r="AJ2771" s="1"/>
      <c r="AK2771" s="1"/>
      <c r="AL2771" s="1"/>
      <c r="AM2771" s="1"/>
      <c r="AN2771" s="1"/>
      <c r="AO2771" s="1"/>
      <c r="AP2771" s="1"/>
      <c r="AQ2771" s="1"/>
      <c r="AR2771" s="1"/>
      <c r="AS2771" s="1"/>
      <c r="AT2771" s="1"/>
      <c r="AU2771" s="1"/>
      <c r="AV2771" s="1"/>
      <c r="AW2771" s="1"/>
      <c r="AX2771" s="1"/>
      <c r="AY2771" s="1"/>
      <c r="AZ2771" s="1"/>
      <c r="BA2771" s="1"/>
      <c r="BB2771" s="1"/>
      <c r="BC2771" s="1"/>
      <c r="BD2771" s="1"/>
      <c r="BE2771" s="1"/>
      <c r="BF2771" s="1"/>
      <c r="BG2771" s="1"/>
      <c r="BH2771" s="1"/>
      <c r="BI2771" s="1"/>
      <c r="BJ2771" s="1"/>
      <c r="BK2771" s="1"/>
    </row>
    <row r="2772" spans="1:63" s="901" customFormat="1" ht="15" customHeight="1" x14ac:dyDescent="0.1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50"/>
      <c r="AG2772" s="54"/>
      <c r="AH2772" s="1"/>
      <c r="AI2772" s="1"/>
      <c r="AJ2772" s="1"/>
      <c r="AK2772" s="1"/>
      <c r="AL2772" s="1"/>
      <c r="AM2772" s="1"/>
      <c r="AN2772" s="1"/>
      <c r="AO2772" s="1"/>
      <c r="AP2772" s="1"/>
      <c r="AQ2772" s="1"/>
      <c r="AR2772" s="1"/>
      <c r="AS2772" s="1"/>
      <c r="AT2772" s="1"/>
      <c r="AU2772" s="1"/>
      <c r="AV2772" s="1"/>
      <c r="AW2772" s="1"/>
      <c r="AX2772" s="1"/>
      <c r="AY2772" s="1"/>
      <c r="AZ2772" s="1"/>
      <c r="BA2772" s="1"/>
      <c r="BB2772" s="1"/>
      <c r="BC2772" s="1"/>
      <c r="BD2772" s="1"/>
      <c r="BE2772" s="1"/>
      <c r="BF2772" s="1"/>
      <c r="BG2772" s="1"/>
      <c r="BH2772" s="1"/>
      <c r="BI2772" s="1"/>
      <c r="BJ2772" s="1"/>
      <c r="BK2772" s="1"/>
    </row>
    <row r="2773" spans="1:63" s="901" customFormat="1" ht="15" customHeight="1" x14ac:dyDescent="0.1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50"/>
      <c r="AG2773" s="54"/>
      <c r="AH2773" s="1"/>
      <c r="AI2773" s="1"/>
      <c r="AJ2773" s="1"/>
      <c r="AK2773" s="1"/>
      <c r="AL2773" s="1"/>
      <c r="AM2773" s="1"/>
      <c r="AN2773" s="1"/>
      <c r="AO2773" s="1"/>
      <c r="AP2773" s="1"/>
      <c r="AQ2773" s="1"/>
      <c r="AR2773" s="1"/>
      <c r="AS2773" s="1"/>
      <c r="AT2773" s="1"/>
      <c r="AU2773" s="1"/>
      <c r="AV2773" s="1"/>
      <c r="AW2773" s="1"/>
      <c r="AX2773" s="1"/>
      <c r="AY2773" s="1"/>
      <c r="AZ2773" s="1"/>
      <c r="BA2773" s="1"/>
      <c r="BB2773" s="1"/>
      <c r="BC2773" s="1"/>
      <c r="BD2773" s="1"/>
      <c r="BE2773" s="1"/>
      <c r="BF2773" s="1"/>
      <c r="BG2773" s="1"/>
      <c r="BH2773" s="1"/>
      <c r="BI2773" s="1"/>
      <c r="BJ2773" s="1"/>
      <c r="BK2773" s="1"/>
    </row>
    <row r="2774" spans="1:63" s="901" customFormat="1" ht="15" customHeight="1" x14ac:dyDescent="0.1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50"/>
      <c r="AG2774" s="54"/>
      <c r="AH2774" s="1"/>
      <c r="AI2774" s="1"/>
      <c r="AJ2774" s="1"/>
      <c r="AK2774" s="1"/>
      <c r="AL2774" s="1"/>
      <c r="AM2774" s="1"/>
      <c r="AN2774" s="1"/>
      <c r="AO2774" s="1"/>
      <c r="AP2774" s="1"/>
      <c r="AQ2774" s="1"/>
      <c r="AR2774" s="1"/>
      <c r="AS2774" s="1"/>
      <c r="AT2774" s="1"/>
      <c r="AU2774" s="1"/>
      <c r="AV2774" s="1"/>
      <c r="AW2774" s="1"/>
      <c r="AX2774" s="1"/>
      <c r="AY2774" s="1"/>
      <c r="AZ2774" s="1"/>
      <c r="BA2774" s="1"/>
      <c r="BB2774" s="1"/>
      <c r="BC2774" s="1"/>
      <c r="BD2774" s="1"/>
      <c r="BE2774" s="1"/>
      <c r="BF2774" s="1"/>
      <c r="BG2774" s="1"/>
      <c r="BH2774" s="1"/>
      <c r="BI2774" s="1"/>
      <c r="BJ2774" s="1"/>
      <c r="BK2774" s="1"/>
    </row>
    <row r="2775" spans="1:63" s="901" customFormat="1" ht="15" customHeight="1" x14ac:dyDescent="0.1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50"/>
      <c r="AG2775" s="54"/>
      <c r="AH2775" s="1"/>
      <c r="AI2775" s="1"/>
      <c r="AJ2775" s="1"/>
      <c r="AK2775" s="1"/>
      <c r="AL2775" s="1"/>
      <c r="AM2775" s="1"/>
      <c r="AN2775" s="1"/>
      <c r="AO2775" s="1"/>
      <c r="AP2775" s="1"/>
      <c r="AQ2775" s="1"/>
      <c r="AR2775" s="1"/>
      <c r="AS2775" s="1"/>
      <c r="AT2775" s="1"/>
      <c r="AU2775" s="1"/>
      <c r="AV2775" s="1"/>
      <c r="AW2775" s="1"/>
      <c r="AX2775" s="1"/>
      <c r="AY2775" s="1"/>
      <c r="AZ2775" s="1"/>
      <c r="BA2775" s="1"/>
      <c r="BB2775" s="1"/>
      <c r="BC2775" s="1"/>
      <c r="BD2775" s="1"/>
      <c r="BE2775" s="1"/>
      <c r="BF2775" s="1"/>
      <c r="BG2775" s="1"/>
      <c r="BH2775" s="1"/>
      <c r="BI2775" s="1"/>
      <c r="BJ2775" s="1"/>
      <c r="BK2775" s="1"/>
    </row>
    <row r="2776" spans="1:63" s="901" customFormat="1" ht="15" customHeight="1" x14ac:dyDescent="0.1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50"/>
      <c r="AG2776" s="54"/>
      <c r="AH2776" s="1"/>
      <c r="AI2776" s="1"/>
      <c r="AJ2776" s="1"/>
      <c r="AK2776" s="1"/>
      <c r="AL2776" s="1"/>
      <c r="AM2776" s="1"/>
      <c r="AN2776" s="1"/>
      <c r="AO2776" s="1"/>
      <c r="AP2776" s="1"/>
      <c r="AQ2776" s="1"/>
      <c r="AR2776" s="1"/>
      <c r="AS2776" s="1"/>
      <c r="AT2776" s="1"/>
      <c r="AU2776" s="1"/>
      <c r="AV2776" s="1"/>
      <c r="AW2776" s="1"/>
      <c r="AX2776" s="1"/>
      <c r="AY2776" s="1"/>
      <c r="AZ2776" s="1"/>
      <c r="BA2776" s="1"/>
      <c r="BB2776" s="1"/>
      <c r="BC2776" s="1"/>
      <c r="BD2776" s="1"/>
      <c r="BE2776" s="1"/>
      <c r="BF2776" s="1"/>
      <c r="BG2776" s="1"/>
      <c r="BH2776" s="1"/>
      <c r="BI2776" s="1"/>
      <c r="BJ2776" s="1"/>
      <c r="BK2776" s="1"/>
    </row>
    <row r="2777" spans="1:63" s="901" customFormat="1" ht="15" customHeight="1" x14ac:dyDescent="0.1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50"/>
      <c r="AG2777" s="54"/>
      <c r="AH2777" s="1"/>
      <c r="AI2777" s="1"/>
      <c r="AJ2777" s="1"/>
      <c r="AK2777" s="1"/>
      <c r="AL2777" s="1"/>
      <c r="AM2777" s="1"/>
      <c r="AN2777" s="1"/>
      <c r="AO2777" s="1"/>
      <c r="AP2777" s="1"/>
      <c r="AQ2777" s="1"/>
      <c r="AR2777" s="1"/>
      <c r="AS2777" s="1"/>
      <c r="AT2777" s="1"/>
      <c r="AU2777" s="1"/>
      <c r="AV2777" s="1"/>
      <c r="AW2777" s="1"/>
      <c r="AX2777" s="1"/>
      <c r="AY2777" s="1"/>
      <c r="AZ2777" s="1"/>
      <c r="BA2777" s="1"/>
      <c r="BB2777" s="1"/>
      <c r="BC2777" s="1"/>
      <c r="BD2777" s="1"/>
      <c r="BE2777" s="1"/>
      <c r="BF2777" s="1"/>
      <c r="BG2777" s="1"/>
      <c r="BH2777" s="1"/>
      <c r="BI2777" s="1"/>
      <c r="BJ2777" s="1"/>
      <c r="BK2777" s="1"/>
    </row>
    <row r="2778" spans="1:63" s="901" customFormat="1" ht="15" customHeight="1" x14ac:dyDescent="0.1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50"/>
      <c r="AG2778" s="54"/>
      <c r="AH2778" s="1"/>
      <c r="AI2778" s="1"/>
      <c r="AJ2778" s="1"/>
      <c r="AK2778" s="1"/>
      <c r="AL2778" s="1"/>
      <c r="AM2778" s="1"/>
      <c r="AN2778" s="1"/>
      <c r="AO2778" s="1"/>
      <c r="AP2778" s="1"/>
      <c r="AQ2778" s="1"/>
      <c r="AR2778" s="1"/>
      <c r="AS2778" s="1"/>
      <c r="AT2778" s="1"/>
      <c r="AU2778" s="1"/>
      <c r="AV2778" s="1"/>
      <c r="AW2778" s="1"/>
      <c r="AX2778" s="1"/>
      <c r="AY2778" s="1"/>
      <c r="AZ2778" s="1"/>
      <c r="BA2778" s="1"/>
      <c r="BB2778" s="1"/>
      <c r="BC2778" s="1"/>
      <c r="BD2778" s="1"/>
      <c r="BE2778" s="1"/>
      <c r="BF2778" s="1"/>
      <c r="BG2778" s="1"/>
      <c r="BH2778" s="1"/>
      <c r="BI2778" s="1"/>
      <c r="BJ2778" s="1"/>
      <c r="BK2778" s="1"/>
    </row>
    <row r="2779" spans="1:63" s="901" customFormat="1" ht="15" customHeight="1" x14ac:dyDescent="0.1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50"/>
      <c r="AG2779" s="54"/>
      <c r="AH2779" s="1"/>
      <c r="AI2779" s="1"/>
      <c r="AJ2779" s="1"/>
      <c r="AK2779" s="1"/>
      <c r="AL2779" s="1"/>
      <c r="AM2779" s="1"/>
      <c r="AN2779" s="1"/>
      <c r="AO2779" s="1"/>
      <c r="AP2779" s="1"/>
      <c r="AQ2779" s="1"/>
      <c r="AR2779" s="1"/>
      <c r="AS2779" s="1"/>
      <c r="AT2779" s="1"/>
      <c r="AU2779" s="1"/>
      <c r="AV2779" s="1"/>
      <c r="AW2779" s="1"/>
      <c r="AX2779" s="1"/>
      <c r="AY2779" s="1"/>
      <c r="AZ2779" s="1"/>
      <c r="BA2779" s="1"/>
      <c r="BB2779" s="1"/>
      <c r="BC2779" s="1"/>
      <c r="BD2779" s="1"/>
      <c r="BE2779" s="1"/>
      <c r="BF2779" s="1"/>
      <c r="BG2779" s="1"/>
      <c r="BH2779" s="1"/>
      <c r="BI2779" s="1"/>
      <c r="BJ2779" s="1"/>
      <c r="BK2779" s="1"/>
    </row>
    <row r="2780" spans="1:63" s="901" customFormat="1" ht="15" customHeight="1" x14ac:dyDescent="0.1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50"/>
      <c r="AG2780" s="54"/>
      <c r="AH2780" s="1"/>
      <c r="AI2780" s="1"/>
      <c r="AJ2780" s="1"/>
      <c r="AK2780" s="1"/>
      <c r="AL2780" s="1"/>
      <c r="AM2780" s="1"/>
      <c r="AN2780" s="1"/>
      <c r="AO2780" s="1"/>
      <c r="AP2780" s="1"/>
      <c r="AQ2780" s="1"/>
      <c r="AR2780" s="1"/>
      <c r="AS2780" s="1"/>
      <c r="AT2780" s="1"/>
      <c r="AU2780" s="1"/>
      <c r="AV2780" s="1"/>
      <c r="AW2780" s="1"/>
      <c r="AX2780" s="1"/>
      <c r="AY2780" s="1"/>
      <c r="AZ2780" s="1"/>
      <c r="BA2780" s="1"/>
      <c r="BB2780" s="1"/>
      <c r="BC2780" s="1"/>
      <c r="BD2780" s="1"/>
      <c r="BE2780" s="1"/>
      <c r="BF2780" s="1"/>
      <c r="BG2780" s="1"/>
      <c r="BH2780" s="1"/>
      <c r="BI2780" s="1"/>
      <c r="BJ2780" s="1"/>
      <c r="BK2780" s="1"/>
    </row>
    <row r="2781" spans="1:63" s="901" customFormat="1" ht="15" customHeight="1" x14ac:dyDescent="0.1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50"/>
      <c r="AG2781" s="54"/>
      <c r="AH2781" s="1"/>
      <c r="AI2781" s="1"/>
      <c r="AJ2781" s="1"/>
      <c r="AK2781" s="1"/>
      <c r="AL2781" s="1"/>
      <c r="AM2781" s="1"/>
      <c r="AN2781" s="1"/>
      <c r="AO2781" s="1"/>
      <c r="AP2781" s="1"/>
      <c r="AQ2781" s="1"/>
      <c r="AR2781" s="1"/>
      <c r="AS2781" s="1"/>
      <c r="AT2781" s="1"/>
      <c r="AU2781" s="1"/>
      <c r="AV2781" s="1"/>
      <c r="AW2781" s="1"/>
      <c r="AX2781" s="1"/>
      <c r="AY2781" s="1"/>
      <c r="AZ2781" s="1"/>
      <c r="BA2781" s="1"/>
      <c r="BB2781" s="1"/>
      <c r="BC2781" s="1"/>
      <c r="BD2781" s="1"/>
      <c r="BE2781" s="1"/>
      <c r="BF2781" s="1"/>
      <c r="BG2781" s="1"/>
      <c r="BH2781" s="1"/>
      <c r="BI2781" s="1"/>
      <c r="BJ2781" s="1"/>
      <c r="BK2781" s="1"/>
    </row>
    <row r="2782" spans="1:63" s="901" customFormat="1" ht="15" customHeight="1" x14ac:dyDescent="0.1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50"/>
      <c r="AG2782" s="54"/>
      <c r="AH2782" s="1"/>
      <c r="AI2782" s="1"/>
      <c r="AJ2782" s="1"/>
      <c r="AK2782" s="1"/>
      <c r="AL2782" s="1"/>
      <c r="AM2782" s="1"/>
      <c r="AN2782" s="1"/>
      <c r="AO2782" s="1"/>
      <c r="AP2782" s="1"/>
      <c r="AQ2782" s="1"/>
      <c r="AR2782" s="1"/>
      <c r="AS2782" s="1"/>
      <c r="AT2782" s="1"/>
      <c r="AU2782" s="1"/>
      <c r="AV2782" s="1"/>
      <c r="AW2782" s="1"/>
      <c r="AX2782" s="1"/>
      <c r="AY2782" s="1"/>
      <c r="AZ2782" s="1"/>
      <c r="BA2782" s="1"/>
      <c r="BB2782" s="1"/>
      <c r="BC2782" s="1"/>
      <c r="BD2782" s="1"/>
      <c r="BE2782" s="1"/>
      <c r="BF2782" s="1"/>
      <c r="BG2782" s="1"/>
      <c r="BH2782" s="1"/>
      <c r="BI2782" s="1"/>
      <c r="BJ2782" s="1"/>
      <c r="BK2782" s="1"/>
    </row>
    <row r="2783" spans="1:63" s="901" customFormat="1" ht="15" customHeight="1" x14ac:dyDescent="0.1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50"/>
      <c r="AG2783" s="54"/>
      <c r="AH2783" s="1"/>
      <c r="AI2783" s="1"/>
      <c r="AJ2783" s="1"/>
      <c r="AK2783" s="1"/>
      <c r="AL2783" s="1"/>
      <c r="AM2783" s="1"/>
      <c r="AN2783" s="1"/>
      <c r="AO2783" s="1"/>
      <c r="AP2783" s="1"/>
      <c r="AQ2783" s="1"/>
      <c r="AR2783" s="1"/>
      <c r="AS2783" s="1"/>
      <c r="AT2783" s="1"/>
      <c r="AU2783" s="1"/>
      <c r="AV2783" s="1"/>
      <c r="AW2783" s="1"/>
      <c r="AX2783" s="1"/>
      <c r="AY2783" s="1"/>
      <c r="AZ2783" s="1"/>
      <c r="BA2783" s="1"/>
      <c r="BB2783" s="1"/>
      <c r="BC2783" s="1"/>
      <c r="BD2783" s="1"/>
      <c r="BE2783" s="1"/>
      <c r="BF2783" s="1"/>
      <c r="BG2783" s="1"/>
      <c r="BH2783" s="1"/>
      <c r="BI2783" s="1"/>
      <c r="BJ2783" s="1"/>
      <c r="BK2783" s="1"/>
    </row>
    <row r="2784" spans="1:63" s="901" customFormat="1" ht="15" customHeight="1" x14ac:dyDescent="0.1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50"/>
      <c r="AG2784" s="54"/>
      <c r="AH2784" s="1"/>
      <c r="AI2784" s="1"/>
      <c r="AJ2784" s="1"/>
      <c r="AK2784" s="1"/>
      <c r="AL2784" s="1"/>
      <c r="AM2784" s="1"/>
      <c r="AN2784" s="1"/>
      <c r="AO2784" s="1"/>
      <c r="AP2784" s="1"/>
      <c r="AQ2784" s="1"/>
      <c r="AR2784" s="1"/>
      <c r="AS2784" s="1"/>
      <c r="AT2784" s="1"/>
      <c r="AU2784" s="1"/>
      <c r="AV2784" s="1"/>
      <c r="AW2784" s="1"/>
      <c r="AX2784" s="1"/>
      <c r="AY2784" s="1"/>
      <c r="AZ2784" s="1"/>
      <c r="BA2784" s="1"/>
      <c r="BB2784" s="1"/>
      <c r="BC2784" s="1"/>
      <c r="BD2784" s="1"/>
      <c r="BE2784" s="1"/>
      <c r="BF2784" s="1"/>
      <c r="BG2784" s="1"/>
      <c r="BH2784" s="1"/>
      <c r="BI2784" s="1"/>
      <c r="BJ2784" s="1"/>
      <c r="BK2784" s="1"/>
    </row>
    <row r="2785" spans="1:63" s="901" customFormat="1" ht="15" customHeight="1" x14ac:dyDescent="0.1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50"/>
      <c r="AG2785" s="54"/>
      <c r="AH2785" s="1"/>
      <c r="AI2785" s="1"/>
      <c r="AJ2785" s="1"/>
      <c r="AK2785" s="1"/>
      <c r="AL2785" s="1"/>
      <c r="AM2785" s="1"/>
      <c r="AN2785" s="1"/>
      <c r="AO2785" s="1"/>
      <c r="AP2785" s="1"/>
      <c r="AQ2785" s="1"/>
      <c r="AR2785" s="1"/>
      <c r="AS2785" s="1"/>
      <c r="AT2785" s="1"/>
      <c r="AU2785" s="1"/>
      <c r="AV2785" s="1"/>
      <c r="AW2785" s="1"/>
      <c r="AX2785" s="1"/>
      <c r="AY2785" s="1"/>
      <c r="AZ2785" s="1"/>
      <c r="BA2785" s="1"/>
      <c r="BB2785" s="1"/>
      <c r="BC2785" s="1"/>
      <c r="BD2785" s="1"/>
      <c r="BE2785" s="1"/>
      <c r="BF2785" s="1"/>
      <c r="BG2785" s="1"/>
      <c r="BH2785" s="1"/>
      <c r="BI2785" s="1"/>
      <c r="BJ2785" s="1"/>
      <c r="BK2785" s="1"/>
    </row>
    <row r="2786" spans="1:63" s="901" customFormat="1" ht="15" customHeight="1" x14ac:dyDescent="0.1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50"/>
      <c r="AG2786" s="54"/>
      <c r="AH2786" s="1"/>
      <c r="AI2786" s="1"/>
      <c r="AJ2786" s="1"/>
      <c r="AK2786" s="1"/>
      <c r="AL2786" s="1"/>
      <c r="AM2786" s="1"/>
      <c r="AN2786" s="1"/>
      <c r="AO2786" s="1"/>
      <c r="AP2786" s="1"/>
      <c r="AQ2786" s="1"/>
      <c r="AR2786" s="1"/>
      <c r="AS2786" s="1"/>
      <c r="AT2786" s="1"/>
      <c r="AU2786" s="1"/>
      <c r="AV2786" s="1"/>
      <c r="AW2786" s="1"/>
      <c r="AX2786" s="1"/>
      <c r="AY2786" s="1"/>
      <c r="AZ2786" s="1"/>
      <c r="BA2786" s="1"/>
      <c r="BB2786" s="1"/>
      <c r="BC2786" s="1"/>
      <c r="BD2786" s="1"/>
      <c r="BE2786" s="1"/>
      <c r="BF2786" s="1"/>
      <c r="BG2786" s="1"/>
      <c r="BH2786" s="1"/>
      <c r="BI2786" s="1"/>
      <c r="BJ2786" s="1"/>
      <c r="BK2786" s="1"/>
    </row>
    <row r="2787" spans="1:63" s="901" customFormat="1" ht="15" customHeight="1" x14ac:dyDescent="0.1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50"/>
      <c r="AG2787" s="54"/>
      <c r="AH2787" s="1"/>
      <c r="AI2787" s="1"/>
      <c r="AJ2787" s="1"/>
      <c r="AK2787" s="1"/>
      <c r="AL2787" s="1"/>
      <c r="AM2787" s="1"/>
      <c r="AN2787" s="1"/>
      <c r="AO2787" s="1"/>
      <c r="AP2787" s="1"/>
      <c r="AQ2787" s="1"/>
      <c r="AR2787" s="1"/>
      <c r="AS2787" s="1"/>
      <c r="AT2787" s="1"/>
      <c r="AU2787" s="1"/>
      <c r="AV2787" s="1"/>
      <c r="AW2787" s="1"/>
      <c r="AX2787" s="1"/>
      <c r="AY2787" s="1"/>
      <c r="AZ2787" s="1"/>
      <c r="BA2787" s="1"/>
      <c r="BB2787" s="1"/>
      <c r="BC2787" s="1"/>
      <c r="BD2787" s="1"/>
      <c r="BE2787" s="1"/>
      <c r="BF2787" s="1"/>
      <c r="BG2787" s="1"/>
      <c r="BH2787" s="1"/>
      <c r="BI2787" s="1"/>
      <c r="BJ2787" s="1"/>
      <c r="BK2787" s="1"/>
    </row>
    <row r="2788" spans="1:63" s="901" customFormat="1" ht="15" customHeight="1" x14ac:dyDescent="0.1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50"/>
      <c r="AG2788" s="54"/>
      <c r="AH2788" s="1"/>
      <c r="AI2788" s="1"/>
      <c r="AJ2788" s="1"/>
      <c r="AK2788" s="1"/>
      <c r="AL2788" s="1"/>
      <c r="AM2788" s="1"/>
      <c r="AN2788" s="1"/>
      <c r="AO2788" s="1"/>
      <c r="AP2788" s="1"/>
      <c r="AQ2788" s="1"/>
      <c r="AR2788" s="1"/>
      <c r="AS2788" s="1"/>
      <c r="AT2788" s="1"/>
      <c r="AU2788" s="1"/>
      <c r="AV2788" s="1"/>
      <c r="AW2788" s="1"/>
      <c r="AX2788" s="1"/>
      <c r="AY2788" s="1"/>
      <c r="AZ2788" s="1"/>
      <c r="BA2788" s="1"/>
      <c r="BB2788" s="1"/>
      <c r="BC2788" s="1"/>
      <c r="BD2788" s="1"/>
      <c r="BE2788" s="1"/>
      <c r="BF2788" s="1"/>
      <c r="BG2788" s="1"/>
      <c r="BH2788" s="1"/>
      <c r="BI2788" s="1"/>
      <c r="BJ2788" s="1"/>
      <c r="BK2788" s="1"/>
    </row>
    <row r="2789" spans="1:63" s="901" customFormat="1" ht="15" customHeight="1" x14ac:dyDescent="0.1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50"/>
      <c r="AG2789" s="54"/>
      <c r="AH2789" s="1"/>
      <c r="AI2789" s="1"/>
      <c r="AJ2789" s="1"/>
      <c r="AK2789" s="1"/>
      <c r="AL2789" s="1"/>
      <c r="AM2789" s="1"/>
      <c r="AN2789" s="1"/>
      <c r="AO2789" s="1"/>
      <c r="AP2789" s="1"/>
      <c r="AQ2789" s="1"/>
      <c r="AR2789" s="1"/>
      <c r="AS2789" s="1"/>
      <c r="AT2789" s="1"/>
      <c r="AU2789" s="1"/>
      <c r="AV2789" s="1"/>
      <c r="AW2789" s="1"/>
      <c r="AX2789" s="1"/>
      <c r="AY2789" s="1"/>
      <c r="AZ2789" s="1"/>
      <c r="BA2789" s="1"/>
      <c r="BB2789" s="1"/>
      <c r="BC2789" s="1"/>
      <c r="BD2789" s="1"/>
      <c r="BE2789" s="1"/>
      <c r="BF2789" s="1"/>
      <c r="BG2789" s="1"/>
      <c r="BH2789" s="1"/>
      <c r="BI2789" s="1"/>
      <c r="BJ2789" s="1"/>
      <c r="BK2789" s="1"/>
    </row>
    <row r="2790" spans="1:63" s="901" customFormat="1" ht="15" customHeight="1" x14ac:dyDescent="0.1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50"/>
      <c r="AG2790" s="54"/>
      <c r="AH2790" s="1"/>
      <c r="AI2790" s="1"/>
      <c r="AJ2790" s="1"/>
      <c r="AK2790" s="1"/>
      <c r="AL2790" s="1"/>
      <c r="AM2790" s="1"/>
      <c r="AN2790" s="1"/>
      <c r="AO2790" s="1"/>
      <c r="AP2790" s="1"/>
      <c r="AQ2790" s="1"/>
      <c r="AR2790" s="1"/>
      <c r="AS2790" s="1"/>
      <c r="AT2790" s="1"/>
      <c r="AU2790" s="1"/>
      <c r="AV2790" s="1"/>
      <c r="AW2790" s="1"/>
      <c r="AX2790" s="1"/>
      <c r="AY2790" s="1"/>
      <c r="AZ2790" s="1"/>
      <c r="BA2790" s="1"/>
      <c r="BB2790" s="1"/>
      <c r="BC2790" s="1"/>
      <c r="BD2790" s="1"/>
      <c r="BE2790" s="1"/>
      <c r="BF2790" s="1"/>
      <c r="BG2790" s="1"/>
      <c r="BH2790" s="1"/>
      <c r="BI2790" s="1"/>
      <c r="BJ2790" s="1"/>
      <c r="BK2790" s="1"/>
    </row>
    <row r="2791" spans="1:63" s="901" customFormat="1" ht="15" customHeight="1" x14ac:dyDescent="0.1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50"/>
      <c r="AG2791" s="54"/>
      <c r="AH2791" s="1"/>
      <c r="AI2791" s="1"/>
      <c r="AJ2791" s="1"/>
      <c r="AK2791" s="1"/>
      <c r="AL2791" s="1"/>
      <c r="AM2791" s="1"/>
      <c r="AN2791" s="1"/>
      <c r="AO2791" s="1"/>
      <c r="AP2791" s="1"/>
      <c r="AQ2791" s="1"/>
      <c r="AR2791" s="1"/>
      <c r="AS2791" s="1"/>
      <c r="AT2791" s="1"/>
      <c r="AU2791" s="1"/>
      <c r="AV2791" s="1"/>
      <c r="AW2791" s="1"/>
      <c r="AX2791" s="1"/>
      <c r="AY2791" s="1"/>
      <c r="AZ2791" s="1"/>
      <c r="BA2791" s="1"/>
      <c r="BB2791" s="1"/>
      <c r="BC2791" s="1"/>
      <c r="BD2791" s="1"/>
      <c r="BE2791" s="1"/>
      <c r="BF2791" s="1"/>
      <c r="BG2791" s="1"/>
      <c r="BH2791" s="1"/>
      <c r="BI2791" s="1"/>
      <c r="BJ2791" s="1"/>
      <c r="BK2791" s="1"/>
    </row>
    <row r="2792" spans="1:63" s="901" customFormat="1" ht="15" customHeight="1" x14ac:dyDescent="0.1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50"/>
      <c r="AG2792" s="54"/>
      <c r="AH2792" s="1"/>
      <c r="AI2792" s="1"/>
      <c r="AJ2792" s="1"/>
      <c r="AK2792" s="1"/>
      <c r="AL2792" s="1"/>
      <c r="AM2792" s="1"/>
      <c r="AN2792" s="1"/>
      <c r="AO2792" s="1"/>
      <c r="AP2792" s="1"/>
      <c r="AQ2792" s="1"/>
      <c r="AR2792" s="1"/>
      <c r="AS2792" s="1"/>
      <c r="AT2792" s="1"/>
      <c r="AU2792" s="1"/>
      <c r="AV2792" s="1"/>
      <c r="AW2792" s="1"/>
      <c r="AX2792" s="1"/>
      <c r="AY2792" s="1"/>
      <c r="AZ2792" s="1"/>
      <c r="BA2792" s="1"/>
      <c r="BB2792" s="1"/>
      <c r="BC2792" s="1"/>
      <c r="BD2792" s="1"/>
      <c r="BE2792" s="1"/>
      <c r="BF2792" s="1"/>
      <c r="BG2792" s="1"/>
      <c r="BH2792" s="1"/>
      <c r="BI2792" s="1"/>
      <c r="BJ2792" s="1"/>
      <c r="BK2792" s="1"/>
    </row>
    <row r="2793" spans="1:63" s="901" customFormat="1" ht="15" customHeight="1" x14ac:dyDescent="0.1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50"/>
      <c r="AG2793" s="54"/>
      <c r="AH2793" s="1"/>
      <c r="AI2793" s="1"/>
      <c r="AJ2793" s="1"/>
      <c r="AK2793" s="1"/>
      <c r="AL2793" s="1"/>
      <c r="AM2793" s="1"/>
      <c r="AN2793" s="1"/>
      <c r="AO2793" s="1"/>
      <c r="AP2793" s="1"/>
      <c r="AQ2793" s="1"/>
      <c r="AR2793" s="1"/>
      <c r="AS2793" s="1"/>
      <c r="AT2793" s="1"/>
      <c r="AU2793" s="1"/>
      <c r="AV2793" s="1"/>
      <c r="AW2793" s="1"/>
      <c r="AX2793" s="1"/>
      <c r="AY2793" s="1"/>
      <c r="AZ2793" s="1"/>
      <c r="BA2793" s="1"/>
      <c r="BB2793" s="1"/>
      <c r="BC2793" s="1"/>
      <c r="BD2793" s="1"/>
      <c r="BE2793" s="1"/>
      <c r="BF2793" s="1"/>
      <c r="BG2793" s="1"/>
      <c r="BH2793" s="1"/>
      <c r="BI2793" s="1"/>
      <c r="BJ2793" s="1"/>
      <c r="BK2793" s="1"/>
    </row>
    <row r="2794" spans="1:63" s="901" customFormat="1" ht="15" customHeight="1" x14ac:dyDescent="0.1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50"/>
      <c r="AG2794" s="54"/>
      <c r="AH2794" s="1"/>
      <c r="AI2794" s="1"/>
      <c r="AJ2794" s="1"/>
      <c r="AK2794" s="1"/>
      <c r="AL2794" s="1"/>
      <c r="AM2794" s="1"/>
      <c r="AN2794" s="1"/>
      <c r="AO2794" s="1"/>
      <c r="AP2794" s="1"/>
      <c r="AQ2794" s="1"/>
      <c r="AR2794" s="1"/>
      <c r="AS2794" s="1"/>
      <c r="AT2794" s="1"/>
      <c r="AU2794" s="1"/>
      <c r="AV2794" s="1"/>
      <c r="AW2794" s="1"/>
      <c r="AX2794" s="1"/>
      <c r="AY2794" s="1"/>
      <c r="AZ2794" s="1"/>
      <c r="BA2794" s="1"/>
      <c r="BB2794" s="1"/>
      <c r="BC2794" s="1"/>
      <c r="BD2794" s="1"/>
      <c r="BE2794" s="1"/>
      <c r="BF2794" s="1"/>
      <c r="BG2794" s="1"/>
      <c r="BH2794" s="1"/>
      <c r="BI2794" s="1"/>
      <c r="BJ2794" s="1"/>
      <c r="BK2794" s="1"/>
    </row>
    <row r="2795" spans="1:63" s="901" customFormat="1" ht="15" customHeight="1" x14ac:dyDescent="0.1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50"/>
      <c r="AG2795" s="54"/>
      <c r="AH2795" s="1"/>
      <c r="AI2795" s="1"/>
      <c r="AJ2795" s="1"/>
      <c r="AK2795" s="1"/>
      <c r="AL2795" s="1"/>
      <c r="AM2795" s="1"/>
      <c r="AN2795" s="1"/>
      <c r="AO2795" s="1"/>
      <c r="AP2795" s="1"/>
      <c r="AQ2795" s="1"/>
      <c r="AR2795" s="1"/>
      <c r="AS2795" s="1"/>
      <c r="AT2795" s="1"/>
      <c r="AU2795" s="1"/>
      <c r="AV2795" s="1"/>
      <c r="AW2795" s="1"/>
      <c r="AX2795" s="1"/>
      <c r="AY2795" s="1"/>
      <c r="AZ2795" s="1"/>
      <c r="BA2795" s="1"/>
      <c r="BB2795" s="1"/>
      <c r="BC2795" s="1"/>
      <c r="BD2795" s="1"/>
      <c r="BE2795" s="1"/>
      <c r="BF2795" s="1"/>
      <c r="BG2795" s="1"/>
      <c r="BH2795" s="1"/>
      <c r="BI2795" s="1"/>
      <c r="BJ2795" s="1"/>
      <c r="BK2795" s="1"/>
    </row>
    <row r="2796" spans="1:63" s="901" customFormat="1" ht="15" customHeight="1" x14ac:dyDescent="0.1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50"/>
      <c r="AG2796" s="54"/>
      <c r="AH2796" s="1"/>
      <c r="AI2796" s="1"/>
      <c r="AJ2796" s="1"/>
      <c r="AK2796" s="1"/>
      <c r="AL2796" s="1"/>
      <c r="AM2796" s="1"/>
      <c r="AN2796" s="1"/>
      <c r="AO2796" s="1"/>
      <c r="AP2796" s="1"/>
      <c r="AQ2796" s="1"/>
      <c r="AR2796" s="1"/>
      <c r="AS2796" s="1"/>
      <c r="AT2796" s="1"/>
      <c r="AU2796" s="1"/>
      <c r="AV2796" s="1"/>
      <c r="AW2796" s="1"/>
      <c r="AX2796" s="1"/>
      <c r="AY2796" s="1"/>
      <c r="AZ2796" s="1"/>
      <c r="BA2796" s="1"/>
      <c r="BB2796" s="1"/>
      <c r="BC2796" s="1"/>
      <c r="BD2796" s="1"/>
      <c r="BE2796" s="1"/>
      <c r="BF2796" s="1"/>
      <c r="BG2796" s="1"/>
      <c r="BH2796" s="1"/>
      <c r="BI2796" s="1"/>
      <c r="BJ2796" s="1"/>
      <c r="BK2796" s="1"/>
    </row>
    <row r="2797" spans="1:63" s="901" customFormat="1" ht="15" customHeight="1" x14ac:dyDescent="0.1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50"/>
      <c r="AG2797" s="54"/>
      <c r="AH2797" s="1"/>
      <c r="AI2797" s="1"/>
      <c r="AJ2797" s="1"/>
      <c r="AK2797" s="1"/>
      <c r="AL2797" s="1"/>
      <c r="AM2797" s="1"/>
      <c r="AN2797" s="1"/>
      <c r="AO2797" s="1"/>
      <c r="AP2797" s="1"/>
      <c r="AQ2797" s="1"/>
      <c r="AR2797" s="1"/>
      <c r="AS2797" s="1"/>
      <c r="AT2797" s="1"/>
      <c r="AU2797" s="1"/>
      <c r="AV2797" s="1"/>
      <c r="AW2797" s="1"/>
      <c r="AX2797" s="1"/>
      <c r="AY2797" s="1"/>
      <c r="AZ2797" s="1"/>
      <c r="BA2797" s="1"/>
      <c r="BB2797" s="1"/>
      <c r="BC2797" s="1"/>
      <c r="BD2797" s="1"/>
      <c r="BE2797" s="1"/>
      <c r="BF2797" s="1"/>
      <c r="BG2797" s="1"/>
      <c r="BH2797" s="1"/>
      <c r="BI2797" s="1"/>
      <c r="BJ2797" s="1"/>
      <c r="BK2797" s="1"/>
    </row>
    <row r="2798" spans="1:63" s="901" customFormat="1" ht="15" customHeight="1" x14ac:dyDescent="0.1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50"/>
      <c r="AG2798" s="54"/>
      <c r="AH2798" s="1"/>
      <c r="AI2798" s="1"/>
      <c r="AJ2798" s="1"/>
      <c r="AK2798" s="1"/>
      <c r="AL2798" s="1"/>
      <c r="AM2798" s="1"/>
      <c r="AN2798" s="1"/>
      <c r="AO2798" s="1"/>
      <c r="AP2798" s="1"/>
      <c r="AQ2798" s="1"/>
      <c r="AR2798" s="1"/>
      <c r="AS2798" s="1"/>
      <c r="AT2798" s="1"/>
      <c r="AU2798" s="1"/>
      <c r="AV2798" s="1"/>
      <c r="AW2798" s="1"/>
      <c r="AX2798" s="1"/>
      <c r="AY2798" s="1"/>
      <c r="AZ2798" s="1"/>
      <c r="BA2798" s="1"/>
      <c r="BB2798" s="1"/>
      <c r="BC2798" s="1"/>
      <c r="BD2798" s="1"/>
      <c r="BE2798" s="1"/>
      <c r="BF2798" s="1"/>
      <c r="BG2798" s="1"/>
      <c r="BH2798" s="1"/>
      <c r="BI2798" s="1"/>
      <c r="BJ2798" s="1"/>
      <c r="BK2798" s="1"/>
    </row>
    <row r="2799" spans="1:63" s="901" customFormat="1" ht="15" customHeight="1" x14ac:dyDescent="0.1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50"/>
      <c r="AG2799" s="54"/>
      <c r="AH2799" s="1"/>
      <c r="AI2799" s="1"/>
      <c r="AJ2799" s="1"/>
      <c r="AK2799" s="1"/>
      <c r="AL2799" s="1"/>
      <c r="AM2799" s="1"/>
      <c r="AN2799" s="1"/>
      <c r="AO2799" s="1"/>
      <c r="AP2799" s="1"/>
      <c r="AQ2799" s="1"/>
      <c r="AR2799" s="1"/>
      <c r="AS2799" s="1"/>
      <c r="AT2799" s="1"/>
      <c r="AU2799" s="1"/>
      <c r="AV2799" s="1"/>
      <c r="AW2799" s="1"/>
      <c r="AX2799" s="1"/>
      <c r="AY2799" s="1"/>
      <c r="AZ2799" s="1"/>
      <c r="BA2799" s="1"/>
      <c r="BB2799" s="1"/>
      <c r="BC2799" s="1"/>
      <c r="BD2799" s="1"/>
      <c r="BE2799" s="1"/>
      <c r="BF2799" s="1"/>
      <c r="BG2799" s="1"/>
      <c r="BH2799" s="1"/>
      <c r="BI2799" s="1"/>
      <c r="BJ2799" s="1"/>
      <c r="BK2799" s="1"/>
    </row>
    <row r="2800" spans="1:63" s="901" customFormat="1" ht="15" customHeight="1" x14ac:dyDescent="0.1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50"/>
      <c r="AG2800" s="54"/>
      <c r="AH2800" s="1"/>
      <c r="AI2800" s="1"/>
      <c r="AJ2800" s="1"/>
      <c r="AK2800" s="1"/>
      <c r="AL2800" s="1"/>
      <c r="AM2800" s="1"/>
      <c r="AN2800" s="1"/>
      <c r="AO2800" s="1"/>
      <c r="AP2800" s="1"/>
      <c r="AQ2800" s="1"/>
      <c r="AR2800" s="1"/>
      <c r="AS2800" s="1"/>
      <c r="AT2800" s="1"/>
      <c r="AU2800" s="1"/>
      <c r="AV2800" s="1"/>
      <c r="AW2800" s="1"/>
      <c r="AX2800" s="1"/>
      <c r="AY2800" s="1"/>
      <c r="AZ2800" s="1"/>
      <c r="BA2800" s="1"/>
      <c r="BB2800" s="1"/>
      <c r="BC2800" s="1"/>
      <c r="BD2800" s="1"/>
      <c r="BE2800" s="1"/>
      <c r="BF2800" s="1"/>
      <c r="BG2800" s="1"/>
      <c r="BH2800" s="1"/>
      <c r="BI2800" s="1"/>
      <c r="BJ2800" s="1"/>
      <c r="BK2800" s="1"/>
    </row>
    <row r="2801" spans="1:63" s="901" customFormat="1" ht="15" customHeight="1" x14ac:dyDescent="0.1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50"/>
      <c r="AG2801" s="54"/>
      <c r="AH2801" s="1"/>
      <c r="AI2801" s="1"/>
      <c r="AJ2801" s="1"/>
      <c r="AK2801" s="1"/>
      <c r="AL2801" s="1"/>
      <c r="AM2801" s="1"/>
      <c r="AN2801" s="1"/>
      <c r="AO2801" s="1"/>
      <c r="AP2801" s="1"/>
      <c r="AQ2801" s="1"/>
      <c r="AR2801" s="1"/>
      <c r="AS2801" s="1"/>
      <c r="AT2801" s="1"/>
      <c r="AU2801" s="1"/>
      <c r="AV2801" s="1"/>
      <c r="AW2801" s="1"/>
      <c r="AX2801" s="1"/>
      <c r="AY2801" s="1"/>
      <c r="AZ2801" s="1"/>
      <c r="BA2801" s="1"/>
      <c r="BB2801" s="1"/>
      <c r="BC2801" s="1"/>
      <c r="BD2801" s="1"/>
      <c r="BE2801" s="1"/>
      <c r="BF2801" s="1"/>
      <c r="BG2801" s="1"/>
      <c r="BH2801" s="1"/>
      <c r="BI2801" s="1"/>
      <c r="BJ2801" s="1"/>
      <c r="BK2801" s="1"/>
    </row>
    <row r="2802" spans="1:63" s="901" customFormat="1" ht="15" customHeight="1" x14ac:dyDescent="0.1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50"/>
      <c r="AG2802" s="54"/>
      <c r="AH2802" s="1"/>
      <c r="AI2802" s="1"/>
      <c r="AJ2802" s="1"/>
      <c r="AK2802" s="1"/>
      <c r="AL2802" s="1"/>
      <c r="AM2802" s="1"/>
      <c r="AN2802" s="1"/>
      <c r="AO2802" s="1"/>
      <c r="AP2802" s="1"/>
      <c r="AQ2802" s="1"/>
      <c r="AR2802" s="1"/>
      <c r="AS2802" s="1"/>
      <c r="AT2802" s="1"/>
      <c r="AU2802" s="1"/>
      <c r="AV2802" s="1"/>
      <c r="AW2802" s="1"/>
      <c r="AX2802" s="1"/>
      <c r="AY2802" s="1"/>
      <c r="AZ2802" s="1"/>
      <c r="BA2802" s="1"/>
      <c r="BB2802" s="1"/>
      <c r="BC2802" s="1"/>
      <c r="BD2802" s="1"/>
      <c r="BE2802" s="1"/>
      <c r="BF2802" s="1"/>
      <c r="BG2802" s="1"/>
      <c r="BH2802" s="1"/>
      <c r="BI2802" s="1"/>
      <c r="BJ2802" s="1"/>
      <c r="BK2802" s="1"/>
    </row>
    <row r="2803" spans="1:63" s="901" customFormat="1" ht="15" customHeight="1" x14ac:dyDescent="0.1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50"/>
      <c r="AG2803" s="54"/>
      <c r="AH2803" s="1"/>
      <c r="AI2803" s="1"/>
      <c r="AJ2803" s="1"/>
      <c r="AK2803" s="1"/>
      <c r="AL2803" s="1"/>
      <c r="AM2803" s="1"/>
      <c r="AN2803" s="1"/>
      <c r="AO2803" s="1"/>
      <c r="AP2803" s="1"/>
      <c r="AQ2803" s="1"/>
      <c r="AR2803" s="1"/>
      <c r="AS2803" s="1"/>
      <c r="AT2803" s="1"/>
      <c r="AU2803" s="1"/>
      <c r="AV2803" s="1"/>
      <c r="AW2803" s="1"/>
      <c r="AX2803" s="1"/>
      <c r="AY2803" s="1"/>
      <c r="AZ2803" s="1"/>
      <c r="BA2803" s="1"/>
      <c r="BB2803" s="1"/>
      <c r="BC2803" s="1"/>
      <c r="BD2803" s="1"/>
      <c r="BE2803" s="1"/>
      <c r="BF2803" s="1"/>
      <c r="BG2803" s="1"/>
      <c r="BH2803" s="1"/>
      <c r="BI2803" s="1"/>
      <c r="BJ2803" s="1"/>
      <c r="BK2803" s="1"/>
    </row>
    <row r="2804" spans="1:63" s="901" customFormat="1" ht="15" customHeight="1" x14ac:dyDescent="0.1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50"/>
      <c r="AG2804" s="54"/>
      <c r="AH2804" s="1"/>
      <c r="AI2804" s="1"/>
      <c r="AJ2804" s="1"/>
      <c r="AK2804" s="1"/>
      <c r="AL2804" s="1"/>
      <c r="AM2804" s="1"/>
      <c r="AN2804" s="1"/>
      <c r="AO2804" s="1"/>
      <c r="AP2804" s="1"/>
      <c r="AQ2804" s="1"/>
      <c r="AR2804" s="1"/>
      <c r="AS2804" s="1"/>
      <c r="AT2804" s="1"/>
      <c r="AU2804" s="1"/>
      <c r="AV2804" s="1"/>
      <c r="AW2804" s="1"/>
      <c r="AX2804" s="1"/>
      <c r="AY2804" s="1"/>
      <c r="AZ2804" s="1"/>
      <c r="BA2804" s="1"/>
      <c r="BB2804" s="1"/>
      <c r="BC2804" s="1"/>
      <c r="BD2804" s="1"/>
      <c r="BE2804" s="1"/>
      <c r="BF2804" s="1"/>
      <c r="BG2804" s="1"/>
      <c r="BH2804" s="1"/>
      <c r="BI2804" s="1"/>
      <c r="BJ2804" s="1"/>
      <c r="BK2804" s="1"/>
    </row>
    <row r="2805" spans="1:63" s="901" customFormat="1" ht="15" customHeight="1" x14ac:dyDescent="0.1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50"/>
      <c r="AG2805" s="54"/>
      <c r="AH2805" s="1"/>
      <c r="AI2805" s="1"/>
      <c r="AJ2805" s="1"/>
      <c r="AK2805" s="1"/>
      <c r="AL2805" s="1"/>
      <c r="AM2805" s="1"/>
      <c r="AN2805" s="1"/>
      <c r="AO2805" s="1"/>
      <c r="AP2805" s="1"/>
      <c r="AQ2805" s="1"/>
      <c r="AR2805" s="1"/>
      <c r="AS2805" s="1"/>
      <c r="AT2805" s="1"/>
      <c r="AU2805" s="1"/>
      <c r="AV2805" s="1"/>
      <c r="AW2805" s="1"/>
      <c r="AX2805" s="1"/>
      <c r="AY2805" s="1"/>
      <c r="AZ2805" s="1"/>
      <c r="BA2805" s="1"/>
      <c r="BB2805" s="1"/>
      <c r="BC2805" s="1"/>
      <c r="BD2805" s="1"/>
      <c r="BE2805" s="1"/>
      <c r="BF2805" s="1"/>
      <c r="BG2805" s="1"/>
      <c r="BH2805" s="1"/>
      <c r="BI2805" s="1"/>
      <c r="BJ2805" s="1"/>
      <c r="BK2805" s="1"/>
    </row>
    <row r="2806" spans="1:63" s="901" customFormat="1" ht="15" customHeight="1" x14ac:dyDescent="0.1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50"/>
      <c r="AG2806" s="54"/>
      <c r="AH2806" s="1"/>
      <c r="AI2806" s="1"/>
      <c r="AJ2806" s="1"/>
      <c r="AK2806" s="1"/>
      <c r="AL2806" s="1"/>
      <c r="AM2806" s="1"/>
      <c r="AN2806" s="1"/>
      <c r="AO2806" s="1"/>
      <c r="AP2806" s="1"/>
      <c r="AQ2806" s="1"/>
      <c r="AR2806" s="1"/>
      <c r="AS2806" s="1"/>
      <c r="AT2806" s="1"/>
      <c r="AU2806" s="1"/>
      <c r="AV2806" s="1"/>
      <c r="AW2806" s="1"/>
      <c r="AX2806" s="1"/>
      <c r="AY2806" s="1"/>
      <c r="AZ2806" s="1"/>
      <c r="BA2806" s="1"/>
      <c r="BB2806" s="1"/>
      <c r="BC2806" s="1"/>
      <c r="BD2806" s="1"/>
      <c r="BE2806" s="1"/>
      <c r="BF2806" s="1"/>
      <c r="BG2806" s="1"/>
      <c r="BH2806" s="1"/>
      <c r="BI2806" s="1"/>
      <c r="BJ2806" s="1"/>
      <c r="BK2806" s="1"/>
    </row>
    <row r="2807" spans="1:63" s="901" customFormat="1" ht="15" customHeight="1" x14ac:dyDescent="0.1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50"/>
      <c r="AG2807" s="54"/>
      <c r="AH2807" s="1"/>
      <c r="AI2807" s="1"/>
      <c r="AJ2807" s="1"/>
      <c r="AK2807" s="1"/>
      <c r="AL2807" s="1"/>
      <c r="AM2807" s="1"/>
      <c r="AN2807" s="1"/>
      <c r="AO2807" s="1"/>
      <c r="AP2807" s="1"/>
      <c r="AQ2807" s="1"/>
      <c r="AR2807" s="1"/>
      <c r="AS2807" s="1"/>
      <c r="AT2807" s="1"/>
      <c r="AU2807" s="1"/>
      <c r="AV2807" s="1"/>
      <c r="AW2807" s="1"/>
      <c r="AX2807" s="1"/>
      <c r="AY2807" s="1"/>
      <c r="AZ2807" s="1"/>
      <c r="BA2807" s="1"/>
      <c r="BB2807" s="1"/>
      <c r="BC2807" s="1"/>
      <c r="BD2807" s="1"/>
      <c r="BE2807" s="1"/>
      <c r="BF2807" s="1"/>
      <c r="BG2807" s="1"/>
      <c r="BH2807" s="1"/>
      <c r="BI2807" s="1"/>
      <c r="BJ2807" s="1"/>
      <c r="BK2807" s="1"/>
    </row>
    <row r="2808" spans="1:63" s="901" customFormat="1" ht="15" customHeight="1" x14ac:dyDescent="0.1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50"/>
      <c r="AG2808" s="54"/>
      <c r="AH2808" s="1"/>
      <c r="AI2808" s="1"/>
      <c r="AJ2808" s="1"/>
      <c r="AK2808" s="1"/>
      <c r="AL2808" s="1"/>
      <c r="AM2808" s="1"/>
      <c r="AN2808" s="1"/>
      <c r="AO2808" s="1"/>
      <c r="AP2808" s="1"/>
      <c r="AQ2808" s="1"/>
      <c r="AR2808" s="1"/>
      <c r="AS2808" s="1"/>
      <c r="AT2808" s="1"/>
      <c r="AU2808" s="1"/>
      <c r="AV2808" s="1"/>
      <c r="AW2808" s="1"/>
      <c r="AX2808" s="1"/>
      <c r="AY2808" s="1"/>
      <c r="AZ2808" s="1"/>
      <c r="BA2808" s="1"/>
      <c r="BB2808" s="1"/>
      <c r="BC2808" s="1"/>
      <c r="BD2808" s="1"/>
      <c r="BE2808" s="1"/>
      <c r="BF2808" s="1"/>
      <c r="BG2808" s="1"/>
      <c r="BH2808" s="1"/>
      <c r="BI2808" s="1"/>
      <c r="BJ2808" s="1"/>
      <c r="BK2808" s="1"/>
    </row>
    <row r="2809" spans="1:63" s="901" customFormat="1" ht="15" customHeight="1" x14ac:dyDescent="0.1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50"/>
      <c r="AG2809" s="54"/>
      <c r="AH2809" s="1"/>
      <c r="AI2809" s="1"/>
      <c r="AJ2809" s="1"/>
      <c r="AK2809" s="1"/>
      <c r="AL2809" s="1"/>
      <c r="AM2809" s="1"/>
      <c r="AN2809" s="1"/>
      <c r="AO2809" s="1"/>
      <c r="AP2809" s="1"/>
      <c r="AQ2809" s="1"/>
      <c r="AR2809" s="1"/>
      <c r="AS2809" s="1"/>
      <c r="AT2809" s="1"/>
      <c r="AU2809" s="1"/>
      <c r="AV2809" s="1"/>
      <c r="AW2809" s="1"/>
      <c r="AX2809" s="1"/>
      <c r="AY2809" s="1"/>
      <c r="AZ2809" s="1"/>
      <c r="BA2809" s="1"/>
      <c r="BB2809" s="1"/>
      <c r="BC2809" s="1"/>
      <c r="BD2809" s="1"/>
      <c r="BE2809" s="1"/>
      <c r="BF2809" s="1"/>
      <c r="BG2809" s="1"/>
      <c r="BH2809" s="1"/>
      <c r="BI2809" s="1"/>
      <c r="BJ2809" s="1"/>
      <c r="BK2809" s="1"/>
    </row>
    <row r="2810" spans="1:63" s="901" customFormat="1" ht="15" customHeight="1" x14ac:dyDescent="0.1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50"/>
      <c r="AG2810" s="54"/>
      <c r="AH2810" s="1"/>
      <c r="AI2810" s="1"/>
      <c r="AJ2810" s="1"/>
      <c r="AK2810" s="1"/>
      <c r="AL2810" s="1"/>
      <c r="AM2810" s="1"/>
      <c r="AN2810" s="1"/>
      <c r="AO2810" s="1"/>
      <c r="AP2810" s="1"/>
      <c r="AQ2810" s="1"/>
      <c r="AR2810" s="1"/>
      <c r="AS2810" s="1"/>
      <c r="AT2810" s="1"/>
      <c r="AU2810" s="1"/>
      <c r="AV2810" s="1"/>
      <c r="AW2810" s="1"/>
      <c r="AX2810" s="1"/>
      <c r="AY2810" s="1"/>
      <c r="AZ2810" s="1"/>
      <c r="BA2810" s="1"/>
      <c r="BB2810" s="1"/>
      <c r="BC2810" s="1"/>
      <c r="BD2810" s="1"/>
      <c r="BE2810" s="1"/>
      <c r="BF2810" s="1"/>
      <c r="BG2810" s="1"/>
      <c r="BH2810" s="1"/>
      <c r="BI2810" s="1"/>
      <c r="BJ2810" s="1"/>
      <c r="BK2810" s="1"/>
    </row>
    <row r="2811" spans="1:63" s="901" customFormat="1" ht="15" customHeight="1" x14ac:dyDescent="0.1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50"/>
      <c r="AG2811" s="54"/>
      <c r="AH2811" s="1"/>
      <c r="AI2811" s="1"/>
      <c r="AJ2811" s="1"/>
      <c r="AK2811" s="1"/>
      <c r="AL2811" s="1"/>
      <c r="AM2811" s="1"/>
      <c r="AN2811" s="1"/>
      <c r="AO2811" s="1"/>
      <c r="AP2811" s="1"/>
      <c r="AQ2811" s="1"/>
      <c r="AR2811" s="1"/>
      <c r="AS2811" s="1"/>
      <c r="AT2811" s="1"/>
      <c r="AU2811" s="1"/>
      <c r="AV2811" s="1"/>
      <c r="AW2811" s="1"/>
      <c r="AX2811" s="1"/>
      <c r="AY2811" s="1"/>
      <c r="AZ2811" s="1"/>
      <c r="BA2811" s="1"/>
      <c r="BB2811" s="1"/>
      <c r="BC2811" s="1"/>
      <c r="BD2811" s="1"/>
      <c r="BE2811" s="1"/>
      <c r="BF2811" s="1"/>
      <c r="BG2811" s="1"/>
      <c r="BH2811" s="1"/>
      <c r="BI2811" s="1"/>
      <c r="BJ2811" s="1"/>
      <c r="BK2811" s="1"/>
    </row>
    <row r="2812" spans="1:63" s="901" customFormat="1" ht="15" customHeight="1" x14ac:dyDescent="0.1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50"/>
      <c r="AG2812" s="54"/>
      <c r="AH2812" s="1"/>
      <c r="AI2812" s="1"/>
      <c r="AJ2812" s="1"/>
      <c r="AK2812" s="1"/>
      <c r="AL2812" s="1"/>
      <c r="AM2812" s="1"/>
      <c r="AN2812" s="1"/>
      <c r="AO2812" s="1"/>
      <c r="AP2812" s="1"/>
      <c r="AQ2812" s="1"/>
      <c r="AR2812" s="1"/>
      <c r="AS2812" s="1"/>
      <c r="AT2812" s="1"/>
      <c r="AU2812" s="1"/>
      <c r="AV2812" s="1"/>
      <c r="AW2812" s="1"/>
      <c r="AX2812" s="1"/>
      <c r="AY2812" s="1"/>
      <c r="AZ2812" s="1"/>
      <c r="BA2812" s="1"/>
      <c r="BB2812" s="1"/>
      <c r="BC2812" s="1"/>
      <c r="BD2812" s="1"/>
      <c r="BE2812" s="1"/>
      <c r="BF2812" s="1"/>
      <c r="BG2812" s="1"/>
      <c r="BH2812" s="1"/>
      <c r="BI2812" s="1"/>
      <c r="BJ2812" s="1"/>
      <c r="BK2812" s="1"/>
    </row>
    <row r="2813" spans="1:63" s="901" customFormat="1" ht="15" customHeight="1" x14ac:dyDescent="0.1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50"/>
      <c r="AG2813" s="54"/>
      <c r="AH2813" s="1"/>
      <c r="AI2813" s="1"/>
      <c r="AJ2813" s="1"/>
      <c r="AK2813" s="1"/>
      <c r="AL2813" s="1"/>
      <c r="AM2813" s="1"/>
      <c r="AN2813" s="1"/>
      <c r="AO2813" s="1"/>
      <c r="AP2813" s="1"/>
      <c r="AQ2813" s="1"/>
      <c r="AR2813" s="1"/>
      <c r="AS2813" s="1"/>
      <c r="AT2813" s="1"/>
      <c r="AU2813" s="1"/>
      <c r="AV2813" s="1"/>
      <c r="AW2813" s="1"/>
      <c r="AX2813" s="1"/>
      <c r="AY2813" s="1"/>
      <c r="AZ2813" s="1"/>
      <c r="BA2813" s="1"/>
      <c r="BB2813" s="1"/>
      <c r="BC2813" s="1"/>
      <c r="BD2813" s="1"/>
      <c r="BE2813" s="1"/>
      <c r="BF2813" s="1"/>
      <c r="BG2813" s="1"/>
      <c r="BH2813" s="1"/>
      <c r="BI2813" s="1"/>
      <c r="BJ2813" s="1"/>
      <c r="BK2813" s="1"/>
    </row>
    <row r="2814" spans="1:63" s="901" customFormat="1" ht="15" customHeight="1" x14ac:dyDescent="0.1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50"/>
      <c r="AG2814" s="54"/>
      <c r="AH2814" s="1"/>
      <c r="AI2814" s="1"/>
      <c r="AJ2814" s="1"/>
      <c r="AK2814" s="1"/>
      <c r="AL2814" s="1"/>
      <c r="AM2814" s="1"/>
      <c r="AN2814" s="1"/>
      <c r="AO2814" s="1"/>
      <c r="AP2814" s="1"/>
      <c r="AQ2814" s="1"/>
      <c r="AR2814" s="1"/>
      <c r="AS2814" s="1"/>
      <c r="AT2814" s="1"/>
      <c r="AU2814" s="1"/>
      <c r="AV2814" s="1"/>
      <c r="AW2814" s="1"/>
      <c r="AX2814" s="1"/>
      <c r="AY2814" s="1"/>
      <c r="AZ2814" s="1"/>
      <c r="BA2814" s="1"/>
      <c r="BB2814" s="1"/>
      <c r="BC2814" s="1"/>
      <c r="BD2814" s="1"/>
      <c r="BE2814" s="1"/>
      <c r="BF2814" s="1"/>
      <c r="BG2814" s="1"/>
      <c r="BH2814" s="1"/>
      <c r="BI2814" s="1"/>
      <c r="BJ2814" s="1"/>
      <c r="BK2814" s="1"/>
    </row>
    <row r="2815" spans="1:63" s="901" customFormat="1" ht="15" customHeight="1" x14ac:dyDescent="0.1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50"/>
      <c r="AG2815" s="54"/>
      <c r="AH2815" s="1"/>
      <c r="AI2815" s="1"/>
      <c r="AJ2815" s="1"/>
      <c r="AK2815" s="1"/>
      <c r="AL2815" s="1"/>
      <c r="AM2815" s="1"/>
      <c r="AN2815" s="1"/>
      <c r="AO2815" s="1"/>
      <c r="AP2815" s="1"/>
      <c r="AQ2815" s="1"/>
      <c r="AR2815" s="1"/>
      <c r="AS2815" s="1"/>
      <c r="AT2815" s="1"/>
      <c r="AU2815" s="1"/>
      <c r="AV2815" s="1"/>
      <c r="AW2815" s="1"/>
      <c r="AX2815" s="1"/>
      <c r="AY2815" s="1"/>
      <c r="AZ2815" s="1"/>
      <c r="BA2815" s="1"/>
      <c r="BB2815" s="1"/>
      <c r="BC2815" s="1"/>
      <c r="BD2815" s="1"/>
      <c r="BE2815" s="1"/>
      <c r="BF2815" s="1"/>
      <c r="BG2815" s="1"/>
      <c r="BH2815" s="1"/>
      <c r="BI2815" s="1"/>
      <c r="BJ2815" s="1"/>
      <c r="BK2815" s="1"/>
    </row>
    <row r="2816" spans="1:63" s="901" customFormat="1" ht="15" customHeight="1" x14ac:dyDescent="0.1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50"/>
      <c r="AG2816" s="54"/>
      <c r="AH2816" s="1"/>
      <c r="AI2816" s="1"/>
      <c r="AJ2816" s="1"/>
      <c r="AK2816" s="1"/>
      <c r="AL2816" s="1"/>
      <c r="AM2816" s="1"/>
      <c r="AN2816" s="1"/>
      <c r="AO2816" s="1"/>
      <c r="AP2816" s="1"/>
      <c r="AQ2816" s="1"/>
      <c r="AR2816" s="1"/>
      <c r="AS2816" s="1"/>
      <c r="AT2816" s="1"/>
      <c r="AU2816" s="1"/>
      <c r="AV2816" s="1"/>
      <c r="AW2816" s="1"/>
      <c r="AX2816" s="1"/>
      <c r="AY2816" s="1"/>
      <c r="AZ2816" s="1"/>
      <c r="BA2816" s="1"/>
      <c r="BB2816" s="1"/>
      <c r="BC2816" s="1"/>
      <c r="BD2816" s="1"/>
      <c r="BE2816" s="1"/>
      <c r="BF2816" s="1"/>
      <c r="BG2816" s="1"/>
      <c r="BH2816" s="1"/>
      <c r="BI2816" s="1"/>
      <c r="BJ2816" s="1"/>
      <c r="BK2816" s="1"/>
    </row>
    <row r="2817" spans="1:63" s="901" customFormat="1" ht="15" customHeight="1" x14ac:dyDescent="0.1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50"/>
      <c r="AG2817" s="54"/>
      <c r="AH2817" s="1"/>
      <c r="AI2817" s="1"/>
      <c r="AJ2817" s="1"/>
      <c r="AK2817" s="1"/>
      <c r="AL2817" s="1"/>
      <c r="AM2817" s="1"/>
      <c r="AN2817" s="1"/>
      <c r="AO2817" s="1"/>
      <c r="AP2817" s="1"/>
      <c r="AQ2817" s="1"/>
      <c r="AR2817" s="1"/>
      <c r="AS2817" s="1"/>
      <c r="AT2817" s="1"/>
      <c r="AU2817" s="1"/>
      <c r="AV2817" s="1"/>
      <c r="AW2817" s="1"/>
      <c r="AX2817" s="1"/>
      <c r="AY2817" s="1"/>
      <c r="AZ2817" s="1"/>
      <c r="BA2817" s="1"/>
      <c r="BB2817" s="1"/>
      <c r="BC2817" s="1"/>
      <c r="BD2817" s="1"/>
      <c r="BE2817" s="1"/>
      <c r="BF2817" s="1"/>
      <c r="BG2817" s="1"/>
      <c r="BH2817" s="1"/>
      <c r="BI2817" s="1"/>
      <c r="BJ2817" s="1"/>
      <c r="BK2817" s="1"/>
    </row>
    <row r="2818" spans="1:63" s="901" customFormat="1" ht="15" customHeight="1" x14ac:dyDescent="0.1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50"/>
      <c r="AG2818" s="54"/>
      <c r="AH2818" s="1"/>
      <c r="AI2818" s="1"/>
      <c r="AJ2818" s="1"/>
      <c r="AK2818" s="1"/>
      <c r="AL2818" s="1"/>
      <c r="AM2818" s="1"/>
      <c r="AN2818" s="1"/>
      <c r="AO2818" s="1"/>
      <c r="AP2818" s="1"/>
      <c r="AQ2818" s="1"/>
      <c r="AR2818" s="1"/>
      <c r="AS2818" s="1"/>
      <c r="AT2818" s="1"/>
      <c r="AU2818" s="1"/>
      <c r="AV2818" s="1"/>
      <c r="AW2818" s="1"/>
      <c r="AX2818" s="1"/>
      <c r="AY2818" s="1"/>
      <c r="AZ2818" s="1"/>
      <c r="BA2818" s="1"/>
      <c r="BB2818" s="1"/>
      <c r="BC2818" s="1"/>
      <c r="BD2818" s="1"/>
      <c r="BE2818" s="1"/>
      <c r="BF2818" s="1"/>
      <c r="BG2818" s="1"/>
      <c r="BH2818" s="1"/>
      <c r="BI2818" s="1"/>
      <c r="BJ2818" s="1"/>
      <c r="BK2818" s="1"/>
    </row>
    <row r="2819" spans="1:63" s="901" customFormat="1" ht="15" customHeight="1" x14ac:dyDescent="0.1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50"/>
      <c r="AG2819" s="54"/>
      <c r="AH2819" s="1"/>
      <c r="AI2819" s="1"/>
      <c r="AJ2819" s="1"/>
      <c r="AK2819" s="1"/>
      <c r="AL2819" s="1"/>
      <c r="AM2819" s="1"/>
      <c r="AN2819" s="1"/>
      <c r="AO2819" s="1"/>
      <c r="AP2819" s="1"/>
      <c r="AQ2819" s="1"/>
      <c r="AR2819" s="1"/>
      <c r="AS2819" s="1"/>
      <c r="AT2819" s="1"/>
      <c r="AU2819" s="1"/>
      <c r="AV2819" s="1"/>
      <c r="AW2819" s="1"/>
      <c r="AX2819" s="1"/>
      <c r="AY2819" s="1"/>
      <c r="AZ2819" s="1"/>
      <c r="BA2819" s="1"/>
      <c r="BB2819" s="1"/>
      <c r="BC2819" s="1"/>
      <c r="BD2819" s="1"/>
      <c r="BE2819" s="1"/>
      <c r="BF2819" s="1"/>
      <c r="BG2819" s="1"/>
      <c r="BH2819" s="1"/>
      <c r="BI2819" s="1"/>
      <c r="BJ2819" s="1"/>
      <c r="BK2819" s="1"/>
    </row>
    <row r="2820" spans="1:63" s="901" customFormat="1" ht="15" customHeight="1" x14ac:dyDescent="0.1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50"/>
      <c r="AG2820" s="54"/>
      <c r="AH2820" s="1"/>
      <c r="AI2820" s="1"/>
      <c r="AJ2820" s="1"/>
      <c r="AK2820" s="1"/>
      <c r="AL2820" s="1"/>
      <c r="AM2820" s="1"/>
      <c r="AN2820" s="1"/>
      <c r="AO2820" s="1"/>
      <c r="AP2820" s="1"/>
      <c r="AQ2820" s="1"/>
      <c r="AR2820" s="1"/>
      <c r="AS2820" s="1"/>
      <c r="AT2820" s="1"/>
      <c r="AU2820" s="1"/>
      <c r="AV2820" s="1"/>
      <c r="AW2820" s="1"/>
      <c r="AX2820" s="1"/>
      <c r="AY2820" s="1"/>
      <c r="AZ2820" s="1"/>
      <c r="BA2820" s="1"/>
      <c r="BB2820" s="1"/>
      <c r="BC2820" s="1"/>
      <c r="BD2820" s="1"/>
      <c r="BE2820" s="1"/>
      <c r="BF2820" s="1"/>
      <c r="BG2820" s="1"/>
      <c r="BH2820" s="1"/>
      <c r="BI2820" s="1"/>
      <c r="BJ2820" s="1"/>
      <c r="BK2820" s="1"/>
    </row>
    <row r="2821" spans="1:63" s="901" customFormat="1" ht="15" customHeight="1" x14ac:dyDescent="0.1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50"/>
      <c r="AG2821" s="54"/>
      <c r="AH2821" s="1"/>
      <c r="AI2821" s="1"/>
      <c r="AJ2821" s="1"/>
      <c r="AK2821" s="1"/>
      <c r="AL2821" s="1"/>
      <c r="AM2821" s="1"/>
      <c r="AN2821" s="1"/>
      <c r="AO2821" s="1"/>
      <c r="AP2821" s="1"/>
      <c r="AQ2821" s="1"/>
      <c r="AR2821" s="1"/>
      <c r="AS2821" s="1"/>
      <c r="AT2821" s="1"/>
      <c r="AU2821" s="1"/>
      <c r="AV2821" s="1"/>
      <c r="AW2821" s="1"/>
      <c r="AX2821" s="1"/>
      <c r="AY2821" s="1"/>
      <c r="AZ2821" s="1"/>
      <c r="BA2821" s="1"/>
      <c r="BB2821" s="1"/>
      <c r="BC2821" s="1"/>
      <c r="BD2821" s="1"/>
      <c r="BE2821" s="1"/>
      <c r="BF2821" s="1"/>
      <c r="BG2821" s="1"/>
      <c r="BH2821" s="1"/>
      <c r="BI2821" s="1"/>
      <c r="BJ2821" s="1"/>
      <c r="BK2821" s="1"/>
    </row>
    <row r="2822" spans="1:63" s="901" customFormat="1" ht="15" customHeight="1" x14ac:dyDescent="0.1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50"/>
      <c r="AG2822" s="54"/>
      <c r="AH2822" s="1"/>
      <c r="AI2822" s="1"/>
      <c r="AJ2822" s="1"/>
      <c r="AK2822" s="1"/>
      <c r="AL2822" s="1"/>
      <c r="AM2822" s="1"/>
      <c r="AN2822" s="1"/>
      <c r="AO2822" s="1"/>
      <c r="AP2822" s="1"/>
      <c r="AQ2822" s="1"/>
      <c r="AR2822" s="1"/>
      <c r="AS2822" s="1"/>
      <c r="AT2822" s="1"/>
      <c r="AU2822" s="1"/>
      <c r="AV2822" s="1"/>
      <c r="AW2822" s="1"/>
      <c r="AX2822" s="1"/>
      <c r="AY2822" s="1"/>
      <c r="AZ2822" s="1"/>
      <c r="BA2822" s="1"/>
      <c r="BB2822" s="1"/>
      <c r="BC2822" s="1"/>
      <c r="BD2822" s="1"/>
      <c r="BE2822" s="1"/>
      <c r="BF2822" s="1"/>
      <c r="BG2822" s="1"/>
      <c r="BH2822" s="1"/>
      <c r="BI2822" s="1"/>
      <c r="BJ2822" s="1"/>
      <c r="BK2822" s="1"/>
    </row>
    <row r="2823" spans="1:63" s="901" customFormat="1" ht="15" customHeight="1" x14ac:dyDescent="0.1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50"/>
      <c r="AG2823" s="54"/>
      <c r="AH2823" s="1"/>
      <c r="AI2823" s="1"/>
      <c r="AJ2823" s="1"/>
      <c r="AK2823" s="1"/>
      <c r="AL2823" s="1"/>
      <c r="AM2823" s="1"/>
      <c r="AN2823" s="1"/>
      <c r="AO2823" s="1"/>
      <c r="AP2823" s="1"/>
      <c r="AQ2823" s="1"/>
      <c r="AR2823" s="1"/>
      <c r="AS2823" s="1"/>
      <c r="AT2823" s="1"/>
      <c r="AU2823" s="1"/>
      <c r="AV2823" s="1"/>
      <c r="AW2823" s="1"/>
      <c r="AX2823" s="1"/>
      <c r="AY2823" s="1"/>
      <c r="AZ2823" s="1"/>
      <c r="BA2823" s="1"/>
      <c r="BB2823" s="1"/>
      <c r="BC2823" s="1"/>
      <c r="BD2823" s="1"/>
      <c r="BE2823" s="1"/>
      <c r="BF2823" s="1"/>
      <c r="BG2823" s="1"/>
      <c r="BH2823" s="1"/>
      <c r="BI2823" s="1"/>
      <c r="BJ2823" s="1"/>
      <c r="BK2823" s="1"/>
    </row>
    <row r="2824" spans="1:63" s="901" customFormat="1" ht="15" customHeight="1" x14ac:dyDescent="0.1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50"/>
      <c r="AG2824" s="54"/>
      <c r="AH2824" s="1"/>
      <c r="AI2824" s="1"/>
      <c r="AJ2824" s="1"/>
      <c r="AK2824" s="1"/>
      <c r="AL2824" s="1"/>
      <c r="AM2824" s="1"/>
      <c r="AN2824" s="1"/>
      <c r="AO2824" s="1"/>
      <c r="AP2824" s="1"/>
      <c r="AQ2824" s="1"/>
      <c r="AR2824" s="1"/>
      <c r="AS2824" s="1"/>
      <c r="AT2824" s="1"/>
      <c r="AU2824" s="1"/>
      <c r="AV2824" s="1"/>
      <c r="AW2824" s="1"/>
      <c r="AX2824" s="1"/>
      <c r="AY2824" s="1"/>
      <c r="AZ2824" s="1"/>
      <c r="BA2824" s="1"/>
      <c r="BB2824" s="1"/>
      <c r="BC2824" s="1"/>
      <c r="BD2824" s="1"/>
      <c r="BE2824" s="1"/>
      <c r="BF2824" s="1"/>
      <c r="BG2824" s="1"/>
      <c r="BH2824" s="1"/>
      <c r="BI2824" s="1"/>
      <c r="BJ2824" s="1"/>
      <c r="BK2824" s="1"/>
    </row>
    <row r="2825" spans="1:63" s="901" customFormat="1" ht="15" customHeight="1" x14ac:dyDescent="0.1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50"/>
      <c r="AG2825" s="54"/>
      <c r="AH2825" s="1"/>
      <c r="AI2825" s="1"/>
      <c r="AJ2825" s="1"/>
      <c r="AK2825" s="1"/>
      <c r="AL2825" s="1"/>
      <c r="AM2825" s="1"/>
      <c r="AN2825" s="1"/>
      <c r="AO2825" s="1"/>
      <c r="AP2825" s="1"/>
      <c r="AQ2825" s="1"/>
      <c r="AR2825" s="1"/>
      <c r="AS2825" s="1"/>
      <c r="AT2825" s="1"/>
      <c r="AU2825" s="1"/>
      <c r="AV2825" s="1"/>
      <c r="AW2825" s="1"/>
      <c r="AX2825" s="1"/>
      <c r="AY2825" s="1"/>
      <c r="AZ2825" s="1"/>
      <c r="BA2825" s="1"/>
      <c r="BB2825" s="1"/>
      <c r="BC2825" s="1"/>
      <c r="BD2825" s="1"/>
      <c r="BE2825" s="1"/>
      <c r="BF2825" s="1"/>
      <c r="BG2825" s="1"/>
      <c r="BH2825" s="1"/>
      <c r="BI2825" s="1"/>
      <c r="BJ2825" s="1"/>
      <c r="BK2825" s="1"/>
    </row>
    <row r="2826" spans="1:63" s="901" customFormat="1" ht="15" customHeight="1" x14ac:dyDescent="0.1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50"/>
      <c r="AG2826" s="54"/>
      <c r="AH2826" s="1"/>
      <c r="AI2826" s="1"/>
      <c r="AJ2826" s="1"/>
      <c r="AK2826" s="1"/>
      <c r="AL2826" s="1"/>
      <c r="AM2826" s="1"/>
      <c r="AN2826" s="1"/>
      <c r="AO2826" s="1"/>
      <c r="AP2826" s="1"/>
      <c r="AQ2826" s="1"/>
      <c r="AR2826" s="1"/>
      <c r="AS2826" s="1"/>
      <c r="AT2826" s="1"/>
      <c r="AU2826" s="1"/>
      <c r="AV2826" s="1"/>
      <c r="AW2826" s="1"/>
      <c r="AX2826" s="1"/>
      <c r="AY2826" s="1"/>
      <c r="AZ2826" s="1"/>
      <c r="BA2826" s="1"/>
      <c r="BB2826" s="1"/>
      <c r="BC2826" s="1"/>
      <c r="BD2826" s="1"/>
      <c r="BE2826" s="1"/>
      <c r="BF2826" s="1"/>
      <c r="BG2826" s="1"/>
      <c r="BH2826" s="1"/>
      <c r="BI2826" s="1"/>
      <c r="BJ2826" s="1"/>
      <c r="BK2826" s="1"/>
    </row>
    <row r="2827" spans="1:63" s="901" customFormat="1" ht="15" customHeight="1" x14ac:dyDescent="0.1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50"/>
      <c r="AG2827" s="54"/>
      <c r="AH2827" s="1"/>
      <c r="AI2827" s="1"/>
      <c r="AJ2827" s="1"/>
      <c r="AK2827" s="1"/>
      <c r="AL2827" s="1"/>
      <c r="AM2827" s="1"/>
      <c r="AN2827" s="1"/>
      <c r="AO2827" s="1"/>
      <c r="AP2827" s="1"/>
      <c r="AQ2827" s="1"/>
      <c r="AR2827" s="1"/>
      <c r="AS2827" s="1"/>
      <c r="AT2827" s="1"/>
      <c r="AU2827" s="1"/>
      <c r="AV2827" s="1"/>
      <c r="AW2827" s="1"/>
      <c r="AX2827" s="1"/>
      <c r="AY2827" s="1"/>
      <c r="AZ2827" s="1"/>
      <c r="BA2827" s="1"/>
      <c r="BB2827" s="1"/>
      <c r="BC2827" s="1"/>
      <c r="BD2827" s="1"/>
      <c r="BE2827" s="1"/>
      <c r="BF2827" s="1"/>
      <c r="BG2827" s="1"/>
      <c r="BH2827" s="1"/>
      <c r="BI2827" s="1"/>
      <c r="BJ2827" s="1"/>
      <c r="BK2827" s="1"/>
    </row>
    <row r="2828" spans="1:63" s="901" customFormat="1" ht="15" customHeight="1" x14ac:dyDescent="0.1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50"/>
      <c r="AG2828" s="54"/>
      <c r="AH2828" s="1"/>
      <c r="AI2828" s="1"/>
      <c r="AJ2828" s="1"/>
      <c r="AK2828" s="1"/>
      <c r="AL2828" s="1"/>
      <c r="AM2828" s="1"/>
      <c r="AN2828" s="1"/>
      <c r="AO2828" s="1"/>
      <c r="AP2828" s="1"/>
      <c r="AQ2828" s="1"/>
      <c r="AR2828" s="1"/>
      <c r="AS2828" s="1"/>
      <c r="AT2828" s="1"/>
      <c r="AU2828" s="1"/>
      <c r="AV2828" s="1"/>
      <c r="AW2828" s="1"/>
      <c r="AX2828" s="1"/>
      <c r="AY2828" s="1"/>
      <c r="AZ2828" s="1"/>
      <c r="BA2828" s="1"/>
      <c r="BB2828" s="1"/>
      <c r="BC2828" s="1"/>
      <c r="BD2828" s="1"/>
      <c r="BE2828" s="1"/>
      <c r="BF2828" s="1"/>
      <c r="BG2828" s="1"/>
      <c r="BH2828" s="1"/>
      <c r="BI2828" s="1"/>
      <c r="BJ2828" s="1"/>
      <c r="BK2828" s="1"/>
    </row>
    <row r="2829" spans="1:63" s="901" customFormat="1" ht="15" customHeight="1" x14ac:dyDescent="0.1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50"/>
      <c r="AG2829" s="54"/>
      <c r="AH2829" s="1"/>
      <c r="AI2829" s="1"/>
      <c r="AJ2829" s="1"/>
      <c r="AK2829" s="1"/>
      <c r="AL2829" s="1"/>
      <c r="AM2829" s="1"/>
      <c r="AN2829" s="1"/>
      <c r="AO2829" s="1"/>
      <c r="AP2829" s="1"/>
      <c r="AQ2829" s="1"/>
      <c r="AR2829" s="1"/>
      <c r="AS2829" s="1"/>
      <c r="AT2829" s="1"/>
      <c r="AU2829" s="1"/>
      <c r="AV2829" s="1"/>
      <c r="AW2829" s="1"/>
      <c r="AX2829" s="1"/>
      <c r="AY2829" s="1"/>
      <c r="AZ2829" s="1"/>
      <c r="BA2829" s="1"/>
      <c r="BB2829" s="1"/>
      <c r="BC2829" s="1"/>
      <c r="BD2829" s="1"/>
      <c r="BE2829" s="1"/>
      <c r="BF2829" s="1"/>
      <c r="BG2829" s="1"/>
      <c r="BH2829" s="1"/>
      <c r="BI2829" s="1"/>
      <c r="BJ2829" s="1"/>
      <c r="BK2829" s="1"/>
    </row>
    <row r="2830" spans="1:63" s="901" customFormat="1" ht="15" customHeight="1" x14ac:dyDescent="0.1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50"/>
      <c r="AG2830" s="54"/>
      <c r="AH2830" s="1"/>
      <c r="AI2830" s="1"/>
      <c r="AJ2830" s="1"/>
      <c r="AK2830" s="1"/>
      <c r="AL2830" s="1"/>
      <c r="AM2830" s="1"/>
      <c r="AN2830" s="1"/>
      <c r="AO2830" s="1"/>
      <c r="AP2830" s="1"/>
      <c r="AQ2830" s="1"/>
      <c r="AR2830" s="1"/>
      <c r="AS2830" s="1"/>
      <c r="AT2830" s="1"/>
      <c r="AU2830" s="1"/>
      <c r="AV2830" s="1"/>
      <c r="AW2830" s="1"/>
      <c r="AX2830" s="1"/>
      <c r="AY2830" s="1"/>
      <c r="AZ2830" s="1"/>
      <c r="BA2830" s="1"/>
      <c r="BB2830" s="1"/>
      <c r="BC2830" s="1"/>
      <c r="BD2830" s="1"/>
      <c r="BE2830" s="1"/>
      <c r="BF2830" s="1"/>
      <c r="BG2830" s="1"/>
      <c r="BH2830" s="1"/>
      <c r="BI2830" s="1"/>
      <c r="BJ2830" s="1"/>
      <c r="BK2830" s="1"/>
    </row>
    <row r="2831" spans="1:63" s="901" customFormat="1" ht="15" customHeight="1" x14ac:dyDescent="0.1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50"/>
      <c r="AG2831" s="54"/>
      <c r="AH2831" s="1"/>
      <c r="AI2831" s="1"/>
      <c r="AJ2831" s="1"/>
      <c r="AK2831" s="1"/>
      <c r="AL2831" s="1"/>
      <c r="AM2831" s="1"/>
      <c r="AN2831" s="1"/>
      <c r="AO2831" s="1"/>
      <c r="AP2831" s="1"/>
      <c r="AQ2831" s="1"/>
      <c r="AR2831" s="1"/>
      <c r="AS2831" s="1"/>
      <c r="AT2831" s="1"/>
      <c r="AU2831" s="1"/>
      <c r="AV2831" s="1"/>
      <c r="AW2831" s="1"/>
      <c r="AX2831" s="1"/>
      <c r="AY2831" s="1"/>
      <c r="AZ2831" s="1"/>
      <c r="BA2831" s="1"/>
      <c r="BB2831" s="1"/>
      <c r="BC2831" s="1"/>
      <c r="BD2831" s="1"/>
      <c r="BE2831" s="1"/>
      <c r="BF2831" s="1"/>
      <c r="BG2831" s="1"/>
      <c r="BH2831" s="1"/>
      <c r="BI2831" s="1"/>
      <c r="BJ2831" s="1"/>
      <c r="BK2831" s="1"/>
    </row>
    <row r="2832" spans="1:63" s="901" customFormat="1" ht="15" customHeight="1" x14ac:dyDescent="0.1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50"/>
      <c r="AG2832" s="54"/>
      <c r="AH2832" s="1"/>
      <c r="AI2832" s="1"/>
      <c r="AJ2832" s="1"/>
      <c r="AK2832" s="1"/>
      <c r="AL2832" s="1"/>
      <c r="AM2832" s="1"/>
      <c r="AN2832" s="1"/>
      <c r="AO2832" s="1"/>
      <c r="AP2832" s="1"/>
      <c r="AQ2832" s="1"/>
      <c r="AR2832" s="1"/>
      <c r="AS2832" s="1"/>
      <c r="AT2832" s="1"/>
      <c r="AU2832" s="1"/>
      <c r="AV2832" s="1"/>
      <c r="AW2832" s="1"/>
      <c r="AX2832" s="1"/>
      <c r="AY2832" s="1"/>
      <c r="AZ2832" s="1"/>
      <c r="BA2832" s="1"/>
      <c r="BB2832" s="1"/>
      <c r="BC2832" s="1"/>
      <c r="BD2832" s="1"/>
      <c r="BE2832" s="1"/>
      <c r="BF2832" s="1"/>
      <c r="BG2832" s="1"/>
      <c r="BH2832" s="1"/>
      <c r="BI2832" s="1"/>
      <c r="BJ2832" s="1"/>
      <c r="BK2832" s="1"/>
    </row>
    <row r="2833" spans="1:63" s="901" customFormat="1" ht="15" customHeight="1" x14ac:dyDescent="0.1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50"/>
      <c r="AG2833" s="54"/>
      <c r="AH2833" s="1"/>
      <c r="AI2833" s="1"/>
      <c r="AJ2833" s="1"/>
      <c r="AK2833" s="1"/>
      <c r="AL2833" s="1"/>
      <c r="AM2833" s="1"/>
      <c r="AN2833" s="1"/>
      <c r="AO2833" s="1"/>
      <c r="AP2833" s="1"/>
      <c r="AQ2833" s="1"/>
      <c r="AR2833" s="1"/>
      <c r="AS2833" s="1"/>
      <c r="AT2833" s="1"/>
      <c r="AU2833" s="1"/>
      <c r="AV2833" s="1"/>
      <c r="AW2833" s="1"/>
      <c r="AX2833" s="1"/>
      <c r="AY2833" s="1"/>
      <c r="AZ2833" s="1"/>
      <c r="BA2833" s="1"/>
      <c r="BB2833" s="1"/>
      <c r="BC2833" s="1"/>
      <c r="BD2833" s="1"/>
      <c r="BE2833" s="1"/>
      <c r="BF2833" s="1"/>
      <c r="BG2833" s="1"/>
      <c r="BH2833" s="1"/>
      <c r="BI2833" s="1"/>
      <c r="BJ2833" s="1"/>
      <c r="BK2833" s="1"/>
    </row>
    <row r="2834" spans="1:63" s="901" customFormat="1" ht="15" customHeight="1" x14ac:dyDescent="0.1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50"/>
      <c r="AG2834" s="54"/>
      <c r="AH2834" s="1"/>
      <c r="AI2834" s="1"/>
      <c r="AJ2834" s="1"/>
      <c r="AK2834" s="1"/>
      <c r="AL2834" s="1"/>
      <c r="AM2834" s="1"/>
      <c r="AN2834" s="1"/>
      <c r="AO2834" s="1"/>
      <c r="AP2834" s="1"/>
      <c r="AQ2834" s="1"/>
      <c r="AR2834" s="1"/>
      <c r="AS2834" s="1"/>
      <c r="AT2834" s="1"/>
      <c r="AU2834" s="1"/>
      <c r="AV2834" s="1"/>
      <c r="AW2834" s="1"/>
      <c r="AX2834" s="1"/>
      <c r="AY2834" s="1"/>
      <c r="AZ2834" s="1"/>
      <c r="BA2834" s="1"/>
      <c r="BB2834" s="1"/>
      <c r="BC2834" s="1"/>
      <c r="BD2834" s="1"/>
      <c r="BE2834" s="1"/>
      <c r="BF2834" s="1"/>
      <c r="BG2834" s="1"/>
      <c r="BH2834" s="1"/>
      <c r="BI2834" s="1"/>
      <c r="BJ2834" s="1"/>
      <c r="BK2834" s="1"/>
    </row>
    <row r="2835" spans="1:63" s="901" customFormat="1" ht="15" customHeight="1" x14ac:dyDescent="0.1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50"/>
      <c r="AG2835" s="54"/>
      <c r="AH2835" s="1"/>
      <c r="AI2835" s="1"/>
      <c r="AJ2835" s="1"/>
      <c r="AK2835" s="1"/>
      <c r="AL2835" s="1"/>
      <c r="AM2835" s="1"/>
      <c r="AN2835" s="1"/>
      <c r="AO2835" s="1"/>
      <c r="AP2835" s="1"/>
      <c r="AQ2835" s="1"/>
      <c r="AR2835" s="1"/>
      <c r="AS2835" s="1"/>
      <c r="AT2835" s="1"/>
      <c r="AU2835" s="1"/>
      <c r="AV2835" s="1"/>
      <c r="AW2835" s="1"/>
      <c r="AX2835" s="1"/>
      <c r="AY2835" s="1"/>
      <c r="AZ2835" s="1"/>
      <c r="BA2835" s="1"/>
      <c r="BB2835" s="1"/>
      <c r="BC2835" s="1"/>
      <c r="BD2835" s="1"/>
      <c r="BE2835" s="1"/>
      <c r="BF2835" s="1"/>
      <c r="BG2835" s="1"/>
      <c r="BH2835" s="1"/>
      <c r="BI2835" s="1"/>
      <c r="BJ2835" s="1"/>
      <c r="BK2835" s="1"/>
    </row>
    <row r="2836" spans="1:63" s="901" customFormat="1" ht="15" customHeight="1" x14ac:dyDescent="0.1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50"/>
      <c r="AG2836" s="54"/>
      <c r="AH2836" s="1"/>
      <c r="AI2836" s="1"/>
      <c r="AJ2836" s="1"/>
      <c r="AK2836" s="1"/>
      <c r="AL2836" s="1"/>
      <c r="AM2836" s="1"/>
      <c r="AN2836" s="1"/>
      <c r="AO2836" s="1"/>
      <c r="AP2836" s="1"/>
      <c r="AQ2836" s="1"/>
      <c r="AR2836" s="1"/>
      <c r="AS2836" s="1"/>
      <c r="AT2836" s="1"/>
      <c r="AU2836" s="1"/>
      <c r="AV2836" s="1"/>
      <c r="AW2836" s="1"/>
      <c r="AX2836" s="1"/>
      <c r="AY2836" s="1"/>
      <c r="AZ2836" s="1"/>
      <c r="BA2836" s="1"/>
      <c r="BB2836" s="1"/>
      <c r="BC2836" s="1"/>
      <c r="BD2836" s="1"/>
      <c r="BE2836" s="1"/>
      <c r="BF2836" s="1"/>
      <c r="BG2836" s="1"/>
      <c r="BH2836" s="1"/>
      <c r="BI2836" s="1"/>
      <c r="BJ2836" s="1"/>
      <c r="BK2836" s="1"/>
    </row>
    <row r="2837" spans="1:63" s="901" customFormat="1" ht="15" customHeight="1" x14ac:dyDescent="0.1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50"/>
      <c r="AG2837" s="54"/>
      <c r="AH2837" s="1"/>
      <c r="AI2837" s="1"/>
      <c r="AJ2837" s="1"/>
      <c r="AK2837" s="1"/>
      <c r="AL2837" s="1"/>
      <c r="AM2837" s="1"/>
      <c r="AN2837" s="1"/>
      <c r="AO2837" s="1"/>
      <c r="AP2837" s="1"/>
      <c r="AQ2837" s="1"/>
      <c r="AR2837" s="1"/>
      <c r="AS2837" s="1"/>
      <c r="AT2837" s="1"/>
      <c r="AU2837" s="1"/>
      <c r="AV2837" s="1"/>
      <c r="AW2837" s="1"/>
      <c r="AX2837" s="1"/>
      <c r="AY2837" s="1"/>
      <c r="AZ2837" s="1"/>
      <c r="BA2837" s="1"/>
      <c r="BB2837" s="1"/>
      <c r="BC2837" s="1"/>
      <c r="BD2837" s="1"/>
      <c r="BE2837" s="1"/>
      <c r="BF2837" s="1"/>
      <c r="BG2837" s="1"/>
      <c r="BH2837" s="1"/>
      <c r="BI2837" s="1"/>
      <c r="BJ2837" s="1"/>
      <c r="BK2837" s="1"/>
    </row>
    <row r="2838" spans="1:63" s="901" customFormat="1" ht="15" customHeight="1" x14ac:dyDescent="0.1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50"/>
      <c r="AG2838" s="54"/>
      <c r="AH2838" s="1"/>
      <c r="AI2838" s="1"/>
      <c r="AJ2838" s="1"/>
      <c r="AK2838" s="1"/>
      <c r="AL2838" s="1"/>
      <c r="AM2838" s="1"/>
      <c r="AN2838" s="1"/>
      <c r="AO2838" s="1"/>
      <c r="AP2838" s="1"/>
      <c r="AQ2838" s="1"/>
      <c r="AR2838" s="1"/>
      <c r="AS2838" s="1"/>
      <c r="AT2838" s="1"/>
      <c r="AU2838" s="1"/>
      <c r="AV2838" s="1"/>
      <c r="AW2838" s="1"/>
      <c r="AX2838" s="1"/>
      <c r="AY2838" s="1"/>
      <c r="AZ2838" s="1"/>
      <c r="BA2838" s="1"/>
      <c r="BB2838" s="1"/>
      <c r="BC2838" s="1"/>
      <c r="BD2838" s="1"/>
      <c r="BE2838" s="1"/>
      <c r="BF2838" s="1"/>
      <c r="BG2838" s="1"/>
      <c r="BH2838" s="1"/>
      <c r="BI2838" s="1"/>
      <c r="BJ2838" s="1"/>
      <c r="BK2838" s="1"/>
    </row>
    <row r="2839" spans="1:63" s="901" customFormat="1" ht="15" customHeight="1" x14ac:dyDescent="0.1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50"/>
      <c r="AG2839" s="54"/>
      <c r="AH2839" s="1"/>
      <c r="AI2839" s="1"/>
      <c r="AJ2839" s="1"/>
      <c r="AK2839" s="1"/>
      <c r="AL2839" s="1"/>
      <c r="AM2839" s="1"/>
      <c r="AN2839" s="1"/>
      <c r="AO2839" s="1"/>
      <c r="AP2839" s="1"/>
      <c r="AQ2839" s="1"/>
      <c r="AR2839" s="1"/>
      <c r="AS2839" s="1"/>
      <c r="AT2839" s="1"/>
      <c r="AU2839" s="1"/>
      <c r="AV2839" s="1"/>
      <c r="AW2839" s="1"/>
      <c r="AX2839" s="1"/>
      <c r="AY2839" s="1"/>
      <c r="AZ2839" s="1"/>
      <c r="BA2839" s="1"/>
      <c r="BB2839" s="1"/>
      <c r="BC2839" s="1"/>
      <c r="BD2839" s="1"/>
      <c r="BE2839" s="1"/>
      <c r="BF2839" s="1"/>
      <c r="BG2839" s="1"/>
      <c r="BH2839" s="1"/>
      <c r="BI2839" s="1"/>
      <c r="BJ2839" s="1"/>
      <c r="BK2839" s="1"/>
    </row>
    <row r="2840" spans="1:63" s="901" customFormat="1" ht="15" customHeight="1" x14ac:dyDescent="0.1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50"/>
      <c r="AG2840" s="54"/>
      <c r="AH2840" s="1"/>
      <c r="AI2840" s="1"/>
      <c r="AJ2840" s="1"/>
      <c r="AK2840" s="1"/>
      <c r="AL2840" s="1"/>
      <c r="AM2840" s="1"/>
      <c r="AN2840" s="1"/>
      <c r="AO2840" s="1"/>
      <c r="AP2840" s="1"/>
      <c r="AQ2840" s="1"/>
      <c r="AR2840" s="1"/>
      <c r="AS2840" s="1"/>
      <c r="AT2840" s="1"/>
      <c r="AU2840" s="1"/>
      <c r="AV2840" s="1"/>
      <c r="AW2840" s="1"/>
      <c r="AX2840" s="1"/>
      <c r="AY2840" s="1"/>
      <c r="AZ2840" s="1"/>
      <c r="BA2840" s="1"/>
      <c r="BB2840" s="1"/>
      <c r="BC2840" s="1"/>
      <c r="BD2840" s="1"/>
      <c r="BE2840" s="1"/>
      <c r="BF2840" s="1"/>
      <c r="BG2840" s="1"/>
      <c r="BH2840" s="1"/>
      <c r="BI2840" s="1"/>
      <c r="BJ2840" s="1"/>
      <c r="BK2840" s="1"/>
    </row>
    <row r="2841" spans="1:63" s="901" customFormat="1" ht="15" customHeight="1" x14ac:dyDescent="0.1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50"/>
      <c r="AG2841" s="54"/>
      <c r="AH2841" s="1"/>
      <c r="AI2841" s="1"/>
      <c r="AJ2841" s="1"/>
      <c r="AK2841" s="1"/>
      <c r="AL2841" s="1"/>
      <c r="AM2841" s="1"/>
      <c r="AN2841" s="1"/>
      <c r="AO2841" s="1"/>
      <c r="AP2841" s="1"/>
      <c r="AQ2841" s="1"/>
      <c r="AR2841" s="1"/>
      <c r="AS2841" s="1"/>
      <c r="AT2841" s="1"/>
      <c r="AU2841" s="1"/>
      <c r="AV2841" s="1"/>
      <c r="AW2841" s="1"/>
      <c r="AX2841" s="1"/>
      <c r="AY2841" s="1"/>
      <c r="AZ2841" s="1"/>
      <c r="BA2841" s="1"/>
      <c r="BB2841" s="1"/>
      <c r="BC2841" s="1"/>
      <c r="BD2841" s="1"/>
      <c r="BE2841" s="1"/>
      <c r="BF2841" s="1"/>
      <c r="BG2841" s="1"/>
      <c r="BH2841" s="1"/>
      <c r="BI2841" s="1"/>
      <c r="BJ2841" s="1"/>
      <c r="BK2841" s="1"/>
    </row>
    <row r="2842" spans="1:63" s="901" customFormat="1" ht="15" customHeight="1" x14ac:dyDescent="0.1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50"/>
      <c r="AG2842" s="54"/>
      <c r="AH2842" s="1"/>
      <c r="AI2842" s="1"/>
      <c r="AJ2842" s="1"/>
      <c r="AK2842" s="1"/>
      <c r="AL2842" s="1"/>
      <c r="AM2842" s="1"/>
      <c r="AN2842" s="1"/>
      <c r="AO2842" s="1"/>
      <c r="AP2842" s="1"/>
      <c r="AQ2842" s="1"/>
      <c r="AR2842" s="1"/>
      <c r="AS2842" s="1"/>
      <c r="AT2842" s="1"/>
      <c r="AU2842" s="1"/>
      <c r="AV2842" s="1"/>
      <c r="AW2842" s="1"/>
      <c r="AX2842" s="1"/>
      <c r="AY2842" s="1"/>
      <c r="AZ2842" s="1"/>
      <c r="BA2842" s="1"/>
      <c r="BB2842" s="1"/>
      <c r="BC2842" s="1"/>
      <c r="BD2842" s="1"/>
      <c r="BE2842" s="1"/>
      <c r="BF2842" s="1"/>
      <c r="BG2842" s="1"/>
      <c r="BH2842" s="1"/>
      <c r="BI2842" s="1"/>
      <c r="BJ2842" s="1"/>
      <c r="BK2842" s="1"/>
    </row>
    <row r="2843" spans="1:63" s="901" customFormat="1" ht="15" customHeight="1" x14ac:dyDescent="0.1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50"/>
      <c r="AG2843" s="54"/>
      <c r="AH2843" s="1"/>
      <c r="AI2843" s="1"/>
      <c r="AJ2843" s="1"/>
      <c r="AK2843" s="1"/>
      <c r="AL2843" s="1"/>
      <c r="AM2843" s="1"/>
      <c r="AN2843" s="1"/>
      <c r="AO2843" s="1"/>
      <c r="AP2843" s="1"/>
      <c r="AQ2843" s="1"/>
      <c r="AR2843" s="1"/>
      <c r="AS2843" s="1"/>
      <c r="AT2843" s="1"/>
      <c r="AU2843" s="1"/>
      <c r="AV2843" s="1"/>
      <c r="AW2843" s="1"/>
      <c r="AX2843" s="1"/>
      <c r="AY2843" s="1"/>
      <c r="AZ2843" s="1"/>
      <c r="BA2843" s="1"/>
      <c r="BB2843" s="1"/>
      <c r="BC2843" s="1"/>
      <c r="BD2843" s="1"/>
      <c r="BE2843" s="1"/>
      <c r="BF2843" s="1"/>
      <c r="BG2843" s="1"/>
      <c r="BH2843" s="1"/>
      <c r="BI2843" s="1"/>
      <c r="BJ2843" s="1"/>
      <c r="BK2843" s="1"/>
    </row>
    <row r="2844" spans="1:63" s="901" customFormat="1" ht="15" customHeight="1" x14ac:dyDescent="0.1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50"/>
      <c r="AG2844" s="54"/>
      <c r="AH2844" s="1"/>
      <c r="AI2844" s="1"/>
      <c r="AJ2844" s="1"/>
      <c r="AK2844" s="1"/>
      <c r="AL2844" s="1"/>
      <c r="AM2844" s="1"/>
      <c r="AN2844" s="1"/>
      <c r="AO2844" s="1"/>
      <c r="AP2844" s="1"/>
      <c r="AQ2844" s="1"/>
      <c r="AR2844" s="1"/>
      <c r="AS2844" s="1"/>
      <c r="AT2844" s="1"/>
      <c r="AU2844" s="1"/>
      <c r="AV2844" s="1"/>
      <c r="AW2844" s="1"/>
      <c r="AX2844" s="1"/>
      <c r="AY2844" s="1"/>
      <c r="AZ2844" s="1"/>
      <c r="BA2844" s="1"/>
      <c r="BB2844" s="1"/>
      <c r="BC2844" s="1"/>
      <c r="BD2844" s="1"/>
      <c r="BE2844" s="1"/>
      <c r="BF2844" s="1"/>
      <c r="BG2844" s="1"/>
      <c r="BH2844" s="1"/>
      <c r="BI2844" s="1"/>
      <c r="BJ2844" s="1"/>
      <c r="BK2844" s="1"/>
    </row>
    <row r="2845" spans="1:63" s="901" customFormat="1" ht="15" customHeight="1" x14ac:dyDescent="0.1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50"/>
      <c r="AG2845" s="54"/>
      <c r="AH2845" s="1"/>
      <c r="AI2845" s="1"/>
      <c r="AJ2845" s="1"/>
      <c r="AK2845" s="1"/>
      <c r="AL2845" s="1"/>
      <c r="AM2845" s="1"/>
      <c r="AN2845" s="1"/>
      <c r="AO2845" s="1"/>
      <c r="AP2845" s="1"/>
      <c r="AQ2845" s="1"/>
      <c r="AR2845" s="1"/>
      <c r="AS2845" s="1"/>
      <c r="AT2845" s="1"/>
      <c r="AU2845" s="1"/>
      <c r="AV2845" s="1"/>
      <c r="AW2845" s="1"/>
      <c r="AX2845" s="1"/>
      <c r="AY2845" s="1"/>
      <c r="AZ2845" s="1"/>
      <c r="BA2845" s="1"/>
      <c r="BB2845" s="1"/>
      <c r="BC2845" s="1"/>
      <c r="BD2845" s="1"/>
      <c r="BE2845" s="1"/>
      <c r="BF2845" s="1"/>
      <c r="BG2845" s="1"/>
      <c r="BH2845" s="1"/>
      <c r="BI2845" s="1"/>
      <c r="BJ2845" s="1"/>
      <c r="BK2845" s="1"/>
    </row>
    <row r="2846" spans="1:63" s="901" customFormat="1" ht="15" customHeight="1" x14ac:dyDescent="0.1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50"/>
      <c r="AG2846" s="54"/>
      <c r="AH2846" s="1"/>
      <c r="AI2846" s="1"/>
      <c r="AJ2846" s="1"/>
      <c r="AK2846" s="1"/>
      <c r="AL2846" s="1"/>
      <c r="AM2846" s="1"/>
      <c r="AN2846" s="1"/>
      <c r="AO2846" s="1"/>
      <c r="AP2846" s="1"/>
      <c r="AQ2846" s="1"/>
      <c r="AR2846" s="1"/>
      <c r="AS2846" s="1"/>
      <c r="AT2846" s="1"/>
      <c r="AU2846" s="1"/>
      <c r="AV2846" s="1"/>
      <c r="AW2846" s="1"/>
      <c r="AX2846" s="1"/>
      <c r="AY2846" s="1"/>
      <c r="AZ2846" s="1"/>
      <c r="BA2846" s="1"/>
      <c r="BB2846" s="1"/>
      <c r="BC2846" s="1"/>
      <c r="BD2846" s="1"/>
      <c r="BE2846" s="1"/>
      <c r="BF2846" s="1"/>
      <c r="BG2846" s="1"/>
      <c r="BH2846" s="1"/>
      <c r="BI2846" s="1"/>
      <c r="BJ2846" s="1"/>
      <c r="BK2846" s="1"/>
    </row>
    <row r="2847" spans="1:63" s="901" customFormat="1" ht="15" customHeight="1" x14ac:dyDescent="0.1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50"/>
      <c r="AG2847" s="54"/>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row>
    <row r="2848" spans="1:63" s="901" customFormat="1" ht="15" customHeight="1" x14ac:dyDescent="0.1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50"/>
      <c r="AG2848" s="54"/>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row>
    <row r="2849" spans="1:63" s="901" customFormat="1" ht="15" customHeight="1" x14ac:dyDescent="0.1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50"/>
      <c r="AG2849" s="54"/>
      <c r="AH2849" s="1"/>
      <c r="AI2849" s="1"/>
      <c r="AJ2849" s="1"/>
      <c r="AK2849" s="1"/>
      <c r="AL2849" s="1"/>
      <c r="AM2849" s="1"/>
      <c r="AN2849" s="1"/>
      <c r="AO2849" s="1"/>
      <c r="AP2849" s="1"/>
      <c r="AQ2849" s="1"/>
      <c r="AR2849" s="1"/>
      <c r="AS2849" s="1"/>
      <c r="AT2849" s="1"/>
      <c r="AU2849" s="1"/>
      <c r="AV2849" s="1"/>
      <c r="AW2849" s="1"/>
      <c r="AX2849" s="1"/>
      <c r="AY2849" s="1"/>
      <c r="AZ2849" s="1"/>
      <c r="BA2849" s="1"/>
      <c r="BB2849" s="1"/>
      <c r="BC2849" s="1"/>
      <c r="BD2849" s="1"/>
      <c r="BE2849" s="1"/>
      <c r="BF2849" s="1"/>
      <c r="BG2849" s="1"/>
      <c r="BH2849" s="1"/>
      <c r="BI2849" s="1"/>
      <c r="BJ2849" s="1"/>
      <c r="BK2849" s="1"/>
    </row>
    <row r="2850" spans="1:63" s="901" customFormat="1" ht="15" customHeight="1" x14ac:dyDescent="0.1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50"/>
      <c r="AG2850" s="54"/>
      <c r="AH2850" s="1"/>
      <c r="AI2850" s="1"/>
      <c r="AJ2850" s="1"/>
      <c r="AK2850" s="1"/>
      <c r="AL2850" s="1"/>
      <c r="AM2850" s="1"/>
      <c r="AN2850" s="1"/>
      <c r="AO2850" s="1"/>
      <c r="AP2850" s="1"/>
      <c r="AQ2850" s="1"/>
      <c r="AR2850" s="1"/>
      <c r="AS2850" s="1"/>
      <c r="AT2850" s="1"/>
      <c r="AU2850" s="1"/>
      <c r="AV2850" s="1"/>
      <c r="AW2850" s="1"/>
      <c r="AX2850" s="1"/>
      <c r="AY2850" s="1"/>
      <c r="AZ2850" s="1"/>
      <c r="BA2850" s="1"/>
      <c r="BB2850" s="1"/>
      <c r="BC2850" s="1"/>
      <c r="BD2850" s="1"/>
      <c r="BE2850" s="1"/>
      <c r="BF2850" s="1"/>
      <c r="BG2850" s="1"/>
      <c r="BH2850" s="1"/>
      <c r="BI2850" s="1"/>
      <c r="BJ2850" s="1"/>
      <c r="BK2850" s="1"/>
    </row>
    <row r="2851" spans="1:63" s="901" customFormat="1" ht="15" customHeight="1" x14ac:dyDescent="0.1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50"/>
      <c r="AG2851" s="54"/>
      <c r="AH2851" s="1"/>
      <c r="AI2851" s="1"/>
      <c r="AJ2851" s="1"/>
      <c r="AK2851" s="1"/>
      <c r="AL2851" s="1"/>
      <c r="AM2851" s="1"/>
      <c r="AN2851" s="1"/>
      <c r="AO2851" s="1"/>
      <c r="AP2851" s="1"/>
      <c r="AQ2851" s="1"/>
      <c r="AR2851" s="1"/>
      <c r="AS2851" s="1"/>
      <c r="AT2851" s="1"/>
      <c r="AU2851" s="1"/>
      <c r="AV2851" s="1"/>
      <c r="AW2851" s="1"/>
      <c r="AX2851" s="1"/>
      <c r="AY2851" s="1"/>
      <c r="AZ2851" s="1"/>
      <c r="BA2851" s="1"/>
      <c r="BB2851" s="1"/>
      <c r="BC2851" s="1"/>
      <c r="BD2851" s="1"/>
      <c r="BE2851" s="1"/>
      <c r="BF2851" s="1"/>
      <c r="BG2851" s="1"/>
      <c r="BH2851" s="1"/>
      <c r="BI2851" s="1"/>
      <c r="BJ2851" s="1"/>
      <c r="BK2851" s="1"/>
    </row>
    <row r="2852" spans="1:63" s="901" customFormat="1" ht="15" customHeight="1" x14ac:dyDescent="0.1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50"/>
      <c r="AG2852" s="54"/>
      <c r="AH2852" s="1"/>
      <c r="AI2852" s="1"/>
      <c r="AJ2852" s="1"/>
      <c r="AK2852" s="1"/>
      <c r="AL2852" s="1"/>
      <c r="AM2852" s="1"/>
      <c r="AN2852" s="1"/>
      <c r="AO2852" s="1"/>
      <c r="AP2852" s="1"/>
      <c r="AQ2852" s="1"/>
      <c r="AR2852" s="1"/>
      <c r="AS2852" s="1"/>
      <c r="AT2852" s="1"/>
      <c r="AU2852" s="1"/>
      <c r="AV2852" s="1"/>
      <c r="AW2852" s="1"/>
      <c r="AX2852" s="1"/>
      <c r="AY2852" s="1"/>
      <c r="AZ2852" s="1"/>
      <c r="BA2852" s="1"/>
      <c r="BB2852" s="1"/>
      <c r="BC2852" s="1"/>
      <c r="BD2852" s="1"/>
      <c r="BE2852" s="1"/>
      <c r="BF2852" s="1"/>
      <c r="BG2852" s="1"/>
      <c r="BH2852" s="1"/>
      <c r="BI2852" s="1"/>
      <c r="BJ2852" s="1"/>
      <c r="BK2852" s="1"/>
    </row>
    <row r="2853" spans="1:63" s="901" customFormat="1" ht="15" customHeight="1" x14ac:dyDescent="0.1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50"/>
      <c r="AG2853" s="54"/>
      <c r="AH2853" s="1"/>
      <c r="AI2853" s="1"/>
      <c r="AJ2853" s="1"/>
      <c r="AK2853" s="1"/>
      <c r="AL2853" s="1"/>
      <c r="AM2853" s="1"/>
      <c r="AN2853" s="1"/>
      <c r="AO2853" s="1"/>
      <c r="AP2853" s="1"/>
      <c r="AQ2853" s="1"/>
      <c r="AR2853" s="1"/>
      <c r="AS2853" s="1"/>
      <c r="AT2853" s="1"/>
      <c r="AU2853" s="1"/>
      <c r="AV2853" s="1"/>
      <c r="AW2853" s="1"/>
      <c r="AX2853" s="1"/>
      <c r="AY2853" s="1"/>
      <c r="AZ2853" s="1"/>
      <c r="BA2853" s="1"/>
      <c r="BB2853" s="1"/>
      <c r="BC2853" s="1"/>
      <c r="BD2853" s="1"/>
      <c r="BE2853" s="1"/>
      <c r="BF2853" s="1"/>
      <c r="BG2853" s="1"/>
      <c r="BH2853" s="1"/>
      <c r="BI2853" s="1"/>
      <c r="BJ2853" s="1"/>
      <c r="BK2853" s="1"/>
    </row>
    <row r="2854" spans="1:63" s="901" customFormat="1" ht="15" customHeight="1" x14ac:dyDescent="0.1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50"/>
      <c r="AG2854" s="54"/>
      <c r="AH2854" s="1"/>
      <c r="AI2854" s="1"/>
      <c r="AJ2854" s="1"/>
      <c r="AK2854" s="1"/>
      <c r="AL2854" s="1"/>
      <c r="AM2854" s="1"/>
      <c r="AN2854" s="1"/>
      <c r="AO2854" s="1"/>
      <c r="AP2854" s="1"/>
      <c r="AQ2854" s="1"/>
      <c r="AR2854" s="1"/>
      <c r="AS2854" s="1"/>
      <c r="AT2854" s="1"/>
      <c r="AU2854" s="1"/>
      <c r="AV2854" s="1"/>
      <c r="AW2854" s="1"/>
      <c r="AX2854" s="1"/>
      <c r="AY2854" s="1"/>
      <c r="AZ2854" s="1"/>
      <c r="BA2854" s="1"/>
      <c r="BB2854" s="1"/>
      <c r="BC2854" s="1"/>
      <c r="BD2854" s="1"/>
      <c r="BE2854" s="1"/>
      <c r="BF2854" s="1"/>
      <c r="BG2854" s="1"/>
      <c r="BH2854" s="1"/>
      <c r="BI2854" s="1"/>
      <c r="BJ2854" s="1"/>
      <c r="BK2854" s="1"/>
    </row>
    <row r="2855" spans="1:63" s="901" customFormat="1" ht="15" customHeight="1" x14ac:dyDescent="0.1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50"/>
      <c r="AG2855" s="54"/>
      <c r="AH2855" s="1"/>
      <c r="AI2855" s="1"/>
      <c r="AJ2855" s="1"/>
      <c r="AK2855" s="1"/>
      <c r="AL2855" s="1"/>
      <c r="AM2855" s="1"/>
      <c r="AN2855" s="1"/>
      <c r="AO2855" s="1"/>
      <c r="AP2855" s="1"/>
      <c r="AQ2855" s="1"/>
      <c r="AR2855" s="1"/>
      <c r="AS2855" s="1"/>
      <c r="AT2855" s="1"/>
      <c r="AU2855" s="1"/>
      <c r="AV2855" s="1"/>
      <c r="AW2855" s="1"/>
      <c r="AX2855" s="1"/>
      <c r="AY2855" s="1"/>
      <c r="AZ2855" s="1"/>
      <c r="BA2855" s="1"/>
      <c r="BB2855" s="1"/>
      <c r="BC2855" s="1"/>
      <c r="BD2855" s="1"/>
      <c r="BE2855" s="1"/>
      <c r="BF2855" s="1"/>
      <c r="BG2855" s="1"/>
      <c r="BH2855" s="1"/>
      <c r="BI2855" s="1"/>
      <c r="BJ2855" s="1"/>
      <c r="BK2855" s="1"/>
    </row>
    <row r="2856" spans="1:63" s="901" customFormat="1" ht="15" customHeight="1" x14ac:dyDescent="0.1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50"/>
      <c r="AG2856" s="54"/>
      <c r="AH2856" s="1"/>
      <c r="AI2856" s="1"/>
      <c r="AJ2856" s="1"/>
      <c r="AK2856" s="1"/>
      <c r="AL2856" s="1"/>
      <c r="AM2856" s="1"/>
      <c r="AN2856" s="1"/>
      <c r="AO2856" s="1"/>
      <c r="AP2856" s="1"/>
      <c r="AQ2856" s="1"/>
      <c r="AR2856" s="1"/>
      <c r="AS2856" s="1"/>
      <c r="AT2856" s="1"/>
      <c r="AU2856" s="1"/>
      <c r="AV2856" s="1"/>
      <c r="AW2856" s="1"/>
      <c r="AX2856" s="1"/>
      <c r="AY2856" s="1"/>
      <c r="AZ2856" s="1"/>
      <c r="BA2856" s="1"/>
      <c r="BB2856" s="1"/>
      <c r="BC2856" s="1"/>
      <c r="BD2856" s="1"/>
      <c r="BE2856" s="1"/>
      <c r="BF2856" s="1"/>
      <c r="BG2856" s="1"/>
      <c r="BH2856" s="1"/>
      <c r="BI2856" s="1"/>
      <c r="BJ2856" s="1"/>
      <c r="BK2856" s="1"/>
    </row>
    <row r="2857" spans="1:63" s="901" customFormat="1" ht="15" customHeight="1" x14ac:dyDescent="0.1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50"/>
      <c r="AG2857" s="54"/>
      <c r="AH2857" s="1"/>
      <c r="AI2857" s="1"/>
      <c r="AJ2857" s="1"/>
      <c r="AK2857" s="1"/>
      <c r="AL2857" s="1"/>
      <c r="AM2857" s="1"/>
      <c r="AN2857" s="1"/>
      <c r="AO2857" s="1"/>
      <c r="AP2857" s="1"/>
      <c r="AQ2857" s="1"/>
      <c r="AR2857" s="1"/>
      <c r="AS2857" s="1"/>
      <c r="AT2857" s="1"/>
      <c r="AU2857" s="1"/>
      <c r="AV2857" s="1"/>
      <c r="AW2857" s="1"/>
      <c r="AX2857" s="1"/>
      <c r="AY2857" s="1"/>
      <c r="AZ2857" s="1"/>
      <c r="BA2857" s="1"/>
      <c r="BB2857" s="1"/>
      <c r="BC2857" s="1"/>
      <c r="BD2857" s="1"/>
      <c r="BE2857" s="1"/>
      <c r="BF2857" s="1"/>
      <c r="BG2857" s="1"/>
      <c r="BH2857" s="1"/>
      <c r="BI2857" s="1"/>
      <c r="BJ2857" s="1"/>
      <c r="BK2857" s="1"/>
    </row>
    <row r="2858" spans="1:63" s="901" customFormat="1" ht="15" customHeight="1" x14ac:dyDescent="0.1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50"/>
      <c r="AG2858" s="54"/>
      <c r="AH2858" s="1"/>
      <c r="AI2858" s="1"/>
      <c r="AJ2858" s="1"/>
      <c r="AK2858" s="1"/>
      <c r="AL2858" s="1"/>
      <c r="AM2858" s="1"/>
      <c r="AN2858" s="1"/>
      <c r="AO2858" s="1"/>
      <c r="AP2858" s="1"/>
      <c r="AQ2858" s="1"/>
      <c r="AR2858" s="1"/>
      <c r="AS2858" s="1"/>
      <c r="AT2858" s="1"/>
      <c r="AU2858" s="1"/>
      <c r="AV2858" s="1"/>
      <c r="AW2858" s="1"/>
      <c r="AX2858" s="1"/>
      <c r="AY2858" s="1"/>
      <c r="AZ2858" s="1"/>
      <c r="BA2858" s="1"/>
      <c r="BB2858" s="1"/>
      <c r="BC2858" s="1"/>
      <c r="BD2858" s="1"/>
      <c r="BE2858" s="1"/>
      <c r="BF2858" s="1"/>
      <c r="BG2858" s="1"/>
      <c r="BH2858" s="1"/>
      <c r="BI2858" s="1"/>
      <c r="BJ2858" s="1"/>
      <c r="BK2858" s="1"/>
    </row>
    <row r="2859" spans="1:63" s="901" customFormat="1" ht="15" customHeight="1" x14ac:dyDescent="0.1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50"/>
      <c r="AG2859" s="54"/>
      <c r="AH2859" s="1"/>
      <c r="AI2859" s="1"/>
      <c r="AJ2859" s="1"/>
      <c r="AK2859" s="1"/>
      <c r="AL2859" s="1"/>
      <c r="AM2859" s="1"/>
      <c r="AN2859" s="1"/>
      <c r="AO2859" s="1"/>
      <c r="AP2859" s="1"/>
      <c r="AQ2859" s="1"/>
      <c r="AR2859" s="1"/>
      <c r="AS2859" s="1"/>
      <c r="AT2859" s="1"/>
      <c r="AU2859" s="1"/>
      <c r="AV2859" s="1"/>
      <c r="AW2859" s="1"/>
      <c r="AX2859" s="1"/>
      <c r="AY2859" s="1"/>
      <c r="AZ2859" s="1"/>
      <c r="BA2859" s="1"/>
      <c r="BB2859" s="1"/>
      <c r="BC2859" s="1"/>
      <c r="BD2859" s="1"/>
      <c r="BE2859" s="1"/>
      <c r="BF2859" s="1"/>
      <c r="BG2859" s="1"/>
      <c r="BH2859" s="1"/>
      <c r="BI2859" s="1"/>
      <c r="BJ2859" s="1"/>
      <c r="BK2859" s="1"/>
    </row>
    <row r="2860" spans="1:63" s="901" customFormat="1" ht="15" customHeight="1" x14ac:dyDescent="0.1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50"/>
      <c r="AG2860" s="54"/>
      <c r="AH2860" s="1"/>
      <c r="AI2860" s="1"/>
      <c r="AJ2860" s="1"/>
      <c r="AK2860" s="1"/>
      <c r="AL2860" s="1"/>
      <c r="AM2860" s="1"/>
      <c r="AN2860" s="1"/>
      <c r="AO2860" s="1"/>
      <c r="AP2860" s="1"/>
      <c r="AQ2860" s="1"/>
      <c r="AR2860" s="1"/>
      <c r="AS2860" s="1"/>
      <c r="AT2860" s="1"/>
      <c r="AU2860" s="1"/>
      <c r="AV2860" s="1"/>
      <c r="AW2860" s="1"/>
      <c r="AX2860" s="1"/>
      <c r="AY2860" s="1"/>
      <c r="AZ2860" s="1"/>
      <c r="BA2860" s="1"/>
      <c r="BB2860" s="1"/>
      <c r="BC2860" s="1"/>
      <c r="BD2860" s="1"/>
      <c r="BE2860" s="1"/>
      <c r="BF2860" s="1"/>
      <c r="BG2860" s="1"/>
      <c r="BH2860" s="1"/>
      <c r="BI2860" s="1"/>
      <c r="BJ2860" s="1"/>
      <c r="BK2860" s="1"/>
    </row>
    <row r="2861" spans="1:63" s="901" customFormat="1" ht="15" customHeight="1" x14ac:dyDescent="0.1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50"/>
      <c r="AG2861" s="54"/>
      <c r="AH2861" s="1"/>
      <c r="AI2861" s="1"/>
      <c r="AJ2861" s="1"/>
      <c r="AK2861" s="1"/>
      <c r="AL2861" s="1"/>
      <c r="AM2861" s="1"/>
      <c r="AN2861" s="1"/>
      <c r="AO2861" s="1"/>
      <c r="AP2861" s="1"/>
      <c r="AQ2861" s="1"/>
      <c r="AR2861" s="1"/>
      <c r="AS2861" s="1"/>
      <c r="AT2861" s="1"/>
      <c r="AU2861" s="1"/>
      <c r="AV2861" s="1"/>
      <c r="AW2861" s="1"/>
      <c r="AX2861" s="1"/>
      <c r="AY2861" s="1"/>
      <c r="AZ2861" s="1"/>
      <c r="BA2861" s="1"/>
      <c r="BB2861" s="1"/>
      <c r="BC2861" s="1"/>
      <c r="BD2861" s="1"/>
      <c r="BE2861" s="1"/>
      <c r="BF2861" s="1"/>
      <c r="BG2861" s="1"/>
      <c r="BH2861" s="1"/>
      <c r="BI2861" s="1"/>
      <c r="BJ2861" s="1"/>
      <c r="BK2861" s="1"/>
    </row>
    <row r="2862" spans="1:63" s="901" customFormat="1" ht="15" customHeight="1" x14ac:dyDescent="0.1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50"/>
      <c r="AG2862" s="54"/>
      <c r="AH2862" s="1"/>
      <c r="AI2862" s="1"/>
      <c r="AJ2862" s="1"/>
      <c r="AK2862" s="1"/>
      <c r="AL2862" s="1"/>
      <c r="AM2862" s="1"/>
      <c r="AN2862" s="1"/>
      <c r="AO2862" s="1"/>
      <c r="AP2862" s="1"/>
      <c r="AQ2862" s="1"/>
      <c r="AR2862" s="1"/>
      <c r="AS2862" s="1"/>
      <c r="AT2862" s="1"/>
      <c r="AU2862" s="1"/>
      <c r="AV2862" s="1"/>
      <c r="AW2862" s="1"/>
      <c r="AX2862" s="1"/>
      <c r="AY2862" s="1"/>
      <c r="AZ2862" s="1"/>
      <c r="BA2862" s="1"/>
      <c r="BB2862" s="1"/>
      <c r="BC2862" s="1"/>
      <c r="BD2862" s="1"/>
      <c r="BE2862" s="1"/>
      <c r="BF2862" s="1"/>
      <c r="BG2862" s="1"/>
      <c r="BH2862" s="1"/>
      <c r="BI2862" s="1"/>
      <c r="BJ2862" s="1"/>
      <c r="BK2862" s="1"/>
    </row>
    <row r="2863" spans="1:63" s="901" customFormat="1" ht="15" customHeight="1" x14ac:dyDescent="0.1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50"/>
      <c r="AG2863" s="54"/>
      <c r="AH2863" s="1"/>
      <c r="AI2863" s="1"/>
      <c r="AJ2863" s="1"/>
      <c r="AK2863" s="1"/>
      <c r="AL2863" s="1"/>
      <c r="AM2863" s="1"/>
      <c r="AN2863" s="1"/>
      <c r="AO2863" s="1"/>
      <c r="AP2863" s="1"/>
      <c r="AQ2863" s="1"/>
      <c r="AR2863" s="1"/>
      <c r="AS2863" s="1"/>
      <c r="AT2863" s="1"/>
      <c r="AU2863" s="1"/>
      <c r="AV2863" s="1"/>
      <c r="AW2863" s="1"/>
      <c r="AX2863" s="1"/>
      <c r="AY2863" s="1"/>
      <c r="AZ2863" s="1"/>
      <c r="BA2863" s="1"/>
      <c r="BB2863" s="1"/>
      <c r="BC2863" s="1"/>
      <c r="BD2863" s="1"/>
      <c r="BE2863" s="1"/>
      <c r="BF2863" s="1"/>
      <c r="BG2863" s="1"/>
      <c r="BH2863" s="1"/>
      <c r="BI2863" s="1"/>
      <c r="BJ2863" s="1"/>
      <c r="BK2863" s="1"/>
    </row>
    <row r="2864" spans="1:63" s="901" customFormat="1" ht="15" customHeight="1" x14ac:dyDescent="0.1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50"/>
      <c r="AG2864" s="54"/>
      <c r="AH2864" s="1"/>
      <c r="AI2864" s="1"/>
      <c r="AJ2864" s="1"/>
      <c r="AK2864" s="1"/>
      <c r="AL2864" s="1"/>
      <c r="AM2864" s="1"/>
      <c r="AN2864" s="1"/>
      <c r="AO2864" s="1"/>
      <c r="AP2864" s="1"/>
      <c r="AQ2864" s="1"/>
      <c r="AR2864" s="1"/>
      <c r="AS2864" s="1"/>
      <c r="AT2864" s="1"/>
      <c r="AU2864" s="1"/>
      <c r="AV2864" s="1"/>
      <c r="AW2864" s="1"/>
      <c r="AX2864" s="1"/>
      <c r="AY2864" s="1"/>
      <c r="AZ2864" s="1"/>
      <c r="BA2864" s="1"/>
      <c r="BB2864" s="1"/>
      <c r="BC2864" s="1"/>
      <c r="BD2864" s="1"/>
      <c r="BE2864" s="1"/>
      <c r="BF2864" s="1"/>
      <c r="BG2864" s="1"/>
      <c r="BH2864" s="1"/>
      <c r="BI2864" s="1"/>
      <c r="BJ2864" s="1"/>
      <c r="BK2864" s="1"/>
    </row>
    <row r="2865" spans="1:63" s="901" customFormat="1" ht="15" customHeight="1" x14ac:dyDescent="0.1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50"/>
      <c r="AG2865" s="54"/>
      <c r="AH2865" s="1"/>
      <c r="AI2865" s="1"/>
      <c r="AJ2865" s="1"/>
      <c r="AK2865" s="1"/>
      <c r="AL2865" s="1"/>
      <c r="AM2865" s="1"/>
      <c r="AN2865" s="1"/>
      <c r="AO2865" s="1"/>
      <c r="AP2865" s="1"/>
      <c r="AQ2865" s="1"/>
      <c r="AR2865" s="1"/>
      <c r="AS2865" s="1"/>
      <c r="AT2865" s="1"/>
      <c r="AU2865" s="1"/>
      <c r="AV2865" s="1"/>
      <c r="AW2865" s="1"/>
      <c r="AX2865" s="1"/>
      <c r="AY2865" s="1"/>
      <c r="AZ2865" s="1"/>
      <c r="BA2865" s="1"/>
      <c r="BB2865" s="1"/>
      <c r="BC2865" s="1"/>
      <c r="BD2865" s="1"/>
      <c r="BE2865" s="1"/>
      <c r="BF2865" s="1"/>
      <c r="BG2865" s="1"/>
      <c r="BH2865" s="1"/>
      <c r="BI2865" s="1"/>
      <c r="BJ2865" s="1"/>
      <c r="BK2865" s="1"/>
    </row>
    <row r="2866" spans="1:63" s="901" customFormat="1" ht="15" customHeight="1" x14ac:dyDescent="0.1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50"/>
      <c r="AG2866" s="54"/>
      <c r="AH2866" s="1"/>
      <c r="AI2866" s="1"/>
      <c r="AJ2866" s="1"/>
      <c r="AK2866" s="1"/>
      <c r="AL2866" s="1"/>
      <c r="AM2866" s="1"/>
      <c r="AN2866" s="1"/>
      <c r="AO2866" s="1"/>
      <c r="AP2866" s="1"/>
      <c r="AQ2866" s="1"/>
      <c r="AR2866" s="1"/>
      <c r="AS2866" s="1"/>
      <c r="AT2866" s="1"/>
      <c r="AU2866" s="1"/>
      <c r="AV2866" s="1"/>
      <c r="AW2866" s="1"/>
      <c r="AX2866" s="1"/>
      <c r="AY2866" s="1"/>
      <c r="AZ2866" s="1"/>
      <c r="BA2866" s="1"/>
      <c r="BB2866" s="1"/>
      <c r="BC2866" s="1"/>
      <c r="BD2866" s="1"/>
      <c r="BE2866" s="1"/>
      <c r="BF2866" s="1"/>
      <c r="BG2866" s="1"/>
      <c r="BH2866" s="1"/>
      <c r="BI2866" s="1"/>
      <c r="BJ2866" s="1"/>
      <c r="BK2866" s="1"/>
    </row>
    <row r="2867" spans="1:63" s="901" customFormat="1" ht="15" customHeight="1" x14ac:dyDescent="0.1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50"/>
      <c r="AG2867" s="54"/>
      <c r="AH2867" s="1"/>
      <c r="AI2867" s="1"/>
      <c r="AJ2867" s="1"/>
      <c r="AK2867" s="1"/>
      <c r="AL2867" s="1"/>
      <c r="AM2867" s="1"/>
      <c r="AN2867" s="1"/>
      <c r="AO2867" s="1"/>
      <c r="AP2867" s="1"/>
      <c r="AQ2867" s="1"/>
      <c r="AR2867" s="1"/>
      <c r="AS2867" s="1"/>
      <c r="AT2867" s="1"/>
      <c r="AU2867" s="1"/>
      <c r="AV2867" s="1"/>
      <c r="AW2867" s="1"/>
      <c r="AX2867" s="1"/>
      <c r="AY2867" s="1"/>
      <c r="AZ2867" s="1"/>
      <c r="BA2867" s="1"/>
      <c r="BB2867" s="1"/>
      <c r="BC2867" s="1"/>
      <c r="BD2867" s="1"/>
      <c r="BE2867" s="1"/>
      <c r="BF2867" s="1"/>
      <c r="BG2867" s="1"/>
      <c r="BH2867" s="1"/>
      <c r="BI2867" s="1"/>
      <c r="BJ2867" s="1"/>
      <c r="BK2867" s="1"/>
    </row>
    <row r="2868" spans="1:63" s="901" customFormat="1" ht="15" customHeight="1" x14ac:dyDescent="0.1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50"/>
      <c r="AG2868" s="54"/>
      <c r="AH2868" s="1"/>
      <c r="AI2868" s="1"/>
      <c r="AJ2868" s="1"/>
      <c r="AK2868" s="1"/>
      <c r="AL2868" s="1"/>
      <c r="AM2868" s="1"/>
      <c r="AN2868" s="1"/>
      <c r="AO2868" s="1"/>
      <c r="AP2868" s="1"/>
      <c r="AQ2868" s="1"/>
      <c r="AR2868" s="1"/>
      <c r="AS2868" s="1"/>
      <c r="AT2868" s="1"/>
      <c r="AU2868" s="1"/>
      <c r="AV2868" s="1"/>
      <c r="AW2868" s="1"/>
      <c r="AX2868" s="1"/>
      <c r="AY2868" s="1"/>
      <c r="AZ2868" s="1"/>
      <c r="BA2868" s="1"/>
      <c r="BB2868" s="1"/>
      <c r="BC2868" s="1"/>
      <c r="BD2868" s="1"/>
      <c r="BE2868" s="1"/>
      <c r="BF2868" s="1"/>
      <c r="BG2868" s="1"/>
      <c r="BH2868" s="1"/>
      <c r="BI2868" s="1"/>
      <c r="BJ2868" s="1"/>
      <c r="BK2868" s="1"/>
    </row>
    <row r="2869" spans="1:63" s="901" customFormat="1" ht="15" customHeight="1" x14ac:dyDescent="0.1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50"/>
      <c r="AG2869" s="54"/>
      <c r="AH2869" s="1"/>
      <c r="AI2869" s="1"/>
      <c r="AJ2869" s="1"/>
      <c r="AK2869" s="1"/>
      <c r="AL2869" s="1"/>
      <c r="AM2869" s="1"/>
      <c r="AN2869" s="1"/>
      <c r="AO2869" s="1"/>
      <c r="AP2869" s="1"/>
      <c r="AQ2869" s="1"/>
      <c r="AR2869" s="1"/>
      <c r="AS2869" s="1"/>
      <c r="AT2869" s="1"/>
      <c r="AU2869" s="1"/>
      <c r="AV2869" s="1"/>
      <c r="AW2869" s="1"/>
      <c r="AX2869" s="1"/>
      <c r="AY2869" s="1"/>
      <c r="AZ2869" s="1"/>
      <c r="BA2869" s="1"/>
      <c r="BB2869" s="1"/>
      <c r="BC2869" s="1"/>
      <c r="BD2869" s="1"/>
      <c r="BE2869" s="1"/>
      <c r="BF2869" s="1"/>
      <c r="BG2869" s="1"/>
      <c r="BH2869" s="1"/>
      <c r="BI2869" s="1"/>
      <c r="BJ2869" s="1"/>
      <c r="BK2869" s="1"/>
    </row>
    <row r="2870" spans="1:63" s="901" customFormat="1" ht="15" customHeight="1" x14ac:dyDescent="0.1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50"/>
      <c r="AG2870" s="54"/>
      <c r="AH2870" s="1"/>
      <c r="AI2870" s="1"/>
      <c r="AJ2870" s="1"/>
      <c r="AK2870" s="1"/>
      <c r="AL2870" s="1"/>
      <c r="AM2870" s="1"/>
      <c r="AN2870" s="1"/>
      <c r="AO2870" s="1"/>
      <c r="AP2870" s="1"/>
      <c r="AQ2870" s="1"/>
      <c r="AR2870" s="1"/>
      <c r="AS2870" s="1"/>
      <c r="AT2870" s="1"/>
      <c r="AU2870" s="1"/>
      <c r="AV2870" s="1"/>
      <c r="AW2870" s="1"/>
      <c r="AX2870" s="1"/>
      <c r="AY2870" s="1"/>
      <c r="AZ2870" s="1"/>
      <c r="BA2870" s="1"/>
      <c r="BB2870" s="1"/>
      <c r="BC2870" s="1"/>
      <c r="BD2870" s="1"/>
      <c r="BE2870" s="1"/>
      <c r="BF2870" s="1"/>
      <c r="BG2870" s="1"/>
      <c r="BH2870" s="1"/>
      <c r="BI2870" s="1"/>
      <c r="BJ2870" s="1"/>
      <c r="BK2870" s="1"/>
    </row>
    <row r="2871" spans="1:63" s="901" customFormat="1" ht="15" customHeight="1" x14ac:dyDescent="0.1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50"/>
      <c r="AG2871" s="54"/>
      <c r="AH2871" s="1"/>
      <c r="AI2871" s="1"/>
      <c r="AJ2871" s="1"/>
      <c r="AK2871" s="1"/>
      <c r="AL2871" s="1"/>
      <c r="AM2871" s="1"/>
      <c r="AN2871" s="1"/>
      <c r="AO2871" s="1"/>
      <c r="AP2871" s="1"/>
      <c r="AQ2871" s="1"/>
      <c r="AR2871" s="1"/>
      <c r="AS2871" s="1"/>
      <c r="AT2871" s="1"/>
      <c r="AU2871" s="1"/>
      <c r="AV2871" s="1"/>
      <c r="AW2871" s="1"/>
      <c r="AX2871" s="1"/>
      <c r="AY2871" s="1"/>
      <c r="AZ2871" s="1"/>
      <c r="BA2871" s="1"/>
      <c r="BB2871" s="1"/>
      <c r="BC2871" s="1"/>
      <c r="BD2871" s="1"/>
      <c r="BE2871" s="1"/>
      <c r="BF2871" s="1"/>
      <c r="BG2871" s="1"/>
      <c r="BH2871" s="1"/>
      <c r="BI2871" s="1"/>
      <c r="BJ2871" s="1"/>
      <c r="BK2871" s="1"/>
    </row>
    <row r="2872" spans="1:63" s="901" customFormat="1" ht="15" customHeight="1" x14ac:dyDescent="0.1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50"/>
      <c r="AG2872" s="54"/>
      <c r="AH2872" s="1"/>
      <c r="AI2872" s="1"/>
      <c r="AJ2872" s="1"/>
      <c r="AK2872" s="1"/>
      <c r="AL2872" s="1"/>
      <c r="AM2872" s="1"/>
      <c r="AN2872" s="1"/>
      <c r="AO2872" s="1"/>
      <c r="AP2872" s="1"/>
      <c r="AQ2872" s="1"/>
      <c r="AR2872" s="1"/>
      <c r="AS2872" s="1"/>
      <c r="AT2872" s="1"/>
      <c r="AU2872" s="1"/>
      <c r="AV2872" s="1"/>
      <c r="AW2872" s="1"/>
      <c r="AX2872" s="1"/>
      <c r="AY2872" s="1"/>
      <c r="AZ2872" s="1"/>
      <c r="BA2872" s="1"/>
      <c r="BB2872" s="1"/>
      <c r="BC2872" s="1"/>
      <c r="BD2872" s="1"/>
      <c r="BE2872" s="1"/>
      <c r="BF2872" s="1"/>
      <c r="BG2872" s="1"/>
      <c r="BH2872" s="1"/>
      <c r="BI2872" s="1"/>
      <c r="BJ2872" s="1"/>
      <c r="BK2872" s="1"/>
    </row>
    <row r="2873" spans="1:63" s="901" customFormat="1" ht="15" customHeight="1" x14ac:dyDescent="0.1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50"/>
      <c r="AG2873" s="54"/>
      <c r="AH2873" s="1"/>
      <c r="AI2873" s="1"/>
      <c r="AJ2873" s="1"/>
      <c r="AK2873" s="1"/>
      <c r="AL2873" s="1"/>
      <c r="AM2873" s="1"/>
      <c r="AN2873" s="1"/>
      <c r="AO2873" s="1"/>
      <c r="AP2873" s="1"/>
      <c r="AQ2873" s="1"/>
      <c r="AR2873" s="1"/>
      <c r="AS2873" s="1"/>
      <c r="AT2873" s="1"/>
      <c r="AU2873" s="1"/>
      <c r="AV2873" s="1"/>
      <c r="AW2873" s="1"/>
      <c r="AX2873" s="1"/>
      <c r="AY2873" s="1"/>
      <c r="AZ2873" s="1"/>
      <c r="BA2873" s="1"/>
      <c r="BB2873" s="1"/>
      <c r="BC2873" s="1"/>
      <c r="BD2873" s="1"/>
      <c r="BE2873" s="1"/>
      <c r="BF2873" s="1"/>
      <c r="BG2873" s="1"/>
      <c r="BH2873" s="1"/>
      <c r="BI2873" s="1"/>
      <c r="BJ2873" s="1"/>
      <c r="BK2873" s="1"/>
    </row>
    <row r="2874" spans="1:63" s="901" customFormat="1" ht="15" customHeight="1" x14ac:dyDescent="0.1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50"/>
      <c r="AG2874" s="54"/>
      <c r="AH2874" s="1"/>
      <c r="AI2874" s="1"/>
      <c r="AJ2874" s="1"/>
      <c r="AK2874" s="1"/>
      <c r="AL2874" s="1"/>
      <c r="AM2874" s="1"/>
      <c r="AN2874" s="1"/>
      <c r="AO2874" s="1"/>
      <c r="AP2874" s="1"/>
      <c r="AQ2874" s="1"/>
      <c r="AR2874" s="1"/>
      <c r="AS2874" s="1"/>
      <c r="AT2874" s="1"/>
      <c r="AU2874" s="1"/>
      <c r="AV2874" s="1"/>
      <c r="AW2874" s="1"/>
      <c r="AX2874" s="1"/>
      <c r="AY2874" s="1"/>
      <c r="AZ2874" s="1"/>
      <c r="BA2874" s="1"/>
      <c r="BB2874" s="1"/>
      <c r="BC2874" s="1"/>
      <c r="BD2874" s="1"/>
      <c r="BE2874" s="1"/>
      <c r="BF2874" s="1"/>
      <c r="BG2874" s="1"/>
      <c r="BH2874" s="1"/>
      <c r="BI2874" s="1"/>
      <c r="BJ2874" s="1"/>
      <c r="BK2874" s="1"/>
    </row>
    <row r="2875" spans="1:63" s="901" customFormat="1" ht="15" customHeight="1" x14ac:dyDescent="0.1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50"/>
      <c r="AG2875" s="54"/>
      <c r="AH2875" s="1"/>
      <c r="AI2875" s="1"/>
      <c r="AJ2875" s="1"/>
      <c r="AK2875" s="1"/>
      <c r="AL2875" s="1"/>
      <c r="AM2875" s="1"/>
      <c r="AN2875" s="1"/>
      <c r="AO2875" s="1"/>
      <c r="AP2875" s="1"/>
      <c r="AQ2875" s="1"/>
      <c r="AR2875" s="1"/>
      <c r="AS2875" s="1"/>
      <c r="AT2875" s="1"/>
      <c r="AU2875" s="1"/>
      <c r="AV2875" s="1"/>
      <c r="AW2875" s="1"/>
      <c r="AX2875" s="1"/>
      <c r="AY2875" s="1"/>
      <c r="AZ2875" s="1"/>
      <c r="BA2875" s="1"/>
      <c r="BB2875" s="1"/>
      <c r="BC2875" s="1"/>
      <c r="BD2875" s="1"/>
      <c r="BE2875" s="1"/>
      <c r="BF2875" s="1"/>
      <c r="BG2875" s="1"/>
      <c r="BH2875" s="1"/>
      <c r="BI2875" s="1"/>
      <c r="BJ2875" s="1"/>
      <c r="BK2875" s="1"/>
    </row>
    <row r="2876" spans="1:63" s="901" customFormat="1" ht="15" customHeight="1" x14ac:dyDescent="0.1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50"/>
      <c r="AG2876" s="54"/>
      <c r="AH2876" s="1"/>
      <c r="AI2876" s="1"/>
      <c r="AJ2876" s="1"/>
      <c r="AK2876" s="1"/>
      <c r="AL2876" s="1"/>
      <c r="AM2876" s="1"/>
      <c r="AN2876" s="1"/>
      <c r="AO2876" s="1"/>
      <c r="AP2876" s="1"/>
      <c r="AQ2876" s="1"/>
      <c r="AR2876" s="1"/>
      <c r="AS2876" s="1"/>
      <c r="AT2876" s="1"/>
      <c r="AU2876" s="1"/>
      <c r="AV2876" s="1"/>
      <c r="AW2876" s="1"/>
      <c r="AX2876" s="1"/>
      <c r="AY2876" s="1"/>
      <c r="AZ2876" s="1"/>
      <c r="BA2876" s="1"/>
      <c r="BB2876" s="1"/>
      <c r="BC2876" s="1"/>
      <c r="BD2876" s="1"/>
      <c r="BE2876" s="1"/>
      <c r="BF2876" s="1"/>
      <c r="BG2876" s="1"/>
      <c r="BH2876" s="1"/>
      <c r="BI2876" s="1"/>
      <c r="BJ2876" s="1"/>
      <c r="BK2876" s="1"/>
    </row>
    <row r="2877" spans="1:63" s="901" customFormat="1" ht="15" customHeight="1" x14ac:dyDescent="0.1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50"/>
      <c r="AG2877" s="54"/>
      <c r="AH2877" s="1"/>
      <c r="AI2877" s="1"/>
      <c r="AJ2877" s="1"/>
      <c r="AK2877" s="1"/>
      <c r="AL2877" s="1"/>
      <c r="AM2877" s="1"/>
      <c r="AN2877" s="1"/>
      <c r="AO2877" s="1"/>
      <c r="AP2877" s="1"/>
      <c r="AQ2877" s="1"/>
      <c r="AR2877" s="1"/>
      <c r="AS2877" s="1"/>
      <c r="AT2877" s="1"/>
      <c r="AU2877" s="1"/>
      <c r="AV2877" s="1"/>
      <c r="AW2877" s="1"/>
      <c r="AX2877" s="1"/>
      <c r="AY2877" s="1"/>
      <c r="AZ2877" s="1"/>
      <c r="BA2877" s="1"/>
      <c r="BB2877" s="1"/>
      <c r="BC2877" s="1"/>
      <c r="BD2877" s="1"/>
      <c r="BE2877" s="1"/>
      <c r="BF2877" s="1"/>
      <c r="BG2877" s="1"/>
      <c r="BH2877" s="1"/>
      <c r="BI2877" s="1"/>
      <c r="BJ2877" s="1"/>
      <c r="BK2877" s="1"/>
    </row>
    <row r="2878" spans="1:63" s="901" customFormat="1" ht="15" customHeight="1" x14ac:dyDescent="0.1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50"/>
      <c r="AG2878" s="54"/>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row>
    <row r="2879" spans="1:63" s="901" customFormat="1" ht="15" customHeight="1" x14ac:dyDescent="0.1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50"/>
      <c r="AG2879" s="54"/>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row>
    <row r="2880" spans="1:63" s="901" customFormat="1" ht="15" customHeight="1" x14ac:dyDescent="0.1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50"/>
      <c r="AG2880" s="54"/>
      <c r="AH2880" s="1"/>
      <c r="AI2880" s="1"/>
      <c r="AJ2880" s="1"/>
      <c r="AK2880" s="1"/>
      <c r="AL2880" s="1"/>
      <c r="AM2880" s="1"/>
      <c r="AN2880" s="1"/>
      <c r="AO2880" s="1"/>
      <c r="AP2880" s="1"/>
      <c r="AQ2880" s="1"/>
      <c r="AR2880" s="1"/>
      <c r="AS2880" s="1"/>
      <c r="AT2880" s="1"/>
      <c r="AU2880" s="1"/>
      <c r="AV2880" s="1"/>
      <c r="AW2880" s="1"/>
      <c r="AX2880" s="1"/>
      <c r="AY2880" s="1"/>
      <c r="AZ2880" s="1"/>
      <c r="BA2880" s="1"/>
      <c r="BB2880" s="1"/>
      <c r="BC2880" s="1"/>
      <c r="BD2880" s="1"/>
      <c r="BE2880" s="1"/>
      <c r="BF2880" s="1"/>
      <c r="BG2880" s="1"/>
      <c r="BH2880" s="1"/>
      <c r="BI2880" s="1"/>
      <c r="BJ2880" s="1"/>
      <c r="BK2880" s="1"/>
    </row>
    <row r="2881" spans="1:63" s="901" customFormat="1" ht="15" customHeight="1" x14ac:dyDescent="0.1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50"/>
      <c r="AG2881" s="54"/>
      <c r="AH2881" s="1"/>
      <c r="AI2881" s="1"/>
      <c r="AJ2881" s="1"/>
      <c r="AK2881" s="1"/>
      <c r="AL2881" s="1"/>
      <c r="AM2881" s="1"/>
      <c r="AN2881" s="1"/>
      <c r="AO2881" s="1"/>
      <c r="AP2881" s="1"/>
      <c r="AQ2881" s="1"/>
      <c r="AR2881" s="1"/>
      <c r="AS2881" s="1"/>
      <c r="AT2881" s="1"/>
      <c r="AU2881" s="1"/>
      <c r="AV2881" s="1"/>
      <c r="AW2881" s="1"/>
      <c r="AX2881" s="1"/>
      <c r="AY2881" s="1"/>
      <c r="AZ2881" s="1"/>
      <c r="BA2881" s="1"/>
      <c r="BB2881" s="1"/>
      <c r="BC2881" s="1"/>
      <c r="BD2881" s="1"/>
      <c r="BE2881" s="1"/>
      <c r="BF2881" s="1"/>
      <c r="BG2881" s="1"/>
      <c r="BH2881" s="1"/>
      <c r="BI2881" s="1"/>
      <c r="BJ2881" s="1"/>
      <c r="BK2881" s="1"/>
    </row>
    <row r="2882" spans="1:63" s="901" customFormat="1" ht="15" customHeight="1" x14ac:dyDescent="0.1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50"/>
      <c r="AG2882" s="54"/>
      <c r="AH2882" s="1"/>
      <c r="AI2882" s="1"/>
      <c r="AJ2882" s="1"/>
      <c r="AK2882" s="1"/>
      <c r="AL2882" s="1"/>
      <c r="AM2882" s="1"/>
      <c r="AN2882" s="1"/>
      <c r="AO2882" s="1"/>
      <c r="AP2882" s="1"/>
      <c r="AQ2882" s="1"/>
      <c r="AR2882" s="1"/>
      <c r="AS2882" s="1"/>
      <c r="AT2882" s="1"/>
      <c r="AU2882" s="1"/>
      <c r="AV2882" s="1"/>
      <c r="AW2882" s="1"/>
      <c r="AX2882" s="1"/>
      <c r="AY2882" s="1"/>
      <c r="AZ2882" s="1"/>
      <c r="BA2882" s="1"/>
      <c r="BB2882" s="1"/>
      <c r="BC2882" s="1"/>
      <c r="BD2882" s="1"/>
      <c r="BE2882" s="1"/>
      <c r="BF2882" s="1"/>
      <c r="BG2882" s="1"/>
      <c r="BH2882" s="1"/>
      <c r="BI2882" s="1"/>
      <c r="BJ2882" s="1"/>
      <c r="BK2882" s="1"/>
    </row>
    <row r="2883" spans="1:63" s="901" customFormat="1" ht="15" customHeight="1" x14ac:dyDescent="0.1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50"/>
      <c r="AG2883" s="54"/>
      <c r="AH2883" s="1"/>
      <c r="AI2883" s="1"/>
      <c r="AJ2883" s="1"/>
      <c r="AK2883" s="1"/>
      <c r="AL2883" s="1"/>
      <c r="AM2883" s="1"/>
      <c r="AN2883" s="1"/>
      <c r="AO2883" s="1"/>
      <c r="AP2883" s="1"/>
      <c r="AQ2883" s="1"/>
      <c r="AR2883" s="1"/>
      <c r="AS2883" s="1"/>
      <c r="AT2883" s="1"/>
      <c r="AU2883" s="1"/>
      <c r="AV2883" s="1"/>
      <c r="AW2883" s="1"/>
      <c r="AX2883" s="1"/>
      <c r="AY2883" s="1"/>
      <c r="AZ2883" s="1"/>
      <c r="BA2883" s="1"/>
      <c r="BB2883" s="1"/>
      <c r="BC2883" s="1"/>
      <c r="BD2883" s="1"/>
      <c r="BE2883" s="1"/>
      <c r="BF2883" s="1"/>
      <c r="BG2883" s="1"/>
      <c r="BH2883" s="1"/>
      <c r="BI2883" s="1"/>
      <c r="BJ2883" s="1"/>
      <c r="BK2883" s="1"/>
    </row>
    <row r="2884" spans="1:63" s="901" customFormat="1" ht="15" customHeight="1" x14ac:dyDescent="0.1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50"/>
      <c r="AG2884" s="54"/>
      <c r="AH2884" s="1"/>
      <c r="AI2884" s="1"/>
      <c r="AJ2884" s="1"/>
      <c r="AK2884" s="1"/>
      <c r="AL2884" s="1"/>
      <c r="AM2884" s="1"/>
      <c r="AN2884" s="1"/>
      <c r="AO2884" s="1"/>
      <c r="AP2884" s="1"/>
      <c r="AQ2884" s="1"/>
      <c r="AR2884" s="1"/>
      <c r="AS2884" s="1"/>
      <c r="AT2884" s="1"/>
      <c r="AU2884" s="1"/>
      <c r="AV2884" s="1"/>
      <c r="AW2884" s="1"/>
      <c r="AX2884" s="1"/>
      <c r="AY2884" s="1"/>
      <c r="AZ2884" s="1"/>
      <c r="BA2884" s="1"/>
      <c r="BB2884" s="1"/>
      <c r="BC2884" s="1"/>
      <c r="BD2884" s="1"/>
      <c r="BE2884" s="1"/>
      <c r="BF2884" s="1"/>
      <c r="BG2884" s="1"/>
      <c r="BH2884" s="1"/>
      <c r="BI2884" s="1"/>
      <c r="BJ2884" s="1"/>
      <c r="BK2884" s="1"/>
    </row>
    <row r="2885" spans="1:63" s="901" customFormat="1" ht="15" customHeight="1" x14ac:dyDescent="0.1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50"/>
      <c r="AG2885" s="54"/>
      <c r="AH2885" s="1"/>
      <c r="AI2885" s="1"/>
      <c r="AJ2885" s="1"/>
      <c r="AK2885" s="1"/>
      <c r="AL2885" s="1"/>
      <c r="AM2885" s="1"/>
      <c r="AN2885" s="1"/>
      <c r="AO2885" s="1"/>
      <c r="AP2885" s="1"/>
      <c r="AQ2885" s="1"/>
      <c r="AR2885" s="1"/>
      <c r="AS2885" s="1"/>
      <c r="AT2885" s="1"/>
      <c r="AU2885" s="1"/>
      <c r="AV2885" s="1"/>
      <c r="AW2885" s="1"/>
      <c r="AX2885" s="1"/>
      <c r="AY2885" s="1"/>
      <c r="AZ2885" s="1"/>
      <c r="BA2885" s="1"/>
      <c r="BB2885" s="1"/>
      <c r="BC2885" s="1"/>
      <c r="BD2885" s="1"/>
      <c r="BE2885" s="1"/>
      <c r="BF2885" s="1"/>
      <c r="BG2885" s="1"/>
      <c r="BH2885" s="1"/>
      <c r="BI2885" s="1"/>
      <c r="BJ2885" s="1"/>
      <c r="BK2885" s="1"/>
    </row>
    <row r="2886" spans="1:63" s="901" customFormat="1" ht="15" customHeight="1" x14ac:dyDescent="0.1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50"/>
      <c r="AG2886" s="54"/>
      <c r="AH2886" s="1"/>
      <c r="AI2886" s="1"/>
      <c r="AJ2886" s="1"/>
      <c r="AK2886" s="1"/>
      <c r="AL2886" s="1"/>
      <c r="AM2886" s="1"/>
      <c r="AN2886" s="1"/>
      <c r="AO2886" s="1"/>
      <c r="AP2886" s="1"/>
      <c r="AQ2886" s="1"/>
      <c r="AR2886" s="1"/>
      <c r="AS2886" s="1"/>
      <c r="AT2886" s="1"/>
      <c r="AU2886" s="1"/>
      <c r="AV2886" s="1"/>
      <c r="AW2886" s="1"/>
      <c r="AX2886" s="1"/>
      <c r="AY2886" s="1"/>
      <c r="AZ2886" s="1"/>
      <c r="BA2886" s="1"/>
      <c r="BB2886" s="1"/>
      <c r="BC2886" s="1"/>
      <c r="BD2886" s="1"/>
      <c r="BE2886" s="1"/>
      <c r="BF2886" s="1"/>
      <c r="BG2886" s="1"/>
      <c r="BH2886" s="1"/>
      <c r="BI2886" s="1"/>
      <c r="BJ2886" s="1"/>
      <c r="BK2886" s="1"/>
    </row>
    <row r="2887" spans="1:63" s="901" customFormat="1" ht="15" customHeight="1" x14ac:dyDescent="0.1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50"/>
      <c r="AG2887" s="54"/>
      <c r="AH2887" s="1"/>
      <c r="AI2887" s="1"/>
      <c r="AJ2887" s="1"/>
      <c r="AK2887" s="1"/>
      <c r="AL2887" s="1"/>
      <c r="AM2887" s="1"/>
      <c r="AN2887" s="1"/>
      <c r="AO2887" s="1"/>
      <c r="AP2887" s="1"/>
      <c r="AQ2887" s="1"/>
      <c r="AR2887" s="1"/>
      <c r="AS2887" s="1"/>
      <c r="AT2887" s="1"/>
      <c r="AU2887" s="1"/>
      <c r="AV2887" s="1"/>
      <c r="AW2887" s="1"/>
      <c r="AX2887" s="1"/>
      <c r="AY2887" s="1"/>
      <c r="AZ2887" s="1"/>
      <c r="BA2887" s="1"/>
      <c r="BB2887" s="1"/>
      <c r="BC2887" s="1"/>
      <c r="BD2887" s="1"/>
      <c r="BE2887" s="1"/>
      <c r="BF2887" s="1"/>
      <c r="BG2887" s="1"/>
      <c r="BH2887" s="1"/>
      <c r="BI2887" s="1"/>
      <c r="BJ2887" s="1"/>
      <c r="BK2887" s="1"/>
    </row>
    <row r="2888" spans="1:63" s="901" customFormat="1" ht="15" customHeight="1" x14ac:dyDescent="0.1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50"/>
      <c r="AG2888" s="54"/>
      <c r="AH2888" s="1"/>
      <c r="AI2888" s="1"/>
      <c r="AJ2888" s="1"/>
      <c r="AK2888" s="1"/>
      <c r="AL2888" s="1"/>
      <c r="AM2888" s="1"/>
      <c r="AN2888" s="1"/>
      <c r="AO2888" s="1"/>
      <c r="AP2888" s="1"/>
      <c r="AQ2888" s="1"/>
      <c r="AR2888" s="1"/>
      <c r="AS2888" s="1"/>
      <c r="AT2888" s="1"/>
      <c r="AU2888" s="1"/>
      <c r="AV2888" s="1"/>
      <c r="AW2888" s="1"/>
      <c r="AX2888" s="1"/>
      <c r="AY2888" s="1"/>
      <c r="AZ2888" s="1"/>
      <c r="BA2888" s="1"/>
      <c r="BB2888" s="1"/>
      <c r="BC2888" s="1"/>
      <c r="BD2888" s="1"/>
      <c r="BE2888" s="1"/>
      <c r="BF2888" s="1"/>
      <c r="BG2888" s="1"/>
      <c r="BH2888" s="1"/>
      <c r="BI2888" s="1"/>
      <c r="BJ2888" s="1"/>
      <c r="BK2888" s="1"/>
    </row>
    <row r="2889" spans="1:63" s="901" customFormat="1" ht="15" customHeight="1" x14ac:dyDescent="0.1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50"/>
      <c r="AG2889" s="54"/>
      <c r="AH2889" s="1"/>
      <c r="AI2889" s="1"/>
      <c r="AJ2889" s="1"/>
      <c r="AK2889" s="1"/>
      <c r="AL2889" s="1"/>
      <c r="AM2889" s="1"/>
      <c r="AN2889" s="1"/>
      <c r="AO2889" s="1"/>
      <c r="AP2889" s="1"/>
      <c r="AQ2889" s="1"/>
      <c r="AR2889" s="1"/>
      <c r="AS2889" s="1"/>
      <c r="AT2889" s="1"/>
      <c r="AU2889" s="1"/>
      <c r="AV2889" s="1"/>
      <c r="AW2889" s="1"/>
      <c r="AX2889" s="1"/>
      <c r="AY2889" s="1"/>
      <c r="AZ2889" s="1"/>
      <c r="BA2889" s="1"/>
      <c r="BB2889" s="1"/>
      <c r="BC2889" s="1"/>
      <c r="BD2889" s="1"/>
      <c r="BE2889" s="1"/>
      <c r="BF2889" s="1"/>
      <c r="BG2889" s="1"/>
      <c r="BH2889" s="1"/>
      <c r="BI2889" s="1"/>
      <c r="BJ2889" s="1"/>
      <c r="BK2889" s="1"/>
    </row>
    <row r="2890" spans="1:63" s="901" customFormat="1" ht="15" customHeight="1" x14ac:dyDescent="0.1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50"/>
      <c r="AG2890" s="54"/>
      <c r="AH2890" s="1"/>
      <c r="AI2890" s="1"/>
      <c r="AJ2890" s="1"/>
      <c r="AK2890" s="1"/>
      <c r="AL2890" s="1"/>
      <c r="AM2890" s="1"/>
      <c r="AN2890" s="1"/>
      <c r="AO2890" s="1"/>
      <c r="AP2890" s="1"/>
      <c r="AQ2890" s="1"/>
      <c r="AR2890" s="1"/>
      <c r="AS2890" s="1"/>
      <c r="AT2890" s="1"/>
      <c r="AU2890" s="1"/>
      <c r="AV2890" s="1"/>
      <c r="AW2890" s="1"/>
      <c r="AX2890" s="1"/>
      <c r="AY2890" s="1"/>
      <c r="AZ2890" s="1"/>
      <c r="BA2890" s="1"/>
      <c r="BB2890" s="1"/>
      <c r="BC2890" s="1"/>
      <c r="BD2890" s="1"/>
      <c r="BE2890" s="1"/>
      <c r="BF2890" s="1"/>
      <c r="BG2890" s="1"/>
      <c r="BH2890" s="1"/>
      <c r="BI2890" s="1"/>
      <c r="BJ2890" s="1"/>
      <c r="BK2890" s="1"/>
    </row>
    <row r="2891" spans="1:63" s="901" customFormat="1" ht="15" customHeight="1" x14ac:dyDescent="0.1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50"/>
      <c r="AG2891" s="54"/>
      <c r="AH2891" s="1"/>
      <c r="AI2891" s="1"/>
      <c r="AJ2891" s="1"/>
      <c r="AK2891" s="1"/>
      <c r="AL2891" s="1"/>
      <c r="AM2891" s="1"/>
      <c r="AN2891" s="1"/>
      <c r="AO2891" s="1"/>
      <c r="AP2891" s="1"/>
      <c r="AQ2891" s="1"/>
      <c r="AR2891" s="1"/>
      <c r="AS2891" s="1"/>
      <c r="AT2891" s="1"/>
      <c r="AU2891" s="1"/>
      <c r="AV2891" s="1"/>
      <c r="AW2891" s="1"/>
      <c r="AX2891" s="1"/>
      <c r="AY2891" s="1"/>
      <c r="AZ2891" s="1"/>
      <c r="BA2891" s="1"/>
      <c r="BB2891" s="1"/>
      <c r="BC2891" s="1"/>
      <c r="BD2891" s="1"/>
      <c r="BE2891" s="1"/>
      <c r="BF2891" s="1"/>
      <c r="BG2891" s="1"/>
      <c r="BH2891" s="1"/>
      <c r="BI2891" s="1"/>
      <c r="BJ2891" s="1"/>
      <c r="BK2891" s="1"/>
    </row>
    <row r="2892" spans="1:63" s="901" customFormat="1" ht="15" customHeight="1" x14ac:dyDescent="0.1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50"/>
      <c r="AG2892" s="54"/>
      <c r="AH2892" s="1"/>
      <c r="AI2892" s="1"/>
      <c r="AJ2892" s="1"/>
      <c r="AK2892" s="1"/>
      <c r="AL2892" s="1"/>
      <c r="AM2892" s="1"/>
      <c r="AN2892" s="1"/>
      <c r="AO2892" s="1"/>
      <c r="AP2892" s="1"/>
      <c r="AQ2892" s="1"/>
      <c r="AR2892" s="1"/>
      <c r="AS2892" s="1"/>
      <c r="AT2892" s="1"/>
      <c r="AU2892" s="1"/>
      <c r="AV2892" s="1"/>
      <c r="AW2892" s="1"/>
      <c r="AX2892" s="1"/>
      <c r="AY2892" s="1"/>
      <c r="AZ2892" s="1"/>
      <c r="BA2892" s="1"/>
      <c r="BB2892" s="1"/>
      <c r="BC2892" s="1"/>
      <c r="BD2892" s="1"/>
      <c r="BE2892" s="1"/>
      <c r="BF2892" s="1"/>
      <c r="BG2892" s="1"/>
      <c r="BH2892" s="1"/>
      <c r="BI2892" s="1"/>
      <c r="BJ2892" s="1"/>
      <c r="BK2892" s="1"/>
    </row>
    <row r="2893" spans="1:63" s="901" customFormat="1" ht="15" customHeight="1" x14ac:dyDescent="0.1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50"/>
      <c r="AG2893" s="54"/>
      <c r="AH2893" s="1"/>
      <c r="AI2893" s="1"/>
      <c r="AJ2893" s="1"/>
      <c r="AK2893" s="1"/>
      <c r="AL2893" s="1"/>
      <c r="AM2893" s="1"/>
      <c r="AN2893" s="1"/>
      <c r="AO2893" s="1"/>
      <c r="AP2893" s="1"/>
      <c r="AQ2893" s="1"/>
      <c r="AR2893" s="1"/>
      <c r="AS2893" s="1"/>
      <c r="AT2893" s="1"/>
      <c r="AU2893" s="1"/>
      <c r="AV2893" s="1"/>
      <c r="AW2893" s="1"/>
      <c r="AX2893" s="1"/>
      <c r="AY2893" s="1"/>
      <c r="AZ2893" s="1"/>
      <c r="BA2893" s="1"/>
      <c r="BB2893" s="1"/>
      <c r="BC2893" s="1"/>
      <c r="BD2893" s="1"/>
      <c r="BE2893" s="1"/>
      <c r="BF2893" s="1"/>
      <c r="BG2893" s="1"/>
      <c r="BH2893" s="1"/>
      <c r="BI2893" s="1"/>
      <c r="BJ2893" s="1"/>
      <c r="BK2893" s="1"/>
    </row>
    <row r="2894" spans="1:63" s="901" customFormat="1" ht="15" customHeight="1" x14ac:dyDescent="0.1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50"/>
      <c r="AG2894" s="54"/>
      <c r="AH2894" s="1"/>
      <c r="AI2894" s="1"/>
      <c r="AJ2894" s="1"/>
      <c r="AK2894" s="1"/>
      <c r="AL2894" s="1"/>
      <c r="AM2894" s="1"/>
      <c r="AN2894" s="1"/>
      <c r="AO2894" s="1"/>
      <c r="AP2894" s="1"/>
      <c r="AQ2894" s="1"/>
      <c r="AR2894" s="1"/>
      <c r="AS2894" s="1"/>
      <c r="AT2894" s="1"/>
      <c r="AU2894" s="1"/>
      <c r="AV2894" s="1"/>
      <c r="AW2894" s="1"/>
      <c r="AX2894" s="1"/>
      <c r="AY2894" s="1"/>
      <c r="AZ2894" s="1"/>
      <c r="BA2894" s="1"/>
      <c r="BB2894" s="1"/>
      <c r="BC2894" s="1"/>
      <c r="BD2894" s="1"/>
      <c r="BE2894" s="1"/>
      <c r="BF2894" s="1"/>
      <c r="BG2894" s="1"/>
      <c r="BH2894" s="1"/>
      <c r="BI2894" s="1"/>
      <c r="BJ2894" s="1"/>
      <c r="BK2894" s="1"/>
    </row>
    <row r="2895" spans="1:63" s="901" customFormat="1" ht="15" customHeight="1" x14ac:dyDescent="0.1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50"/>
      <c r="AG2895" s="54"/>
      <c r="AH2895" s="1"/>
      <c r="AI2895" s="1"/>
      <c r="AJ2895" s="1"/>
      <c r="AK2895" s="1"/>
      <c r="AL2895" s="1"/>
      <c r="AM2895" s="1"/>
      <c r="AN2895" s="1"/>
      <c r="AO2895" s="1"/>
      <c r="AP2895" s="1"/>
      <c r="AQ2895" s="1"/>
      <c r="AR2895" s="1"/>
      <c r="AS2895" s="1"/>
      <c r="AT2895" s="1"/>
      <c r="AU2895" s="1"/>
      <c r="AV2895" s="1"/>
      <c r="AW2895" s="1"/>
      <c r="AX2895" s="1"/>
      <c r="AY2895" s="1"/>
      <c r="AZ2895" s="1"/>
      <c r="BA2895" s="1"/>
      <c r="BB2895" s="1"/>
      <c r="BC2895" s="1"/>
      <c r="BD2895" s="1"/>
      <c r="BE2895" s="1"/>
      <c r="BF2895" s="1"/>
      <c r="BG2895" s="1"/>
      <c r="BH2895" s="1"/>
      <c r="BI2895" s="1"/>
      <c r="BJ2895" s="1"/>
      <c r="BK2895" s="1"/>
    </row>
    <row r="2896" spans="1:63" s="901" customFormat="1" ht="15" customHeight="1" x14ac:dyDescent="0.1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50"/>
      <c r="AG2896" s="54"/>
      <c r="AH2896" s="1"/>
      <c r="AI2896" s="1"/>
      <c r="AJ2896" s="1"/>
      <c r="AK2896" s="1"/>
      <c r="AL2896" s="1"/>
      <c r="AM2896" s="1"/>
      <c r="AN2896" s="1"/>
      <c r="AO2896" s="1"/>
      <c r="AP2896" s="1"/>
      <c r="AQ2896" s="1"/>
      <c r="AR2896" s="1"/>
      <c r="AS2896" s="1"/>
      <c r="AT2896" s="1"/>
      <c r="AU2896" s="1"/>
      <c r="AV2896" s="1"/>
      <c r="AW2896" s="1"/>
      <c r="AX2896" s="1"/>
      <c r="AY2896" s="1"/>
      <c r="AZ2896" s="1"/>
      <c r="BA2896" s="1"/>
      <c r="BB2896" s="1"/>
      <c r="BC2896" s="1"/>
      <c r="BD2896" s="1"/>
      <c r="BE2896" s="1"/>
      <c r="BF2896" s="1"/>
      <c r="BG2896" s="1"/>
      <c r="BH2896" s="1"/>
      <c r="BI2896" s="1"/>
      <c r="BJ2896" s="1"/>
      <c r="BK2896" s="1"/>
    </row>
    <row r="2897" spans="1:63" s="901" customFormat="1" ht="15" customHeight="1" x14ac:dyDescent="0.1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50"/>
      <c r="AG2897" s="54"/>
      <c r="AH2897" s="1"/>
      <c r="AI2897" s="1"/>
      <c r="AJ2897" s="1"/>
      <c r="AK2897" s="1"/>
      <c r="AL2897" s="1"/>
      <c r="AM2897" s="1"/>
      <c r="AN2897" s="1"/>
      <c r="AO2897" s="1"/>
      <c r="AP2897" s="1"/>
      <c r="AQ2897" s="1"/>
      <c r="AR2897" s="1"/>
      <c r="AS2897" s="1"/>
      <c r="AT2897" s="1"/>
      <c r="AU2897" s="1"/>
      <c r="AV2897" s="1"/>
      <c r="AW2897" s="1"/>
      <c r="AX2897" s="1"/>
      <c r="AY2897" s="1"/>
      <c r="AZ2897" s="1"/>
      <c r="BA2897" s="1"/>
      <c r="BB2897" s="1"/>
      <c r="BC2897" s="1"/>
      <c r="BD2897" s="1"/>
      <c r="BE2897" s="1"/>
      <c r="BF2897" s="1"/>
      <c r="BG2897" s="1"/>
      <c r="BH2897" s="1"/>
      <c r="BI2897" s="1"/>
      <c r="BJ2897" s="1"/>
      <c r="BK2897" s="1"/>
    </row>
    <row r="2898" spans="1:63" s="901" customFormat="1" ht="15" customHeight="1" x14ac:dyDescent="0.1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50"/>
      <c r="AG2898" s="54"/>
      <c r="AH2898" s="1"/>
      <c r="AI2898" s="1"/>
      <c r="AJ2898" s="1"/>
      <c r="AK2898" s="1"/>
      <c r="AL2898" s="1"/>
      <c r="AM2898" s="1"/>
      <c r="AN2898" s="1"/>
      <c r="AO2898" s="1"/>
      <c r="AP2898" s="1"/>
      <c r="AQ2898" s="1"/>
      <c r="AR2898" s="1"/>
      <c r="AS2898" s="1"/>
      <c r="AT2898" s="1"/>
      <c r="AU2898" s="1"/>
      <c r="AV2898" s="1"/>
      <c r="AW2898" s="1"/>
      <c r="AX2898" s="1"/>
      <c r="AY2898" s="1"/>
      <c r="AZ2898" s="1"/>
      <c r="BA2898" s="1"/>
      <c r="BB2898" s="1"/>
      <c r="BC2898" s="1"/>
      <c r="BD2898" s="1"/>
      <c r="BE2898" s="1"/>
      <c r="BF2898" s="1"/>
      <c r="BG2898" s="1"/>
      <c r="BH2898" s="1"/>
      <c r="BI2898" s="1"/>
      <c r="BJ2898" s="1"/>
      <c r="BK2898" s="1"/>
    </row>
    <row r="2899" spans="1:63" s="901" customFormat="1" ht="15" customHeight="1" x14ac:dyDescent="0.1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50"/>
      <c r="AG2899" s="54"/>
      <c r="AH2899" s="1"/>
      <c r="AI2899" s="1"/>
      <c r="AJ2899" s="1"/>
      <c r="AK2899" s="1"/>
      <c r="AL2899" s="1"/>
      <c r="AM2899" s="1"/>
      <c r="AN2899" s="1"/>
      <c r="AO2899" s="1"/>
      <c r="AP2899" s="1"/>
      <c r="AQ2899" s="1"/>
      <c r="AR2899" s="1"/>
      <c r="AS2899" s="1"/>
      <c r="AT2899" s="1"/>
      <c r="AU2899" s="1"/>
      <c r="AV2899" s="1"/>
      <c r="AW2899" s="1"/>
      <c r="AX2899" s="1"/>
      <c r="AY2899" s="1"/>
      <c r="AZ2899" s="1"/>
      <c r="BA2899" s="1"/>
      <c r="BB2899" s="1"/>
      <c r="BC2899" s="1"/>
      <c r="BD2899" s="1"/>
      <c r="BE2899" s="1"/>
      <c r="BF2899" s="1"/>
      <c r="BG2899" s="1"/>
      <c r="BH2899" s="1"/>
      <c r="BI2899" s="1"/>
      <c r="BJ2899" s="1"/>
      <c r="BK2899" s="1"/>
    </row>
    <row r="2900" spans="1:63" s="901" customFormat="1" ht="15" customHeight="1" x14ac:dyDescent="0.1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50"/>
      <c r="AG2900" s="54"/>
      <c r="AH2900" s="1"/>
      <c r="AI2900" s="1"/>
      <c r="AJ2900" s="1"/>
      <c r="AK2900" s="1"/>
      <c r="AL2900" s="1"/>
      <c r="AM2900" s="1"/>
      <c r="AN2900" s="1"/>
      <c r="AO2900" s="1"/>
      <c r="AP2900" s="1"/>
      <c r="AQ2900" s="1"/>
      <c r="AR2900" s="1"/>
      <c r="AS2900" s="1"/>
      <c r="AT2900" s="1"/>
      <c r="AU2900" s="1"/>
      <c r="AV2900" s="1"/>
      <c r="AW2900" s="1"/>
      <c r="AX2900" s="1"/>
      <c r="AY2900" s="1"/>
      <c r="AZ2900" s="1"/>
      <c r="BA2900" s="1"/>
      <c r="BB2900" s="1"/>
      <c r="BC2900" s="1"/>
      <c r="BD2900" s="1"/>
      <c r="BE2900" s="1"/>
      <c r="BF2900" s="1"/>
      <c r="BG2900" s="1"/>
      <c r="BH2900" s="1"/>
      <c r="BI2900" s="1"/>
      <c r="BJ2900" s="1"/>
      <c r="BK2900" s="1"/>
    </row>
    <row r="2901" spans="1:63" s="901" customFormat="1" ht="15" customHeight="1" x14ac:dyDescent="0.1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50"/>
      <c r="AG2901" s="54"/>
      <c r="AH2901" s="1"/>
      <c r="AI2901" s="1"/>
      <c r="AJ2901" s="1"/>
      <c r="AK2901" s="1"/>
      <c r="AL2901" s="1"/>
      <c r="AM2901" s="1"/>
      <c r="AN2901" s="1"/>
      <c r="AO2901" s="1"/>
      <c r="AP2901" s="1"/>
      <c r="AQ2901" s="1"/>
      <c r="AR2901" s="1"/>
      <c r="AS2901" s="1"/>
      <c r="AT2901" s="1"/>
      <c r="AU2901" s="1"/>
      <c r="AV2901" s="1"/>
      <c r="AW2901" s="1"/>
      <c r="AX2901" s="1"/>
      <c r="AY2901" s="1"/>
      <c r="AZ2901" s="1"/>
      <c r="BA2901" s="1"/>
      <c r="BB2901" s="1"/>
      <c r="BC2901" s="1"/>
      <c r="BD2901" s="1"/>
      <c r="BE2901" s="1"/>
      <c r="BF2901" s="1"/>
      <c r="BG2901" s="1"/>
      <c r="BH2901" s="1"/>
      <c r="BI2901" s="1"/>
      <c r="BJ2901" s="1"/>
      <c r="BK2901" s="1"/>
    </row>
    <row r="2902" spans="1:63" s="901" customFormat="1" ht="15" customHeight="1" x14ac:dyDescent="0.1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50"/>
      <c r="AG2902" s="54"/>
      <c r="AH2902" s="1"/>
      <c r="AI2902" s="1"/>
      <c r="AJ2902" s="1"/>
      <c r="AK2902" s="1"/>
      <c r="AL2902" s="1"/>
      <c r="AM2902" s="1"/>
      <c r="AN2902" s="1"/>
      <c r="AO2902" s="1"/>
      <c r="AP2902" s="1"/>
      <c r="AQ2902" s="1"/>
      <c r="AR2902" s="1"/>
      <c r="AS2902" s="1"/>
      <c r="AT2902" s="1"/>
      <c r="AU2902" s="1"/>
      <c r="AV2902" s="1"/>
      <c r="AW2902" s="1"/>
      <c r="AX2902" s="1"/>
      <c r="AY2902" s="1"/>
      <c r="AZ2902" s="1"/>
      <c r="BA2902" s="1"/>
      <c r="BB2902" s="1"/>
      <c r="BC2902" s="1"/>
      <c r="BD2902" s="1"/>
      <c r="BE2902" s="1"/>
      <c r="BF2902" s="1"/>
      <c r="BG2902" s="1"/>
      <c r="BH2902" s="1"/>
      <c r="BI2902" s="1"/>
      <c r="BJ2902" s="1"/>
      <c r="BK2902" s="1"/>
    </row>
    <row r="2903" spans="1:63" s="901" customFormat="1" ht="15" customHeight="1" x14ac:dyDescent="0.1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50"/>
      <c r="AG2903" s="54"/>
      <c r="AH2903" s="1"/>
      <c r="AI2903" s="1"/>
      <c r="AJ2903" s="1"/>
      <c r="AK2903" s="1"/>
      <c r="AL2903" s="1"/>
      <c r="AM2903" s="1"/>
      <c r="AN2903" s="1"/>
      <c r="AO2903" s="1"/>
      <c r="AP2903" s="1"/>
      <c r="AQ2903" s="1"/>
      <c r="AR2903" s="1"/>
      <c r="AS2903" s="1"/>
      <c r="AT2903" s="1"/>
      <c r="AU2903" s="1"/>
      <c r="AV2903" s="1"/>
      <c r="AW2903" s="1"/>
      <c r="AX2903" s="1"/>
      <c r="AY2903" s="1"/>
      <c r="AZ2903" s="1"/>
      <c r="BA2903" s="1"/>
      <c r="BB2903" s="1"/>
      <c r="BC2903" s="1"/>
      <c r="BD2903" s="1"/>
      <c r="BE2903" s="1"/>
      <c r="BF2903" s="1"/>
      <c r="BG2903" s="1"/>
      <c r="BH2903" s="1"/>
      <c r="BI2903" s="1"/>
      <c r="BJ2903" s="1"/>
      <c r="BK2903" s="1"/>
    </row>
    <row r="2904" spans="1:63" s="901" customFormat="1" ht="15" customHeight="1" x14ac:dyDescent="0.1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50"/>
      <c r="AG2904" s="54"/>
      <c r="AH2904" s="1"/>
      <c r="AI2904" s="1"/>
      <c r="AJ2904" s="1"/>
      <c r="AK2904" s="1"/>
      <c r="AL2904" s="1"/>
      <c r="AM2904" s="1"/>
      <c r="AN2904" s="1"/>
      <c r="AO2904" s="1"/>
      <c r="AP2904" s="1"/>
      <c r="AQ2904" s="1"/>
      <c r="AR2904" s="1"/>
      <c r="AS2904" s="1"/>
      <c r="AT2904" s="1"/>
      <c r="AU2904" s="1"/>
      <c r="AV2904" s="1"/>
      <c r="AW2904" s="1"/>
      <c r="AX2904" s="1"/>
      <c r="AY2904" s="1"/>
      <c r="AZ2904" s="1"/>
      <c r="BA2904" s="1"/>
      <c r="BB2904" s="1"/>
      <c r="BC2904" s="1"/>
      <c r="BD2904" s="1"/>
      <c r="BE2904" s="1"/>
      <c r="BF2904" s="1"/>
      <c r="BG2904" s="1"/>
      <c r="BH2904" s="1"/>
      <c r="BI2904" s="1"/>
      <c r="BJ2904" s="1"/>
      <c r="BK2904" s="1"/>
    </row>
    <row r="2905" spans="1:63" s="901" customFormat="1" ht="15" customHeight="1" x14ac:dyDescent="0.1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50"/>
      <c r="AG2905" s="54"/>
      <c r="AH2905" s="1"/>
      <c r="AI2905" s="1"/>
      <c r="AJ2905" s="1"/>
      <c r="AK2905" s="1"/>
      <c r="AL2905" s="1"/>
      <c r="AM2905" s="1"/>
      <c r="AN2905" s="1"/>
      <c r="AO2905" s="1"/>
      <c r="AP2905" s="1"/>
      <c r="AQ2905" s="1"/>
      <c r="AR2905" s="1"/>
      <c r="AS2905" s="1"/>
      <c r="AT2905" s="1"/>
      <c r="AU2905" s="1"/>
      <c r="AV2905" s="1"/>
      <c r="AW2905" s="1"/>
      <c r="AX2905" s="1"/>
      <c r="AY2905" s="1"/>
      <c r="AZ2905" s="1"/>
      <c r="BA2905" s="1"/>
      <c r="BB2905" s="1"/>
      <c r="BC2905" s="1"/>
      <c r="BD2905" s="1"/>
      <c r="BE2905" s="1"/>
      <c r="BF2905" s="1"/>
      <c r="BG2905" s="1"/>
      <c r="BH2905" s="1"/>
      <c r="BI2905" s="1"/>
      <c r="BJ2905" s="1"/>
      <c r="BK2905" s="1"/>
    </row>
    <row r="2906" spans="1:63" s="901" customFormat="1" ht="15" customHeight="1" x14ac:dyDescent="0.1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50"/>
      <c r="AG2906" s="54"/>
      <c r="AH2906" s="1"/>
      <c r="AI2906" s="1"/>
      <c r="AJ2906" s="1"/>
      <c r="AK2906" s="1"/>
      <c r="AL2906" s="1"/>
      <c r="AM2906" s="1"/>
      <c r="AN2906" s="1"/>
      <c r="AO2906" s="1"/>
      <c r="AP2906" s="1"/>
      <c r="AQ2906" s="1"/>
      <c r="AR2906" s="1"/>
      <c r="AS2906" s="1"/>
      <c r="AT2906" s="1"/>
      <c r="AU2906" s="1"/>
      <c r="AV2906" s="1"/>
      <c r="AW2906" s="1"/>
      <c r="AX2906" s="1"/>
      <c r="AY2906" s="1"/>
      <c r="AZ2906" s="1"/>
      <c r="BA2906" s="1"/>
      <c r="BB2906" s="1"/>
      <c r="BC2906" s="1"/>
      <c r="BD2906" s="1"/>
      <c r="BE2906" s="1"/>
      <c r="BF2906" s="1"/>
      <c r="BG2906" s="1"/>
      <c r="BH2906" s="1"/>
      <c r="BI2906" s="1"/>
      <c r="BJ2906" s="1"/>
      <c r="BK2906" s="1"/>
    </row>
    <row r="2907" spans="1:63" s="901" customFormat="1" ht="15" customHeight="1" x14ac:dyDescent="0.1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50"/>
      <c r="AG2907" s="54"/>
      <c r="AH2907" s="1"/>
      <c r="AI2907" s="1"/>
      <c r="AJ2907" s="1"/>
      <c r="AK2907" s="1"/>
      <c r="AL2907" s="1"/>
      <c r="AM2907" s="1"/>
      <c r="AN2907" s="1"/>
      <c r="AO2907" s="1"/>
      <c r="AP2907" s="1"/>
      <c r="AQ2907" s="1"/>
      <c r="AR2907" s="1"/>
      <c r="AS2907" s="1"/>
      <c r="AT2907" s="1"/>
      <c r="AU2907" s="1"/>
      <c r="AV2907" s="1"/>
      <c r="AW2907" s="1"/>
      <c r="AX2907" s="1"/>
      <c r="AY2907" s="1"/>
      <c r="AZ2907" s="1"/>
      <c r="BA2907" s="1"/>
      <c r="BB2907" s="1"/>
      <c r="BC2907" s="1"/>
      <c r="BD2907" s="1"/>
      <c r="BE2907" s="1"/>
      <c r="BF2907" s="1"/>
      <c r="BG2907" s="1"/>
      <c r="BH2907" s="1"/>
      <c r="BI2907" s="1"/>
      <c r="BJ2907" s="1"/>
      <c r="BK2907" s="1"/>
    </row>
    <row r="2908" spans="1:63" s="901" customFormat="1" ht="15" customHeight="1" x14ac:dyDescent="0.1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50"/>
      <c r="AG2908" s="54"/>
      <c r="AH2908" s="1"/>
      <c r="AI2908" s="1"/>
      <c r="AJ2908" s="1"/>
      <c r="AK2908" s="1"/>
      <c r="AL2908" s="1"/>
      <c r="AM2908" s="1"/>
      <c r="AN2908" s="1"/>
      <c r="AO2908" s="1"/>
      <c r="AP2908" s="1"/>
      <c r="AQ2908" s="1"/>
      <c r="AR2908" s="1"/>
      <c r="AS2908" s="1"/>
      <c r="AT2908" s="1"/>
      <c r="AU2908" s="1"/>
      <c r="AV2908" s="1"/>
      <c r="AW2908" s="1"/>
      <c r="AX2908" s="1"/>
      <c r="AY2908" s="1"/>
      <c r="AZ2908" s="1"/>
      <c r="BA2908" s="1"/>
      <c r="BB2908" s="1"/>
      <c r="BC2908" s="1"/>
      <c r="BD2908" s="1"/>
      <c r="BE2908" s="1"/>
      <c r="BF2908" s="1"/>
      <c r="BG2908" s="1"/>
      <c r="BH2908" s="1"/>
      <c r="BI2908" s="1"/>
      <c r="BJ2908" s="1"/>
      <c r="BK2908" s="1"/>
    </row>
    <row r="2909" spans="1:63" s="901" customFormat="1" ht="15" customHeight="1" x14ac:dyDescent="0.1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50"/>
      <c r="AG2909" s="54"/>
      <c r="AH2909" s="1"/>
      <c r="AI2909" s="1"/>
      <c r="AJ2909" s="1"/>
      <c r="AK2909" s="1"/>
      <c r="AL2909" s="1"/>
      <c r="AM2909" s="1"/>
      <c r="AN2909" s="1"/>
      <c r="AO2909" s="1"/>
      <c r="AP2909" s="1"/>
      <c r="AQ2909" s="1"/>
      <c r="AR2909" s="1"/>
      <c r="AS2909" s="1"/>
      <c r="AT2909" s="1"/>
      <c r="AU2909" s="1"/>
      <c r="AV2909" s="1"/>
      <c r="AW2909" s="1"/>
      <c r="AX2909" s="1"/>
      <c r="AY2909" s="1"/>
      <c r="AZ2909" s="1"/>
      <c r="BA2909" s="1"/>
      <c r="BB2909" s="1"/>
      <c r="BC2909" s="1"/>
      <c r="BD2909" s="1"/>
      <c r="BE2909" s="1"/>
      <c r="BF2909" s="1"/>
      <c r="BG2909" s="1"/>
      <c r="BH2909" s="1"/>
      <c r="BI2909" s="1"/>
      <c r="BJ2909" s="1"/>
      <c r="BK2909" s="1"/>
    </row>
    <row r="2910" spans="1:63" s="901" customFormat="1" ht="15" customHeight="1" x14ac:dyDescent="0.1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50"/>
      <c r="AG2910" s="54"/>
      <c r="AH2910" s="1"/>
      <c r="AI2910" s="1"/>
      <c r="AJ2910" s="1"/>
      <c r="AK2910" s="1"/>
      <c r="AL2910" s="1"/>
      <c r="AM2910" s="1"/>
      <c r="AN2910" s="1"/>
      <c r="AO2910" s="1"/>
      <c r="AP2910" s="1"/>
      <c r="AQ2910" s="1"/>
      <c r="AR2910" s="1"/>
      <c r="AS2910" s="1"/>
      <c r="AT2910" s="1"/>
      <c r="AU2910" s="1"/>
      <c r="AV2910" s="1"/>
      <c r="AW2910" s="1"/>
      <c r="AX2910" s="1"/>
      <c r="AY2910" s="1"/>
      <c r="AZ2910" s="1"/>
      <c r="BA2910" s="1"/>
      <c r="BB2910" s="1"/>
      <c r="BC2910" s="1"/>
      <c r="BD2910" s="1"/>
      <c r="BE2910" s="1"/>
      <c r="BF2910" s="1"/>
      <c r="BG2910" s="1"/>
      <c r="BH2910" s="1"/>
      <c r="BI2910" s="1"/>
      <c r="BJ2910" s="1"/>
      <c r="BK2910" s="1"/>
    </row>
    <row r="2911" spans="1:63" s="901" customFormat="1" ht="15" customHeight="1" x14ac:dyDescent="0.1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50"/>
      <c r="AG2911" s="54"/>
      <c r="AH2911" s="1"/>
      <c r="AI2911" s="1"/>
      <c r="AJ2911" s="1"/>
      <c r="AK2911" s="1"/>
      <c r="AL2911" s="1"/>
      <c r="AM2911" s="1"/>
      <c r="AN2911" s="1"/>
      <c r="AO2911" s="1"/>
      <c r="AP2911" s="1"/>
      <c r="AQ2911" s="1"/>
      <c r="AR2911" s="1"/>
      <c r="AS2911" s="1"/>
      <c r="AT2911" s="1"/>
      <c r="AU2911" s="1"/>
      <c r="AV2911" s="1"/>
      <c r="AW2911" s="1"/>
      <c r="AX2911" s="1"/>
      <c r="AY2911" s="1"/>
      <c r="AZ2911" s="1"/>
      <c r="BA2911" s="1"/>
      <c r="BB2911" s="1"/>
      <c r="BC2911" s="1"/>
      <c r="BD2911" s="1"/>
      <c r="BE2911" s="1"/>
      <c r="BF2911" s="1"/>
      <c r="BG2911" s="1"/>
      <c r="BH2911" s="1"/>
      <c r="BI2911" s="1"/>
      <c r="BJ2911" s="1"/>
      <c r="BK2911" s="1"/>
    </row>
    <row r="2912" spans="1:63" s="901" customFormat="1" ht="15" customHeight="1" x14ac:dyDescent="0.1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50"/>
      <c r="AG2912" s="54"/>
      <c r="AH2912" s="1"/>
      <c r="AI2912" s="1"/>
      <c r="AJ2912" s="1"/>
      <c r="AK2912" s="1"/>
      <c r="AL2912" s="1"/>
      <c r="AM2912" s="1"/>
      <c r="AN2912" s="1"/>
      <c r="AO2912" s="1"/>
      <c r="AP2912" s="1"/>
      <c r="AQ2912" s="1"/>
      <c r="AR2912" s="1"/>
      <c r="AS2912" s="1"/>
      <c r="AT2912" s="1"/>
      <c r="AU2912" s="1"/>
      <c r="AV2912" s="1"/>
      <c r="AW2912" s="1"/>
      <c r="AX2912" s="1"/>
      <c r="AY2912" s="1"/>
      <c r="AZ2912" s="1"/>
      <c r="BA2912" s="1"/>
      <c r="BB2912" s="1"/>
      <c r="BC2912" s="1"/>
      <c r="BD2912" s="1"/>
      <c r="BE2912" s="1"/>
      <c r="BF2912" s="1"/>
      <c r="BG2912" s="1"/>
      <c r="BH2912" s="1"/>
      <c r="BI2912" s="1"/>
      <c r="BJ2912" s="1"/>
      <c r="BK2912" s="1"/>
    </row>
    <row r="2913" spans="1:63" s="901" customFormat="1" ht="15" customHeight="1" x14ac:dyDescent="0.1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50"/>
      <c r="AG2913" s="54"/>
      <c r="AH2913" s="1"/>
      <c r="AI2913" s="1"/>
      <c r="AJ2913" s="1"/>
      <c r="AK2913" s="1"/>
      <c r="AL2913" s="1"/>
      <c r="AM2913" s="1"/>
      <c r="AN2913" s="1"/>
      <c r="AO2913" s="1"/>
      <c r="AP2913" s="1"/>
      <c r="AQ2913" s="1"/>
      <c r="AR2913" s="1"/>
      <c r="AS2913" s="1"/>
      <c r="AT2913" s="1"/>
      <c r="AU2913" s="1"/>
      <c r="AV2913" s="1"/>
      <c r="AW2913" s="1"/>
      <c r="AX2913" s="1"/>
      <c r="AY2913" s="1"/>
      <c r="AZ2913" s="1"/>
      <c r="BA2913" s="1"/>
      <c r="BB2913" s="1"/>
      <c r="BC2913" s="1"/>
      <c r="BD2913" s="1"/>
      <c r="BE2913" s="1"/>
      <c r="BF2913" s="1"/>
      <c r="BG2913" s="1"/>
      <c r="BH2913" s="1"/>
      <c r="BI2913" s="1"/>
      <c r="BJ2913" s="1"/>
      <c r="BK2913" s="1"/>
    </row>
    <row r="2914" spans="1:63" s="901" customFormat="1" ht="15" customHeight="1" x14ac:dyDescent="0.1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50"/>
      <c r="AG2914" s="54"/>
      <c r="AH2914" s="1"/>
      <c r="AI2914" s="1"/>
      <c r="AJ2914" s="1"/>
      <c r="AK2914" s="1"/>
      <c r="AL2914" s="1"/>
      <c r="AM2914" s="1"/>
      <c r="AN2914" s="1"/>
      <c r="AO2914" s="1"/>
      <c r="AP2914" s="1"/>
      <c r="AQ2914" s="1"/>
      <c r="AR2914" s="1"/>
      <c r="AS2914" s="1"/>
      <c r="AT2914" s="1"/>
      <c r="AU2914" s="1"/>
      <c r="AV2914" s="1"/>
      <c r="AW2914" s="1"/>
      <c r="AX2914" s="1"/>
      <c r="AY2914" s="1"/>
      <c r="AZ2914" s="1"/>
      <c r="BA2914" s="1"/>
      <c r="BB2914" s="1"/>
      <c r="BC2914" s="1"/>
      <c r="BD2914" s="1"/>
      <c r="BE2914" s="1"/>
      <c r="BF2914" s="1"/>
      <c r="BG2914" s="1"/>
      <c r="BH2914" s="1"/>
      <c r="BI2914" s="1"/>
      <c r="BJ2914" s="1"/>
      <c r="BK2914" s="1"/>
    </row>
    <row r="2915" spans="1:63" s="901" customFormat="1" ht="15" customHeight="1" x14ac:dyDescent="0.1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50"/>
      <c r="AG2915" s="54"/>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row>
    <row r="2916" spans="1:63" s="901" customFormat="1" ht="15" customHeight="1" x14ac:dyDescent="0.1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50"/>
      <c r="AG2916" s="54"/>
      <c r="AH2916" s="1"/>
      <c r="AI2916" s="1"/>
      <c r="AJ2916" s="1"/>
      <c r="AK2916" s="1"/>
      <c r="AL2916" s="1"/>
      <c r="AM2916" s="1"/>
      <c r="AN2916" s="1"/>
      <c r="AO2916" s="1"/>
      <c r="AP2916" s="1"/>
      <c r="AQ2916" s="1"/>
      <c r="AR2916" s="1"/>
      <c r="AS2916" s="1"/>
      <c r="AT2916" s="1"/>
      <c r="AU2916" s="1"/>
      <c r="AV2916" s="1"/>
      <c r="AW2916" s="1"/>
      <c r="AX2916" s="1"/>
      <c r="AY2916" s="1"/>
      <c r="AZ2916" s="1"/>
      <c r="BA2916" s="1"/>
      <c r="BB2916" s="1"/>
      <c r="BC2916" s="1"/>
      <c r="BD2916" s="1"/>
      <c r="BE2916" s="1"/>
      <c r="BF2916" s="1"/>
      <c r="BG2916" s="1"/>
      <c r="BH2916" s="1"/>
      <c r="BI2916" s="1"/>
      <c r="BJ2916" s="1"/>
      <c r="BK2916" s="1"/>
    </row>
    <row r="2917" spans="1:63" s="901" customFormat="1" ht="15" customHeight="1" x14ac:dyDescent="0.1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50"/>
      <c r="AG2917" s="54"/>
      <c r="AH2917" s="1"/>
      <c r="AI2917" s="1"/>
      <c r="AJ2917" s="1"/>
      <c r="AK2917" s="1"/>
      <c r="AL2917" s="1"/>
      <c r="AM2917" s="1"/>
      <c r="AN2917" s="1"/>
      <c r="AO2917" s="1"/>
      <c r="AP2917" s="1"/>
      <c r="AQ2917" s="1"/>
      <c r="AR2917" s="1"/>
      <c r="AS2917" s="1"/>
      <c r="AT2917" s="1"/>
      <c r="AU2917" s="1"/>
      <c r="AV2917" s="1"/>
      <c r="AW2917" s="1"/>
      <c r="AX2917" s="1"/>
      <c r="AY2917" s="1"/>
      <c r="AZ2917" s="1"/>
      <c r="BA2917" s="1"/>
      <c r="BB2917" s="1"/>
      <c r="BC2917" s="1"/>
      <c r="BD2917" s="1"/>
      <c r="BE2917" s="1"/>
      <c r="BF2917" s="1"/>
      <c r="BG2917" s="1"/>
      <c r="BH2917" s="1"/>
      <c r="BI2917" s="1"/>
      <c r="BJ2917" s="1"/>
      <c r="BK2917" s="1"/>
    </row>
    <row r="2918" spans="1:63" s="901" customFormat="1" ht="15" customHeight="1" x14ac:dyDescent="0.1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50"/>
      <c r="AG2918" s="54"/>
      <c r="AH2918" s="1"/>
      <c r="AI2918" s="1"/>
      <c r="AJ2918" s="1"/>
      <c r="AK2918" s="1"/>
      <c r="AL2918" s="1"/>
      <c r="AM2918" s="1"/>
      <c r="AN2918" s="1"/>
      <c r="AO2918" s="1"/>
      <c r="AP2918" s="1"/>
      <c r="AQ2918" s="1"/>
      <c r="AR2918" s="1"/>
      <c r="AS2918" s="1"/>
      <c r="AT2918" s="1"/>
      <c r="AU2918" s="1"/>
      <c r="AV2918" s="1"/>
      <c r="AW2918" s="1"/>
      <c r="AX2918" s="1"/>
      <c r="AY2918" s="1"/>
      <c r="AZ2918" s="1"/>
      <c r="BA2918" s="1"/>
      <c r="BB2918" s="1"/>
      <c r="BC2918" s="1"/>
      <c r="BD2918" s="1"/>
      <c r="BE2918" s="1"/>
      <c r="BF2918" s="1"/>
      <c r="BG2918" s="1"/>
      <c r="BH2918" s="1"/>
      <c r="BI2918" s="1"/>
      <c r="BJ2918" s="1"/>
      <c r="BK2918" s="1"/>
    </row>
    <row r="2919" spans="1:63" s="901" customFormat="1" ht="15" customHeight="1" x14ac:dyDescent="0.1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50"/>
      <c r="AG2919" s="54"/>
      <c r="AH2919" s="1"/>
      <c r="AI2919" s="1"/>
      <c r="AJ2919" s="1"/>
      <c r="AK2919" s="1"/>
      <c r="AL2919" s="1"/>
      <c r="AM2919" s="1"/>
      <c r="AN2919" s="1"/>
      <c r="AO2919" s="1"/>
      <c r="AP2919" s="1"/>
      <c r="AQ2919" s="1"/>
      <c r="AR2919" s="1"/>
      <c r="AS2919" s="1"/>
      <c r="AT2919" s="1"/>
      <c r="AU2919" s="1"/>
      <c r="AV2919" s="1"/>
      <c r="AW2919" s="1"/>
      <c r="AX2919" s="1"/>
      <c r="AY2919" s="1"/>
      <c r="AZ2919" s="1"/>
      <c r="BA2919" s="1"/>
      <c r="BB2919" s="1"/>
      <c r="BC2919" s="1"/>
      <c r="BD2919" s="1"/>
      <c r="BE2919" s="1"/>
      <c r="BF2919" s="1"/>
      <c r="BG2919" s="1"/>
      <c r="BH2919" s="1"/>
      <c r="BI2919" s="1"/>
      <c r="BJ2919" s="1"/>
      <c r="BK2919" s="1"/>
    </row>
    <row r="2920" spans="1:63" s="901" customFormat="1" ht="15" customHeight="1" x14ac:dyDescent="0.1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50"/>
      <c r="AG2920" s="54"/>
      <c r="AH2920" s="1"/>
      <c r="AI2920" s="1"/>
      <c r="AJ2920" s="1"/>
      <c r="AK2920" s="1"/>
      <c r="AL2920" s="1"/>
      <c r="AM2920" s="1"/>
      <c r="AN2920" s="1"/>
      <c r="AO2920" s="1"/>
      <c r="AP2920" s="1"/>
      <c r="AQ2920" s="1"/>
      <c r="AR2920" s="1"/>
      <c r="AS2920" s="1"/>
      <c r="AT2920" s="1"/>
      <c r="AU2920" s="1"/>
      <c r="AV2920" s="1"/>
      <c r="AW2920" s="1"/>
      <c r="AX2920" s="1"/>
      <c r="AY2920" s="1"/>
      <c r="AZ2920" s="1"/>
      <c r="BA2920" s="1"/>
      <c r="BB2920" s="1"/>
      <c r="BC2920" s="1"/>
      <c r="BD2920" s="1"/>
      <c r="BE2920" s="1"/>
      <c r="BF2920" s="1"/>
      <c r="BG2920" s="1"/>
      <c r="BH2920" s="1"/>
      <c r="BI2920" s="1"/>
      <c r="BJ2920" s="1"/>
      <c r="BK2920" s="1"/>
    </row>
    <row r="2921" spans="1:63" s="901" customFormat="1" ht="15" customHeight="1" x14ac:dyDescent="0.1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50"/>
      <c r="AG2921" s="54"/>
      <c r="AH2921" s="1"/>
      <c r="AI2921" s="1"/>
      <c r="AJ2921" s="1"/>
      <c r="AK2921" s="1"/>
      <c r="AL2921" s="1"/>
      <c r="AM2921" s="1"/>
      <c r="AN2921" s="1"/>
      <c r="AO2921" s="1"/>
      <c r="AP2921" s="1"/>
      <c r="AQ2921" s="1"/>
      <c r="AR2921" s="1"/>
      <c r="AS2921" s="1"/>
      <c r="AT2921" s="1"/>
      <c r="AU2921" s="1"/>
      <c r="AV2921" s="1"/>
      <c r="AW2921" s="1"/>
      <c r="AX2921" s="1"/>
      <c r="AY2921" s="1"/>
      <c r="AZ2921" s="1"/>
      <c r="BA2921" s="1"/>
      <c r="BB2921" s="1"/>
      <c r="BC2921" s="1"/>
      <c r="BD2921" s="1"/>
      <c r="BE2921" s="1"/>
      <c r="BF2921" s="1"/>
      <c r="BG2921" s="1"/>
      <c r="BH2921" s="1"/>
      <c r="BI2921" s="1"/>
      <c r="BJ2921" s="1"/>
      <c r="BK2921" s="1"/>
    </row>
    <row r="2922" spans="1:63" s="901" customFormat="1" ht="15" customHeight="1" x14ac:dyDescent="0.1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50"/>
      <c r="AG2922" s="54"/>
      <c r="AH2922" s="1"/>
      <c r="AI2922" s="1"/>
      <c r="AJ2922" s="1"/>
      <c r="AK2922" s="1"/>
      <c r="AL2922" s="1"/>
      <c r="AM2922" s="1"/>
      <c r="AN2922" s="1"/>
      <c r="AO2922" s="1"/>
      <c r="AP2922" s="1"/>
      <c r="AQ2922" s="1"/>
      <c r="AR2922" s="1"/>
      <c r="AS2922" s="1"/>
      <c r="AT2922" s="1"/>
      <c r="AU2922" s="1"/>
      <c r="AV2922" s="1"/>
      <c r="AW2922" s="1"/>
      <c r="AX2922" s="1"/>
      <c r="AY2922" s="1"/>
      <c r="AZ2922" s="1"/>
      <c r="BA2922" s="1"/>
      <c r="BB2922" s="1"/>
      <c r="BC2922" s="1"/>
      <c r="BD2922" s="1"/>
      <c r="BE2922" s="1"/>
      <c r="BF2922" s="1"/>
      <c r="BG2922" s="1"/>
      <c r="BH2922" s="1"/>
      <c r="BI2922" s="1"/>
      <c r="BJ2922" s="1"/>
      <c r="BK2922" s="1"/>
    </row>
    <row r="2923" spans="1:63" s="901" customFormat="1" ht="15" customHeight="1" x14ac:dyDescent="0.1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50"/>
      <c r="AG2923" s="54"/>
      <c r="AH2923" s="1"/>
      <c r="AI2923" s="1"/>
      <c r="AJ2923" s="1"/>
      <c r="AK2923" s="1"/>
      <c r="AL2923" s="1"/>
      <c r="AM2923" s="1"/>
      <c r="AN2923" s="1"/>
      <c r="AO2923" s="1"/>
      <c r="AP2923" s="1"/>
      <c r="AQ2923" s="1"/>
      <c r="AR2923" s="1"/>
      <c r="AS2923" s="1"/>
      <c r="AT2923" s="1"/>
      <c r="AU2923" s="1"/>
      <c r="AV2923" s="1"/>
      <c r="AW2923" s="1"/>
      <c r="AX2923" s="1"/>
      <c r="AY2923" s="1"/>
      <c r="AZ2923" s="1"/>
      <c r="BA2923" s="1"/>
      <c r="BB2923" s="1"/>
      <c r="BC2923" s="1"/>
      <c r="BD2923" s="1"/>
      <c r="BE2923" s="1"/>
      <c r="BF2923" s="1"/>
      <c r="BG2923" s="1"/>
      <c r="BH2923" s="1"/>
      <c r="BI2923" s="1"/>
      <c r="BJ2923" s="1"/>
      <c r="BK2923" s="1"/>
    </row>
    <row r="2924" spans="1:63" s="901" customFormat="1" ht="15" customHeight="1" x14ac:dyDescent="0.1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50"/>
      <c r="AG2924" s="54"/>
      <c r="AH2924" s="1"/>
      <c r="AI2924" s="1"/>
      <c r="AJ2924" s="1"/>
      <c r="AK2924" s="1"/>
      <c r="AL2924" s="1"/>
      <c r="AM2924" s="1"/>
      <c r="AN2924" s="1"/>
      <c r="AO2924" s="1"/>
      <c r="AP2924" s="1"/>
      <c r="AQ2924" s="1"/>
      <c r="AR2924" s="1"/>
      <c r="AS2924" s="1"/>
      <c r="AT2924" s="1"/>
      <c r="AU2924" s="1"/>
      <c r="AV2924" s="1"/>
      <c r="AW2924" s="1"/>
      <c r="AX2924" s="1"/>
      <c r="AY2924" s="1"/>
      <c r="AZ2924" s="1"/>
      <c r="BA2924" s="1"/>
      <c r="BB2924" s="1"/>
      <c r="BC2924" s="1"/>
      <c r="BD2924" s="1"/>
      <c r="BE2924" s="1"/>
      <c r="BF2924" s="1"/>
      <c r="BG2924" s="1"/>
      <c r="BH2924" s="1"/>
      <c r="BI2924" s="1"/>
      <c r="BJ2924" s="1"/>
      <c r="BK2924" s="1"/>
    </row>
    <row r="2925" spans="1:63" s="901" customFormat="1" ht="15" customHeight="1" x14ac:dyDescent="0.1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50"/>
      <c r="AG2925" s="54"/>
      <c r="AH2925" s="1"/>
      <c r="AI2925" s="1"/>
      <c r="AJ2925" s="1"/>
      <c r="AK2925" s="1"/>
      <c r="AL2925" s="1"/>
      <c r="AM2925" s="1"/>
      <c r="AN2925" s="1"/>
      <c r="AO2925" s="1"/>
      <c r="AP2925" s="1"/>
      <c r="AQ2925" s="1"/>
      <c r="AR2925" s="1"/>
      <c r="AS2925" s="1"/>
      <c r="AT2925" s="1"/>
      <c r="AU2925" s="1"/>
      <c r="AV2925" s="1"/>
      <c r="AW2925" s="1"/>
      <c r="AX2925" s="1"/>
      <c r="AY2925" s="1"/>
      <c r="AZ2925" s="1"/>
      <c r="BA2925" s="1"/>
      <c r="BB2925" s="1"/>
      <c r="BC2925" s="1"/>
      <c r="BD2925" s="1"/>
      <c r="BE2925" s="1"/>
      <c r="BF2925" s="1"/>
      <c r="BG2925" s="1"/>
      <c r="BH2925" s="1"/>
      <c r="BI2925" s="1"/>
      <c r="BJ2925" s="1"/>
      <c r="BK2925" s="1"/>
    </row>
    <row r="2926" spans="1:63" s="901" customFormat="1" ht="15" customHeight="1" x14ac:dyDescent="0.1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50"/>
      <c r="AG2926" s="54"/>
      <c r="AH2926" s="1"/>
      <c r="AI2926" s="1"/>
      <c r="AJ2926" s="1"/>
      <c r="AK2926" s="1"/>
      <c r="AL2926" s="1"/>
      <c r="AM2926" s="1"/>
      <c r="AN2926" s="1"/>
      <c r="AO2926" s="1"/>
      <c r="AP2926" s="1"/>
      <c r="AQ2926" s="1"/>
      <c r="AR2926" s="1"/>
      <c r="AS2926" s="1"/>
      <c r="AT2926" s="1"/>
      <c r="AU2926" s="1"/>
      <c r="AV2926" s="1"/>
      <c r="AW2926" s="1"/>
      <c r="AX2926" s="1"/>
      <c r="AY2926" s="1"/>
      <c r="AZ2926" s="1"/>
      <c r="BA2926" s="1"/>
      <c r="BB2926" s="1"/>
      <c r="BC2926" s="1"/>
      <c r="BD2926" s="1"/>
      <c r="BE2926" s="1"/>
      <c r="BF2926" s="1"/>
      <c r="BG2926" s="1"/>
      <c r="BH2926" s="1"/>
      <c r="BI2926" s="1"/>
      <c r="BJ2926" s="1"/>
      <c r="BK2926" s="1"/>
    </row>
    <row r="2927" spans="1:63" s="901" customFormat="1" ht="15" customHeight="1" x14ac:dyDescent="0.1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50"/>
      <c r="AG2927" s="54"/>
      <c r="AH2927" s="1"/>
      <c r="AI2927" s="1"/>
      <c r="AJ2927" s="1"/>
      <c r="AK2927" s="1"/>
      <c r="AL2927" s="1"/>
      <c r="AM2927" s="1"/>
      <c r="AN2927" s="1"/>
      <c r="AO2927" s="1"/>
      <c r="AP2927" s="1"/>
      <c r="AQ2927" s="1"/>
      <c r="AR2927" s="1"/>
      <c r="AS2927" s="1"/>
      <c r="AT2927" s="1"/>
      <c r="AU2927" s="1"/>
      <c r="AV2927" s="1"/>
      <c r="AW2927" s="1"/>
      <c r="AX2927" s="1"/>
      <c r="AY2927" s="1"/>
      <c r="AZ2927" s="1"/>
      <c r="BA2927" s="1"/>
      <c r="BB2927" s="1"/>
      <c r="BC2927" s="1"/>
      <c r="BD2927" s="1"/>
      <c r="BE2927" s="1"/>
      <c r="BF2927" s="1"/>
      <c r="BG2927" s="1"/>
      <c r="BH2927" s="1"/>
      <c r="BI2927" s="1"/>
      <c r="BJ2927" s="1"/>
      <c r="BK2927" s="1"/>
    </row>
    <row r="2928" spans="1:63" s="901" customFormat="1" ht="15" customHeight="1" x14ac:dyDescent="0.1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50"/>
      <c r="AG2928" s="54"/>
      <c r="AH2928" s="1"/>
      <c r="AI2928" s="1"/>
      <c r="AJ2928" s="1"/>
      <c r="AK2928" s="1"/>
      <c r="AL2928" s="1"/>
      <c r="AM2928" s="1"/>
      <c r="AN2928" s="1"/>
      <c r="AO2928" s="1"/>
      <c r="AP2928" s="1"/>
      <c r="AQ2928" s="1"/>
      <c r="AR2928" s="1"/>
      <c r="AS2928" s="1"/>
      <c r="AT2928" s="1"/>
      <c r="AU2928" s="1"/>
      <c r="AV2928" s="1"/>
      <c r="AW2928" s="1"/>
      <c r="AX2928" s="1"/>
      <c r="AY2928" s="1"/>
      <c r="AZ2928" s="1"/>
      <c r="BA2928" s="1"/>
      <c r="BB2928" s="1"/>
      <c r="BC2928" s="1"/>
      <c r="BD2928" s="1"/>
      <c r="BE2928" s="1"/>
      <c r="BF2928" s="1"/>
      <c r="BG2928" s="1"/>
      <c r="BH2928" s="1"/>
      <c r="BI2928" s="1"/>
      <c r="BJ2928" s="1"/>
      <c r="BK2928" s="1"/>
    </row>
    <row r="2929" spans="1:63" s="901" customFormat="1" ht="15" customHeight="1" x14ac:dyDescent="0.1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50"/>
      <c r="AG2929" s="54"/>
      <c r="AH2929" s="1"/>
      <c r="AI2929" s="1"/>
      <c r="AJ2929" s="1"/>
      <c r="AK2929" s="1"/>
      <c r="AL2929" s="1"/>
      <c r="AM2929" s="1"/>
      <c r="AN2929" s="1"/>
      <c r="AO2929" s="1"/>
      <c r="AP2929" s="1"/>
      <c r="AQ2929" s="1"/>
      <c r="AR2929" s="1"/>
      <c r="AS2929" s="1"/>
      <c r="AT2929" s="1"/>
      <c r="AU2929" s="1"/>
      <c r="AV2929" s="1"/>
      <c r="AW2929" s="1"/>
      <c r="AX2929" s="1"/>
      <c r="AY2929" s="1"/>
      <c r="AZ2929" s="1"/>
      <c r="BA2929" s="1"/>
      <c r="BB2929" s="1"/>
      <c r="BC2929" s="1"/>
      <c r="BD2929" s="1"/>
      <c r="BE2929" s="1"/>
      <c r="BF2929" s="1"/>
      <c r="BG2929" s="1"/>
      <c r="BH2929" s="1"/>
      <c r="BI2929" s="1"/>
      <c r="BJ2929" s="1"/>
      <c r="BK2929" s="1"/>
    </row>
    <row r="2930" spans="1:63" s="901" customFormat="1" ht="15" customHeight="1" x14ac:dyDescent="0.1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50"/>
      <c r="AG2930" s="54"/>
      <c r="AH2930" s="1"/>
      <c r="AI2930" s="1"/>
      <c r="AJ2930" s="1"/>
      <c r="AK2930" s="1"/>
      <c r="AL2930" s="1"/>
      <c r="AM2930" s="1"/>
      <c r="AN2930" s="1"/>
      <c r="AO2930" s="1"/>
      <c r="AP2930" s="1"/>
      <c r="AQ2930" s="1"/>
      <c r="AR2930" s="1"/>
      <c r="AS2930" s="1"/>
      <c r="AT2930" s="1"/>
      <c r="AU2930" s="1"/>
      <c r="AV2930" s="1"/>
      <c r="AW2930" s="1"/>
      <c r="AX2930" s="1"/>
      <c r="AY2930" s="1"/>
      <c r="AZ2930" s="1"/>
      <c r="BA2930" s="1"/>
      <c r="BB2930" s="1"/>
      <c r="BC2930" s="1"/>
      <c r="BD2930" s="1"/>
      <c r="BE2930" s="1"/>
      <c r="BF2930" s="1"/>
      <c r="BG2930" s="1"/>
      <c r="BH2930" s="1"/>
      <c r="BI2930" s="1"/>
      <c r="BJ2930" s="1"/>
      <c r="BK2930" s="1"/>
    </row>
    <row r="2931" spans="1:63" s="901" customFormat="1" ht="15" customHeight="1" x14ac:dyDescent="0.1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50"/>
      <c r="AG2931" s="54"/>
      <c r="AH2931" s="1"/>
      <c r="AI2931" s="1"/>
      <c r="AJ2931" s="1"/>
      <c r="AK2931" s="1"/>
      <c r="AL2931" s="1"/>
      <c r="AM2931" s="1"/>
      <c r="AN2931" s="1"/>
      <c r="AO2931" s="1"/>
      <c r="AP2931" s="1"/>
      <c r="AQ2931" s="1"/>
      <c r="AR2931" s="1"/>
      <c r="AS2931" s="1"/>
      <c r="AT2931" s="1"/>
      <c r="AU2931" s="1"/>
      <c r="AV2931" s="1"/>
      <c r="AW2931" s="1"/>
      <c r="AX2931" s="1"/>
      <c r="AY2931" s="1"/>
      <c r="AZ2931" s="1"/>
      <c r="BA2931" s="1"/>
      <c r="BB2931" s="1"/>
      <c r="BC2931" s="1"/>
      <c r="BD2931" s="1"/>
      <c r="BE2931" s="1"/>
      <c r="BF2931" s="1"/>
      <c r="BG2931" s="1"/>
      <c r="BH2931" s="1"/>
      <c r="BI2931" s="1"/>
      <c r="BJ2931" s="1"/>
      <c r="BK2931" s="1"/>
    </row>
    <row r="2932" spans="1:63" s="901" customFormat="1" ht="15" customHeight="1" x14ac:dyDescent="0.1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50"/>
      <c r="AG2932" s="54"/>
      <c r="AH2932" s="1"/>
      <c r="AI2932" s="1"/>
      <c r="AJ2932" s="1"/>
      <c r="AK2932" s="1"/>
      <c r="AL2932" s="1"/>
      <c r="AM2932" s="1"/>
      <c r="AN2932" s="1"/>
      <c r="AO2932" s="1"/>
      <c r="AP2932" s="1"/>
      <c r="AQ2932" s="1"/>
      <c r="AR2932" s="1"/>
      <c r="AS2932" s="1"/>
      <c r="AT2932" s="1"/>
      <c r="AU2932" s="1"/>
      <c r="AV2932" s="1"/>
      <c r="AW2932" s="1"/>
      <c r="AX2932" s="1"/>
      <c r="AY2932" s="1"/>
      <c r="AZ2932" s="1"/>
      <c r="BA2932" s="1"/>
      <c r="BB2932" s="1"/>
      <c r="BC2932" s="1"/>
      <c r="BD2932" s="1"/>
      <c r="BE2932" s="1"/>
      <c r="BF2932" s="1"/>
      <c r="BG2932" s="1"/>
      <c r="BH2932" s="1"/>
      <c r="BI2932" s="1"/>
      <c r="BJ2932" s="1"/>
      <c r="BK2932" s="1"/>
    </row>
    <row r="2933" spans="1:63" s="901" customFormat="1" ht="15" customHeight="1" x14ac:dyDescent="0.1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50"/>
      <c r="AG2933" s="54"/>
      <c r="AH2933" s="1"/>
      <c r="AI2933" s="1"/>
      <c r="AJ2933" s="1"/>
      <c r="AK2933" s="1"/>
      <c r="AL2933" s="1"/>
      <c r="AM2933" s="1"/>
      <c r="AN2933" s="1"/>
      <c r="AO2933" s="1"/>
      <c r="AP2933" s="1"/>
      <c r="AQ2933" s="1"/>
      <c r="AR2933" s="1"/>
      <c r="AS2933" s="1"/>
      <c r="AT2933" s="1"/>
      <c r="AU2933" s="1"/>
      <c r="AV2933" s="1"/>
      <c r="AW2933" s="1"/>
      <c r="AX2933" s="1"/>
      <c r="AY2933" s="1"/>
      <c r="AZ2933" s="1"/>
      <c r="BA2933" s="1"/>
      <c r="BB2933" s="1"/>
      <c r="BC2933" s="1"/>
      <c r="BD2933" s="1"/>
      <c r="BE2933" s="1"/>
      <c r="BF2933" s="1"/>
      <c r="BG2933" s="1"/>
      <c r="BH2933" s="1"/>
      <c r="BI2933" s="1"/>
      <c r="BJ2933" s="1"/>
      <c r="BK2933" s="1"/>
    </row>
    <row r="2934" spans="1:63" s="901" customFormat="1" ht="15" customHeight="1" x14ac:dyDescent="0.1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50"/>
      <c r="AG2934" s="54"/>
      <c r="AH2934" s="1"/>
      <c r="AI2934" s="1"/>
      <c r="AJ2934" s="1"/>
      <c r="AK2934" s="1"/>
      <c r="AL2934" s="1"/>
      <c r="AM2934" s="1"/>
      <c r="AN2934" s="1"/>
      <c r="AO2934" s="1"/>
      <c r="AP2934" s="1"/>
      <c r="AQ2934" s="1"/>
      <c r="AR2934" s="1"/>
      <c r="AS2934" s="1"/>
      <c r="AT2934" s="1"/>
      <c r="AU2934" s="1"/>
      <c r="AV2934" s="1"/>
      <c r="AW2934" s="1"/>
      <c r="AX2934" s="1"/>
      <c r="AY2934" s="1"/>
      <c r="AZ2934" s="1"/>
      <c r="BA2934" s="1"/>
      <c r="BB2934" s="1"/>
      <c r="BC2934" s="1"/>
      <c r="BD2934" s="1"/>
      <c r="BE2934" s="1"/>
      <c r="BF2934" s="1"/>
      <c r="BG2934" s="1"/>
      <c r="BH2934" s="1"/>
      <c r="BI2934" s="1"/>
      <c r="BJ2934" s="1"/>
      <c r="BK2934" s="1"/>
    </row>
    <row r="2935" spans="1:63" s="901" customFormat="1" ht="15" customHeight="1" x14ac:dyDescent="0.1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50"/>
      <c r="AG2935" s="54"/>
      <c r="AH2935" s="1"/>
      <c r="AI2935" s="1"/>
      <c r="AJ2935" s="1"/>
      <c r="AK2935" s="1"/>
      <c r="AL2935" s="1"/>
      <c r="AM2935" s="1"/>
      <c r="AN2935" s="1"/>
      <c r="AO2935" s="1"/>
      <c r="AP2935" s="1"/>
      <c r="AQ2935" s="1"/>
      <c r="AR2935" s="1"/>
      <c r="AS2935" s="1"/>
      <c r="AT2935" s="1"/>
      <c r="AU2935" s="1"/>
      <c r="AV2935" s="1"/>
      <c r="AW2935" s="1"/>
      <c r="AX2935" s="1"/>
      <c r="AY2935" s="1"/>
      <c r="AZ2935" s="1"/>
      <c r="BA2935" s="1"/>
      <c r="BB2935" s="1"/>
      <c r="BC2935" s="1"/>
      <c r="BD2935" s="1"/>
      <c r="BE2935" s="1"/>
      <c r="BF2935" s="1"/>
      <c r="BG2935" s="1"/>
      <c r="BH2935" s="1"/>
      <c r="BI2935" s="1"/>
      <c r="BJ2935" s="1"/>
      <c r="BK2935" s="1"/>
    </row>
    <row r="2936" spans="1:63" s="901" customFormat="1" ht="15" customHeight="1" x14ac:dyDescent="0.1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50"/>
      <c r="AG2936" s="54"/>
      <c r="AH2936" s="1"/>
      <c r="AI2936" s="1"/>
      <c r="AJ2936" s="1"/>
      <c r="AK2936" s="1"/>
      <c r="AL2936" s="1"/>
      <c r="AM2936" s="1"/>
      <c r="AN2936" s="1"/>
      <c r="AO2936" s="1"/>
      <c r="AP2936" s="1"/>
      <c r="AQ2936" s="1"/>
      <c r="AR2936" s="1"/>
      <c r="AS2936" s="1"/>
      <c r="AT2936" s="1"/>
      <c r="AU2936" s="1"/>
      <c r="AV2936" s="1"/>
      <c r="AW2936" s="1"/>
      <c r="AX2936" s="1"/>
      <c r="AY2936" s="1"/>
      <c r="AZ2936" s="1"/>
      <c r="BA2936" s="1"/>
      <c r="BB2936" s="1"/>
      <c r="BC2936" s="1"/>
      <c r="BD2936" s="1"/>
      <c r="BE2936" s="1"/>
      <c r="BF2936" s="1"/>
      <c r="BG2936" s="1"/>
      <c r="BH2936" s="1"/>
      <c r="BI2936" s="1"/>
      <c r="BJ2936" s="1"/>
      <c r="BK2936" s="1"/>
    </row>
    <row r="2937" spans="1:63" s="901" customFormat="1" ht="15" customHeight="1" x14ac:dyDescent="0.1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50"/>
      <c r="AG2937" s="54"/>
      <c r="AH2937" s="1"/>
      <c r="AI2937" s="1"/>
      <c r="AJ2937" s="1"/>
      <c r="AK2937" s="1"/>
      <c r="AL2937" s="1"/>
      <c r="AM2937" s="1"/>
      <c r="AN2937" s="1"/>
      <c r="AO2937" s="1"/>
      <c r="AP2937" s="1"/>
      <c r="AQ2937" s="1"/>
      <c r="AR2937" s="1"/>
      <c r="AS2937" s="1"/>
      <c r="AT2937" s="1"/>
      <c r="AU2937" s="1"/>
      <c r="AV2937" s="1"/>
      <c r="AW2937" s="1"/>
      <c r="AX2937" s="1"/>
      <c r="AY2937" s="1"/>
      <c r="AZ2937" s="1"/>
      <c r="BA2937" s="1"/>
      <c r="BB2937" s="1"/>
      <c r="BC2937" s="1"/>
      <c r="BD2937" s="1"/>
      <c r="BE2937" s="1"/>
      <c r="BF2937" s="1"/>
      <c r="BG2937" s="1"/>
      <c r="BH2937" s="1"/>
      <c r="BI2937" s="1"/>
      <c r="BJ2937" s="1"/>
      <c r="BK2937" s="1"/>
    </row>
    <row r="2938" spans="1:63" s="901" customFormat="1" ht="15" customHeight="1" x14ac:dyDescent="0.1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50"/>
      <c r="AG2938" s="54"/>
      <c r="AH2938" s="1"/>
      <c r="AI2938" s="1"/>
      <c r="AJ2938" s="1"/>
      <c r="AK2938" s="1"/>
      <c r="AL2938" s="1"/>
      <c r="AM2938" s="1"/>
      <c r="AN2938" s="1"/>
      <c r="AO2938" s="1"/>
      <c r="AP2938" s="1"/>
      <c r="AQ2938" s="1"/>
      <c r="AR2938" s="1"/>
      <c r="AS2938" s="1"/>
      <c r="AT2938" s="1"/>
      <c r="AU2938" s="1"/>
      <c r="AV2938" s="1"/>
      <c r="AW2938" s="1"/>
      <c r="AX2938" s="1"/>
      <c r="AY2938" s="1"/>
      <c r="AZ2938" s="1"/>
      <c r="BA2938" s="1"/>
      <c r="BB2938" s="1"/>
      <c r="BC2938" s="1"/>
      <c r="BD2938" s="1"/>
      <c r="BE2938" s="1"/>
      <c r="BF2938" s="1"/>
      <c r="BG2938" s="1"/>
      <c r="BH2938" s="1"/>
      <c r="BI2938" s="1"/>
      <c r="BJ2938" s="1"/>
      <c r="BK2938" s="1"/>
    </row>
    <row r="2939" spans="1:63" s="901" customFormat="1" ht="15" customHeight="1" x14ac:dyDescent="0.1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50"/>
      <c r="AG2939" s="54"/>
      <c r="AH2939" s="1"/>
      <c r="AI2939" s="1"/>
      <c r="AJ2939" s="1"/>
      <c r="AK2939" s="1"/>
      <c r="AL2939" s="1"/>
      <c r="AM2939" s="1"/>
      <c r="AN2939" s="1"/>
      <c r="AO2939" s="1"/>
      <c r="AP2939" s="1"/>
      <c r="AQ2939" s="1"/>
      <c r="AR2939" s="1"/>
      <c r="AS2939" s="1"/>
      <c r="AT2939" s="1"/>
      <c r="AU2939" s="1"/>
      <c r="AV2939" s="1"/>
      <c r="AW2939" s="1"/>
      <c r="AX2939" s="1"/>
      <c r="AY2939" s="1"/>
      <c r="AZ2939" s="1"/>
      <c r="BA2939" s="1"/>
      <c r="BB2939" s="1"/>
      <c r="BC2939" s="1"/>
      <c r="BD2939" s="1"/>
      <c r="BE2939" s="1"/>
      <c r="BF2939" s="1"/>
      <c r="BG2939" s="1"/>
      <c r="BH2939" s="1"/>
      <c r="BI2939" s="1"/>
      <c r="BJ2939" s="1"/>
      <c r="BK2939" s="1"/>
    </row>
    <row r="2940" spans="1:63" s="901" customFormat="1" ht="15" customHeight="1" x14ac:dyDescent="0.1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50"/>
      <c r="AG2940" s="54"/>
      <c r="AH2940" s="1"/>
      <c r="AI2940" s="1"/>
      <c r="AJ2940" s="1"/>
      <c r="AK2940" s="1"/>
      <c r="AL2940" s="1"/>
      <c r="AM2940" s="1"/>
      <c r="AN2940" s="1"/>
      <c r="AO2940" s="1"/>
      <c r="AP2940" s="1"/>
      <c r="AQ2940" s="1"/>
      <c r="AR2940" s="1"/>
      <c r="AS2940" s="1"/>
      <c r="AT2940" s="1"/>
      <c r="AU2940" s="1"/>
      <c r="AV2940" s="1"/>
      <c r="AW2940" s="1"/>
      <c r="AX2940" s="1"/>
      <c r="AY2940" s="1"/>
      <c r="AZ2940" s="1"/>
      <c r="BA2940" s="1"/>
      <c r="BB2940" s="1"/>
      <c r="BC2940" s="1"/>
      <c r="BD2940" s="1"/>
      <c r="BE2940" s="1"/>
      <c r="BF2940" s="1"/>
      <c r="BG2940" s="1"/>
      <c r="BH2940" s="1"/>
      <c r="BI2940" s="1"/>
      <c r="BJ2940" s="1"/>
      <c r="BK2940" s="1"/>
    </row>
    <row r="2941" spans="1:63" s="901" customFormat="1" ht="15" customHeight="1" x14ac:dyDescent="0.1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50"/>
      <c r="AG2941" s="54"/>
      <c r="AH2941" s="1"/>
      <c r="AI2941" s="1"/>
      <c r="AJ2941" s="1"/>
      <c r="AK2941" s="1"/>
      <c r="AL2941" s="1"/>
      <c r="AM2941" s="1"/>
      <c r="AN2941" s="1"/>
      <c r="AO2941" s="1"/>
      <c r="AP2941" s="1"/>
      <c r="AQ2941" s="1"/>
      <c r="AR2941" s="1"/>
      <c r="AS2941" s="1"/>
      <c r="AT2941" s="1"/>
      <c r="AU2941" s="1"/>
      <c r="AV2941" s="1"/>
      <c r="AW2941" s="1"/>
      <c r="AX2941" s="1"/>
      <c r="AY2941" s="1"/>
      <c r="AZ2941" s="1"/>
      <c r="BA2941" s="1"/>
      <c r="BB2941" s="1"/>
      <c r="BC2941" s="1"/>
      <c r="BD2941" s="1"/>
      <c r="BE2941" s="1"/>
      <c r="BF2941" s="1"/>
      <c r="BG2941" s="1"/>
      <c r="BH2941" s="1"/>
      <c r="BI2941" s="1"/>
      <c r="BJ2941" s="1"/>
      <c r="BK2941" s="1"/>
    </row>
    <row r="2942" spans="1:63" s="901" customFormat="1" ht="15" customHeight="1" x14ac:dyDescent="0.1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50"/>
      <c r="AG2942" s="54"/>
      <c r="AH2942" s="1"/>
      <c r="AI2942" s="1"/>
      <c r="AJ2942" s="1"/>
      <c r="AK2942" s="1"/>
      <c r="AL2942" s="1"/>
      <c r="AM2942" s="1"/>
      <c r="AN2942" s="1"/>
      <c r="AO2942" s="1"/>
      <c r="AP2942" s="1"/>
      <c r="AQ2942" s="1"/>
      <c r="AR2942" s="1"/>
      <c r="AS2942" s="1"/>
      <c r="AT2942" s="1"/>
      <c r="AU2942" s="1"/>
      <c r="AV2942" s="1"/>
      <c r="AW2942" s="1"/>
      <c r="AX2942" s="1"/>
      <c r="AY2942" s="1"/>
      <c r="AZ2942" s="1"/>
      <c r="BA2942" s="1"/>
      <c r="BB2942" s="1"/>
      <c r="BC2942" s="1"/>
      <c r="BD2942" s="1"/>
      <c r="BE2942" s="1"/>
      <c r="BF2942" s="1"/>
      <c r="BG2942" s="1"/>
      <c r="BH2942" s="1"/>
      <c r="BI2942" s="1"/>
      <c r="BJ2942" s="1"/>
      <c r="BK2942" s="1"/>
    </row>
    <row r="2943" spans="1:63" s="901" customFormat="1" ht="15" customHeight="1" x14ac:dyDescent="0.1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50"/>
      <c r="AG2943" s="54"/>
      <c r="AH2943" s="1"/>
      <c r="AI2943" s="1"/>
      <c r="AJ2943" s="1"/>
      <c r="AK2943" s="1"/>
      <c r="AL2943" s="1"/>
      <c r="AM2943" s="1"/>
      <c r="AN2943" s="1"/>
      <c r="AO2943" s="1"/>
      <c r="AP2943" s="1"/>
      <c r="AQ2943" s="1"/>
      <c r="AR2943" s="1"/>
      <c r="AS2943" s="1"/>
      <c r="AT2943" s="1"/>
      <c r="AU2943" s="1"/>
      <c r="AV2943" s="1"/>
      <c r="AW2943" s="1"/>
      <c r="AX2943" s="1"/>
      <c r="AY2943" s="1"/>
      <c r="AZ2943" s="1"/>
      <c r="BA2943" s="1"/>
      <c r="BB2943" s="1"/>
      <c r="BC2943" s="1"/>
      <c r="BD2943" s="1"/>
      <c r="BE2943" s="1"/>
      <c r="BF2943" s="1"/>
      <c r="BG2943" s="1"/>
      <c r="BH2943" s="1"/>
      <c r="BI2943" s="1"/>
      <c r="BJ2943" s="1"/>
      <c r="BK2943" s="1"/>
    </row>
    <row r="2944" spans="1:63" s="901" customFormat="1" ht="15" customHeight="1" x14ac:dyDescent="0.1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50"/>
      <c r="AG2944" s="54"/>
      <c r="AH2944" s="1"/>
      <c r="AI2944" s="1"/>
      <c r="AJ2944" s="1"/>
      <c r="AK2944" s="1"/>
      <c r="AL2944" s="1"/>
      <c r="AM2944" s="1"/>
      <c r="AN2944" s="1"/>
      <c r="AO2944" s="1"/>
      <c r="AP2944" s="1"/>
      <c r="AQ2944" s="1"/>
      <c r="AR2944" s="1"/>
      <c r="AS2944" s="1"/>
      <c r="AT2944" s="1"/>
      <c r="AU2944" s="1"/>
      <c r="AV2944" s="1"/>
      <c r="AW2944" s="1"/>
      <c r="AX2944" s="1"/>
      <c r="AY2944" s="1"/>
      <c r="AZ2944" s="1"/>
      <c r="BA2944" s="1"/>
      <c r="BB2944" s="1"/>
      <c r="BC2944" s="1"/>
      <c r="BD2944" s="1"/>
      <c r="BE2944" s="1"/>
      <c r="BF2944" s="1"/>
      <c r="BG2944" s="1"/>
      <c r="BH2944" s="1"/>
      <c r="BI2944" s="1"/>
      <c r="BJ2944" s="1"/>
      <c r="BK2944" s="1"/>
    </row>
    <row r="2945" spans="1:63" s="901" customFormat="1" ht="15" customHeight="1" x14ac:dyDescent="0.1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50"/>
      <c r="AG2945" s="54"/>
      <c r="AH2945" s="1"/>
      <c r="AI2945" s="1"/>
      <c r="AJ2945" s="1"/>
      <c r="AK2945" s="1"/>
      <c r="AL2945" s="1"/>
      <c r="AM2945" s="1"/>
      <c r="AN2945" s="1"/>
      <c r="AO2945" s="1"/>
      <c r="AP2945" s="1"/>
      <c r="AQ2945" s="1"/>
      <c r="AR2945" s="1"/>
      <c r="AS2945" s="1"/>
      <c r="AT2945" s="1"/>
      <c r="AU2945" s="1"/>
      <c r="AV2945" s="1"/>
      <c r="AW2945" s="1"/>
      <c r="AX2945" s="1"/>
      <c r="AY2945" s="1"/>
      <c r="AZ2945" s="1"/>
      <c r="BA2945" s="1"/>
      <c r="BB2945" s="1"/>
      <c r="BC2945" s="1"/>
      <c r="BD2945" s="1"/>
      <c r="BE2945" s="1"/>
      <c r="BF2945" s="1"/>
      <c r="BG2945" s="1"/>
      <c r="BH2945" s="1"/>
      <c r="BI2945" s="1"/>
      <c r="BJ2945" s="1"/>
      <c r="BK2945" s="1"/>
    </row>
    <row r="2946" spans="1:63" s="901" customFormat="1" ht="15" customHeight="1" x14ac:dyDescent="0.1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50"/>
      <c r="AG2946" s="54"/>
      <c r="AH2946" s="1"/>
      <c r="AI2946" s="1"/>
      <c r="AJ2946" s="1"/>
      <c r="AK2946" s="1"/>
      <c r="AL2946" s="1"/>
      <c r="AM2946" s="1"/>
      <c r="AN2946" s="1"/>
      <c r="AO2946" s="1"/>
      <c r="AP2946" s="1"/>
      <c r="AQ2946" s="1"/>
      <c r="AR2946" s="1"/>
      <c r="AS2946" s="1"/>
      <c r="AT2946" s="1"/>
      <c r="AU2946" s="1"/>
      <c r="AV2946" s="1"/>
      <c r="AW2946" s="1"/>
      <c r="AX2946" s="1"/>
      <c r="AY2946" s="1"/>
      <c r="AZ2946" s="1"/>
      <c r="BA2946" s="1"/>
      <c r="BB2946" s="1"/>
      <c r="BC2946" s="1"/>
      <c r="BD2946" s="1"/>
      <c r="BE2946" s="1"/>
      <c r="BF2946" s="1"/>
      <c r="BG2946" s="1"/>
      <c r="BH2946" s="1"/>
      <c r="BI2946" s="1"/>
      <c r="BJ2946" s="1"/>
      <c r="BK2946" s="1"/>
    </row>
    <row r="2947" spans="1:63" s="901" customFormat="1" ht="15" customHeight="1" x14ac:dyDescent="0.1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50"/>
      <c r="AG2947" s="54"/>
      <c r="AH2947" s="1"/>
      <c r="AI2947" s="1"/>
      <c r="AJ2947" s="1"/>
      <c r="AK2947" s="1"/>
      <c r="AL2947" s="1"/>
      <c r="AM2947" s="1"/>
      <c r="AN2947" s="1"/>
      <c r="AO2947" s="1"/>
      <c r="AP2947" s="1"/>
      <c r="AQ2947" s="1"/>
      <c r="AR2947" s="1"/>
      <c r="AS2947" s="1"/>
      <c r="AT2947" s="1"/>
      <c r="AU2947" s="1"/>
      <c r="AV2947" s="1"/>
      <c r="AW2947" s="1"/>
      <c r="AX2947" s="1"/>
      <c r="AY2947" s="1"/>
      <c r="AZ2947" s="1"/>
      <c r="BA2947" s="1"/>
      <c r="BB2947" s="1"/>
      <c r="BC2947" s="1"/>
      <c r="BD2947" s="1"/>
      <c r="BE2947" s="1"/>
      <c r="BF2947" s="1"/>
      <c r="BG2947" s="1"/>
      <c r="BH2947" s="1"/>
      <c r="BI2947" s="1"/>
      <c r="BJ2947" s="1"/>
      <c r="BK2947" s="1"/>
    </row>
    <row r="2948" spans="1:63" s="901" customFormat="1" ht="15" customHeight="1" x14ac:dyDescent="0.1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50"/>
      <c r="AG2948" s="54"/>
      <c r="AH2948" s="1"/>
      <c r="AI2948" s="1"/>
      <c r="AJ2948" s="1"/>
      <c r="AK2948" s="1"/>
      <c r="AL2948" s="1"/>
      <c r="AM2948" s="1"/>
      <c r="AN2948" s="1"/>
      <c r="AO2948" s="1"/>
      <c r="AP2948" s="1"/>
      <c r="AQ2948" s="1"/>
      <c r="AR2948" s="1"/>
      <c r="AS2948" s="1"/>
      <c r="AT2948" s="1"/>
      <c r="AU2948" s="1"/>
      <c r="AV2948" s="1"/>
      <c r="AW2948" s="1"/>
      <c r="AX2948" s="1"/>
      <c r="AY2948" s="1"/>
      <c r="AZ2948" s="1"/>
      <c r="BA2948" s="1"/>
      <c r="BB2948" s="1"/>
      <c r="BC2948" s="1"/>
      <c r="BD2948" s="1"/>
      <c r="BE2948" s="1"/>
      <c r="BF2948" s="1"/>
      <c r="BG2948" s="1"/>
      <c r="BH2948" s="1"/>
      <c r="BI2948" s="1"/>
      <c r="BJ2948" s="1"/>
      <c r="BK2948" s="1"/>
    </row>
    <row r="2949" spans="1:63" s="901" customFormat="1" ht="15" customHeight="1" x14ac:dyDescent="0.1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50"/>
      <c r="AG2949" s="54"/>
      <c r="AH2949" s="1"/>
      <c r="AI2949" s="1"/>
      <c r="AJ2949" s="1"/>
      <c r="AK2949" s="1"/>
      <c r="AL2949" s="1"/>
      <c r="AM2949" s="1"/>
      <c r="AN2949" s="1"/>
      <c r="AO2949" s="1"/>
      <c r="AP2949" s="1"/>
      <c r="AQ2949" s="1"/>
      <c r="AR2949" s="1"/>
      <c r="AS2949" s="1"/>
      <c r="AT2949" s="1"/>
      <c r="AU2949" s="1"/>
      <c r="AV2949" s="1"/>
      <c r="AW2949" s="1"/>
      <c r="AX2949" s="1"/>
      <c r="AY2949" s="1"/>
      <c r="AZ2949" s="1"/>
      <c r="BA2949" s="1"/>
      <c r="BB2949" s="1"/>
      <c r="BC2949" s="1"/>
      <c r="BD2949" s="1"/>
      <c r="BE2949" s="1"/>
      <c r="BF2949" s="1"/>
      <c r="BG2949" s="1"/>
      <c r="BH2949" s="1"/>
      <c r="BI2949" s="1"/>
      <c r="BJ2949" s="1"/>
      <c r="BK2949" s="1"/>
    </row>
    <row r="2950" spans="1:63" s="901" customFormat="1" ht="15" customHeight="1" x14ac:dyDescent="0.1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50"/>
      <c r="AG2950" s="54"/>
      <c r="AH2950" s="1"/>
      <c r="AI2950" s="1"/>
      <c r="AJ2950" s="1"/>
      <c r="AK2950" s="1"/>
      <c r="AL2950" s="1"/>
      <c r="AM2950" s="1"/>
      <c r="AN2950" s="1"/>
      <c r="AO2950" s="1"/>
      <c r="AP2950" s="1"/>
      <c r="AQ2950" s="1"/>
      <c r="AR2950" s="1"/>
      <c r="AS2950" s="1"/>
      <c r="AT2950" s="1"/>
      <c r="AU2950" s="1"/>
      <c r="AV2950" s="1"/>
      <c r="AW2950" s="1"/>
      <c r="AX2950" s="1"/>
      <c r="AY2950" s="1"/>
      <c r="AZ2950" s="1"/>
      <c r="BA2950" s="1"/>
      <c r="BB2950" s="1"/>
      <c r="BC2950" s="1"/>
      <c r="BD2950" s="1"/>
      <c r="BE2950" s="1"/>
      <c r="BF2950" s="1"/>
      <c r="BG2950" s="1"/>
      <c r="BH2950" s="1"/>
      <c r="BI2950" s="1"/>
      <c r="BJ2950" s="1"/>
      <c r="BK2950" s="1"/>
    </row>
    <row r="2951" spans="1:63" s="901" customFormat="1" ht="15" customHeight="1" x14ac:dyDescent="0.1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50"/>
      <c r="AG2951" s="54"/>
      <c r="AH2951" s="1"/>
      <c r="AI2951" s="1"/>
      <c r="AJ2951" s="1"/>
      <c r="AK2951" s="1"/>
      <c r="AL2951" s="1"/>
      <c r="AM2951" s="1"/>
      <c r="AN2951" s="1"/>
      <c r="AO2951" s="1"/>
      <c r="AP2951" s="1"/>
      <c r="AQ2951" s="1"/>
      <c r="AR2951" s="1"/>
      <c r="AS2951" s="1"/>
      <c r="AT2951" s="1"/>
      <c r="AU2951" s="1"/>
      <c r="AV2951" s="1"/>
      <c r="AW2951" s="1"/>
      <c r="AX2951" s="1"/>
      <c r="AY2951" s="1"/>
      <c r="AZ2951" s="1"/>
      <c r="BA2951" s="1"/>
      <c r="BB2951" s="1"/>
      <c r="BC2951" s="1"/>
      <c r="BD2951" s="1"/>
      <c r="BE2951" s="1"/>
      <c r="BF2951" s="1"/>
      <c r="BG2951" s="1"/>
      <c r="BH2951" s="1"/>
      <c r="BI2951" s="1"/>
      <c r="BJ2951" s="1"/>
      <c r="BK2951" s="1"/>
    </row>
    <row r="2952" spans="1:63" s="901" customFormat="1" ht="15" customHeight="1" x14ac:dyDescent="0.1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50"/>
      <c r="AG2952" s="54"/>
      <c r="AH2952" s="1"/>
      <c r="AI2952" s="1"/>
      <c r="AJ2952" s="1"/>
      <c r="AK2952" s="1"/>
      <c r="AL2952" s="1"/>
      <c r="AM2952" s="1"/>
      <c r="AN2952" s="1"/>
      <c r="AO2952" s="1"/>
      <c r="AP2952" s="1"/>
      <c r="AQ2952" s="1"/>
      <c r="AR2952" s="1"/>
      <c r="AS2952" s="1"/>
      <c r="AT2952" s="1"/>
      <c r="AU2952" s="1"/>
      <c r="AV2952" s="1"/>
      <c r="AW2952" s="1"/>
      <c r="AX2952" s="1"/>
      <c r="AY2952" s="1"/>
      <c r="AZ2952" s="1"/>
      <c r="BA2952" s="1"/>
      <c r="BB2952" s="1"/>
      <c r="BC2952" s="1"/>
      <c r="BD2952" s="1"/>
      <c r="BE2952" s="1"/>
      <c r="BF2952" s="1"/>
      <c r="BG2952" s="1"/>
      <c r="BH2952" s="1"/>
      <c r="BI2952" s="1"/>
      <c r="BJ2952" s="1"/>
      <c r="BK2952" s="1"/>
    </row>
    <row r="2953" spans="1:63" s="901" customFormat="1" ht="15" customHeight="1" x14ac:dyDescent="0.1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50"/>
      <c r="AG2953" s="54"/>
      <c r="AH2953" s="1"/>
      <c r="AI2953" s="1"/>
      <c r="AJ2953" s="1"/>
      <c r="AK2953" s="1"/>
      <c r="AL2953" s="1"/>
      <c r="AM2953" s="1"/>
      <c r="AN2953" s="1"/>
      <c r="AO2953" s="1"/>
      <c r="AP2953" s="1"/>
      <c r="AQ2953" s="1"/>
      <c r="AR2953" s="1"/>
      <c r="AS2953" s="1"/>
      <c r="AT2953" s="1"/>
      <c r="AU2953" s="1"/>
      <c r="AV2953" s="1"/>
      <c r="AW2953" s="1"/>
      <c r="AX2953" s="1"/>
      <c r="AY2953" s="1"/>
      <c r="AZ2953" s="1"/>
      <c r="BA2953" s="1"/>
      <c r="BB2953" s="1"/>
      <c r="BC2953" s="1"/>
      <c r="BD2953" s="1"/>
      <c r="BE2953" s="1"/>
      <c r="BF2953" s="1"/>
      <c r="BG2953" s="1"/>
      <c r="BH2953" s="1"/>
      <c r="BI2953" s="1"/>
      <c r="BJ2953" s="1"/>
      <c r="BK2953" s="1"/>
    </row>
    <row r="2954" spans="1:63" s="901" customFormat="1" ht="15" customHeight="1" x14ac:dyDescent="0.1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50"/>
      <c r="AG2954" s="54"/>
      <c r="AH2954" s="1"/>
      <c r="AI2954" s="1"/>
      <c r="AJ2954" s="1"/>
      <c r="AK2954" s="1"/>
      <c r="AL2954" s="1"/>
      <c r="AM2954" s="1"/>
      <c r="AN2954" s="1"/>
      <c r="AO2954" s="1"/>
      <c r="AP2954" s="1"/>
      <c r="AQ2954" s="1"/>
      <c r="AR2954" s="1"/>
      <c r="AS2954" s="1"/>
      <c r="AT2954" s="1"/>
      <c r="AU2954" s="1"/>
      <c r="AV2954" s="1"/>
      <c r="AW2954" s="1"/>
      <c r="AX2954" s="1"/>
      <c r="AY2954" s="1"/>
      <c r="AZ2954" s="1"/>
      <c r="BA2954" s="1"/>
      <c r="BB2954" s="1"/>
      <c r="BC2954" s="1"/>
      <c r="BD2954" s="1"/>
      <c r="BE2954" s="1"/>
      <c r="BF2954" s="1"/>
      <c r="BG2954" s="1"/>
      <c r="BH2954" s="1"/>
      <c r="BI2954" s="1"/>
      <c r="BJ2954" s="1"/>
      <c r="BK2954" s="1"/>
    </row>
    <row r="2955" spans="1:63" s="901" customFormat="1" ht="15" customHeight="1" x14ac:dyDescent="0.1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50"/>
      <c r="AG2955" s="54"/>
      <c r="AH2955" s="1"/>
      <c r="AI2955" s="1"/>
      <c r="AJ2955" s="1"/>
      <c r="AK2955" s="1"/>
      <c r="AL2955" s="1"/>
      <c r="AM2955" s="1"/>
      <c r="AN2955" s="1"/>
      <c r="AO2955" s="1"/>
      <c r="AP2955" s="1"/>
      <c r="AQ2955" s="1"/>
      <c r="AR2955" s="1"/>
      <c r="AS2955" s="1"/>
      <c r="AT2955" s="1"/>
      <c r="AU2955" s="1"/>
      <c r="AV2955" s="1"/>
      <c r="AW2955" s="1"/>
      <c r="AX2955" s="1"/>
      <c r="AY2955" s="1"/>
      <c r="AZ2955" s="1"/>
      <c r="BA2955" s="1"/>
      <c r="BB2955" s="1"/>
      <c r="BC2955" s="1"/>
      <c r="BD2955" s="1"/>
      <c r="BE2955" s="1"/>
      <c r="BF2955" s="1"/>
      <c r="BG2955" s="1"/>
      <c r="BH2955" s="1"/>
      <c r="BI2955" s="1"/>
      <c r="BJ2955" s="1"/>
      <c r="BK2955" s="1"/>
    </row>
    <row r="2956" spans="1:63" s="901" customFormat="1" ht="15" customHeight="1" x14ac:dyDescent="0.1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50"/>
      <c r="AG2956" s="54"/>
      <c r="AH2956" s="1"/>
      <c r="AI2956" s="1"/>
      <c r="AJ2956" s="1"/>
      <c r="AK2956" s="1"/>
      <c r="AL2956" s="1"/>
      <c r="AM2956" s="1"/>
      <c r="AN2956" s="1"/>
      <c r="AO2956" s="1"/>
      <c r="AP2956" s="1"/>
      <c r="AQ2956" s="1"/>
      <c r="AR2956" s="1"/>
      <c r="AS2956" s="1"/>
      <c r="AT2956" s="1"/>
      <c r="AU2956" s="1"/>
      <c r="AV2956" s="1"/>
      <c r="AW2956" s="1"/>
      <c r="AX2956" s="1"/>
      <c r="AY2956" s="1"/>
      <c r="AZ2956" s="1"/>
      <c r="BA2956" s="1"/>
      <c r="BB2956" s="1"/>
      <c r="BC2956" s="1"/>
      <c r="BD2956" s="1"/>
      <c r="BE2956" s="1"/>
      <c r="BF2956" s="1"/>
      <c r="BG2956" s="1"/>
      <c r="BH2956" s="1"/>
      <c r="BI2956" s="1"/>
      <c r="BJ2956" s="1"/>
      <c r="BK2956" s="1"/>
    </row>
    <row r="2957" spans="1:63" s="901" customFormat="1" ht="15" customHeight="1" x14ac:dyDescent="0.1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50"/>
      <c r="AG2957" s="54"/>
      <c r="AH2957" s="1"/>
      <c r="AI2957" s="1"/>
      <c r="AJ2957" s="1"/>
      <c r="AK2957" s="1"/>
      <c r="AL2957" s="1"/>
      <c r="AM2957" s="1"/>
      <c r="AN2957" s="1"/>
      <c r="AO2957" s="1"/>
      <c r="AP2957" s="1"/>
      <c r="AQ2957" s="1"/>
      <c r="AR2957" s="1"/>
      <c r="AS2957" s="1"/>
      <c r="AT2957" s="1"/>
      <c r="AU2957" s="1"/>
      <c r="AV2957" s="1"/>
      <c r="AW2957" s="1"/>
      <c r="AX2957" s="1"/>
      <c r="AY2957" s="1"/>
      <c r="AZ2957" s="1"/>
      <c r="BA2957" s="1"/>
      <c r="BB2957" s="1"/>
      <c r="BC2957" s="1"/>
      <c r="BD2957" s="1"/>
      <c r="BE2957" s="1"/>
      <c r="BF2957" s="1"/>
      <c r="BG2957" s="1"/>
      <c r="BH2957" s="1"/>
      <c r="BI2957" s="1"/>
      <c r="BJ2957" s="1"/>
      <c r="BK2957" s="1"/>
    </row>
    <row r="2958" spans="1:63" s="901" customFormat="1" ht="15" customHeight="1" x14ac:dyDescent="0.1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50"/>
      <c r="AG2958" s="54"/>
      <c r="AH2958" s="1"/>
      <c r="AI2958" s="1"/>
      <c r="AJ2958" s="1"/>
      <c r="AK2958" s="1"/>
      <c r="AL2958" s="1"/>
      <c r="AM2958" s="1"/>
      <c r="AN2958" s="1"/>
      <c r="AO2958" s="1"/>
      <c r="AP2958" s="1"/>
      <c r="AQ2958" s="1"/>
      <c r="AR2958" s="1"/>
      <c r="AS2958" s="1"/>
      <c r="AT2958" s="1"/>
      <c r="AU2958" s="1"/>
      <c r="AV2958" s="1"/>
      <c r="AW2958" s="1"/>
      <c r="AX2958" s="1"/>
      <c r="AY2958" s="1"/>
      <c r="AZ2958" s="1"/>
      <c r="BA2958" s="1"/>
      <c r="BB2958" s="1"/>
      <c r="BC2958" s="1"/>
      <c r="BD2958" s="1"/>
      <c r="BE2958" s="1"/>
      <c r="BF2958" s="1"/>
      <c r="BG2958" s="1"/>
      <c r="BH2958" s="1"/>
      <c r="BI2958" s="1"/>
      <c r="BJ2958" s="1"/>
      <c r="BK2958" s="1"/>
    </row>
    <row r="2959" spans="1:63" s="901" customFormat="1" ht="15" customHeight="1" x14ac:dyDescent="0.1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50"/>
      <c r="AG2959" s="54"/>
      <c r="AH2959" s="1"/>
      <c r="AI2959" s="1"/>
      <c r="AJ2959" s="1"/>
      <c r="AK2959" s="1"/>
      <c r="AL2959" s="1"/>
      <c r="AM2959" s="1"/>
      <c r="AN2959" s="1"/>
      <c r="AO2959" s="1"/>
      <c r="AP2959" s="1"/>
      <c r="AQ2959" s="1"/>
      <c r="AR2959" s="1"/>
      <c r="AS2959" s="1"/>
      <c r="AT2959" s="1"/>
      <c r="AU2959" s="1"/>
      <c r="AV2959" s="1"/>
      <c r="AW2959" s="1"/>
      <c r="AX2959" s="1"/>
      <c r="AY2959" s="1"/>
      <c r="AZ2959" s="1"/>
      <c r="BA2959" s="1"/>
      <c r="BB2959" s="1"/>
      <c r="BC2959" s="1"/>
      <c r="BD2959" s="1"/>
      <c r="BE2959" s="1"/>
      <c r="BF2959" s="1"/>
      <c r="BG2959" s="1"/>
      <c r="BH2959" s="1"/>
      <c r="BI2959" s="1"/>
      <c r="BJ2959" s="1"/>
      <c r="BK2959" s="1"/>
    </row>
    <row r="2960" spans="1:63" s="901" customFormat="1" ht="15" customHeight="1" x14ac:dyDescent="0.1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50"/>
      <c r="AG2960" s="54"/>
      <c r="AH2960" s="1"/>
      <c r="AI2960" s="1"/>
      <c r="AJ2960" s="1"/>
      <c r="AK2960" s="1"/>
      <c r="AL2960" s="1"/>
      <c r="AM2960" s="1"/>
      <c r="AN2960" s="1"/>
      <c r="AO2960" s="1"/>
      <c r="AP2960" s="1"/>
      <c r="AQ2960" s="1"/>
      <c r="AR2960" s="1"/>
      <c r="AS2960" s="1"/>
      <c r="AT2960" s="1"/>
      <c r="AU2960" s="1"/>
      <c r="AV2960" s="1"/>
      <c r="AW2960" s="1"/>
      <c r="AX2960" s="1"/>
      <c r="AY2960" s="1"/>
      <c r="AZ2960" s="1"/>
      <c r="BA2960" s="1"/>
      <c r="BB2960" s="1"/>
      <c r="BC2960" s="1"/>
      <c r="BD2960" s="1"/>
      <c r="BE2960" s="1"/>
      <c r="BF2960" s="1"/>
      <c r="BG2960" s="1"/>
      <c r="BH2960" s="1"/>
      <c r="BI2960" s="1"/>
      <c r="BJ2960" s="1"/>
      <c r="BK2960" s="1"/>
    </row>
    <row r="2961" spans="1:63" s="901" customFormat="1" ht="15" customHeight="1" x14ac:dyDescent="0.1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50"/>
      <c r="AG2961" s="54"/>
      <c r="AH2961" s="1"/>
      <c r="AI2961" s="1"/>
      <c r="AJ2961" s="1"/>
      <c r="AK2961" s="1"/>
      <c r="AL2961" s="1"/>
      <c r="AM2961" s="1"/>
      <c r="AN2961" s="1"/>
      <c r="AO2961" s="1"/>
      <c r="AP2961" s="1"/>
      <c r="AQ2961" s="1"/>
      <c r="AR2961" s="1"/>
      <c r="AS2961" s="1"/>
      <c r="AT2961" s="1"/>
      <c r="AU2961" s="1"/>
      <c r="AV2961" s="1"/>
      <c r="AW2961" s="1"/>
      <c r="AX2961" s="1"/>
      <c r="AY2961" s="1"/>
      <c r="AZ2961" s="1"/>
      <c r="BA2961" s="1"/>
      <c r="BB2961" s="1"/>
      <c r="BC2961" s="1"/>
      <c r="BD2961" s="1"/>
      <c r="BE2961" s="1"/>
      <c r="BF2961" s="1"/>
      <c r="BG2961" s="1"/>
      <c r="BH2961" s="1"/>
      <c r="BI2961" s="1"/>
      <c r="BJ2961" s="1"/>
      <c r="BK2961" s="1"/>
    </row>
    <row r="2962" spans="1:63" s="901" customFormat="1" ht="15" customHeight="1" x14ac:dyDescent="0.1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50"/>
      <c r="AG2962" s="54"/>
      <c r="AH2962" s="1"/>
      <c r="AI2962" s="1"/>
      <c r="AJ2962" s="1"/>
      <c r="AK2962" s="1"/>
      <c r="AL2962" s="1"/>
      <c r="AM2962" s="1"/>
      <c r="AN2962" s="1"/>
      <c r="AO2962" s="1"/>
      <c r="AP2962" s="1"/>
      <c r="AQ2962" s="1"/>
      <c r="AR2962" s="1"/>
      <c r="AS2962" s="1"/>
      <c r="AT2962" s="1"/>
      <c r="AU2962" s="1"/>
      <c r="AV2962" s="1"/>
      <c r="AW2962" s="1"/>
      <c r="AX2962" s="1"/>
      <c r="AY2962" s="1"/>
      <c r="AZ2962" s="1"/>
      <c r="BA2962" s="1"/>
      <c r="BB2962" s="1"/>
      <c r="BC2962" s="1"/>
      <c r="BD2962" s="1"/>
      <c r="BE2962" s="1"/>
      <c r="BF2962" s="1"/>
      <c r="BG2962" s="1"/>
      <c r="BH2962" s="1"/>
      <c r="BI2962" s="1"/>
      <c r="BJ2962" s="1"/>
      <c r="BK2962" s="1"/>
    </row>
    <row r="2963" spans="1:63" s="901" customFormat="1" ht="15" customHeight="1" x14ac:dyDescent="0.1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50"/>
      <c r="AG2963" s="54"/>
      <c r="AH2963" s="1"/>
      <c r="AI2963" s="1"/>
      <c r="AJ2963" s="1"/>
      <c r="AK2963" s="1"/>
      <c r="AL2963" s="1"/>
      <c r="AM2963" s="1"/>
      <c r="AN2963" s="1"/>
      <c r="AO2963" s="1"/>
      <c r="AP2963" s="1"/>
      <c r="AQ2963" s="1"/>
      <c r="AR2963" s="1"/>
      <c r="AS2963" s="1"/>
      <c r="AT2963" s="1"/>
      <c r="AU2963" s="1"/>
      <c r="AV2963" s="1"/>
      <c r="AW2963" s="1"/>
      <c r="AX2963" s="1"/>
      <c r="AY2963" s="1"/>
      <c r="AZ2963" s="1"/>
      <c r="BA2963" s="1"/>
      <c r="BB2963" s="1"/>
      <c r="BC2963" s="1"/>
      <c r="BD2963" s="1"/>
      <c r="BE2963" s="1"/>
      <c r="BF2963" s="1"/>
      <c r="BG2963" s="1"/>
      <c r="BH2963" s="1"/>
      <c r="BI2963" s="1"/>
      <c r="BJ2963" s="1"/>
      <c r="BK2963" s="1"/>
    </row>
    <row r="2964" spans="1:63" s="901" customFormat="1" ht="15" customHeight="1" x14ac:dyDescent="0.1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50"/>
      <c r="AG2964" s="54"/>
      <c r="AH2964" s="1"/>
      <c r="AI2964" s="1"/>
      <c r="AJ2964" s="1"/>
      <c r="AK2964" s="1"/>
      <c r="AL2964" s="1"/>
      <c r="AM2964" s="1"/>
      <c r="AN2964" s="1"/>
      <c r="AO2964" s="1"/>
      <c r="AP2964" s="1"/>
      <c r="AQ2964" s="1"/>
      <c r="AR2964" s="1"/>
      <c r="AS2964" s="1"/>
      <c r="AT2964" s="1"/>
      <c r="AU2964" s="1"/>
      <c r="AV2964" s="1"/>
      <c r="AW2964" s="1"/>
      <c r="AX2964" s="1"/>
      <c r="AY2964" s="1"/>
      <c r="AZ2964" s="1"/>
      <c r="BA2964" s="1"/>
      <c r="BB2964" s="1"/>
      <c r="BC2964" s="1"/>
      <c r="BD2964" s="1"/>
      <c r="BE2964" s="1"/>
      <c r="BF2964" s="1"/>
      <c r="BG2964" s="1"/>
      <c r="BH2964" s="1"/>
      <c r="BI2964" s="1"/>
      <c r="BJ2964" s="1"/>
      <c r="BK2964" s="1"/>
    </row>
    <row r="2965" spans="1:63" s="901" customFormat="1" ht="15" customHeight="1" x14ac:dyDescent="0.1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50"/>
      <c r="AG2965" s="54"/>
      <c r="AH2965" s="1"/>
      <c r="AI2965" s="1"/>
      <c r="AJ2965" s="1"/>
      <c r="AK2965" s="1"/>
      <c r="AL2965" s="1"/>
      <c r="AM2965" s="1"/>
      <c r="AN2965" s="1"/>
      <c r="AO2965" s="1"/>
      <c r="AP2965" s="1"/>
      <c r="AQ2965" s="1"/>
      <c r="AR2965" s="1"/>
      <c r="AS2965" s="1"/>
      <c r="AT2965" s="1"/>
      <c r="AU2965" s="1"/>
      <c r="AV2965" s="1"/>
      <c r="AW2965" s="1"/>
      <c r="AX2965" s="1"/>
      <c r="AY2965" s="1"/>
      <c r="AZ2965" s="1"/>
      <c r="BA2965" s="1"/>
      <c r="BB2965" s="1"/>
      <c r="BC2965" s="1"/>
      <c r="BD2965" s="1"/>
      <c r="BE2965" s="1"/>
      <c r="BF2965" s="1"/>
      <c r="BG2965" s="1"/>
      <c r="BH2965" s="1"/>
      <c r="BI2965" s="1"/>
      <c r="BJ2965" s="1"/>
      <c r="BK2965" s="1"/>
    </row>
    <row r="2966" spans="1:63" s="901" customFormat="1" ht="15" customHeight="1" x14ac:dyDescent="0.1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50"/>
      <c r="AG2966" s="54"/>
      <c r="AH2966" s="1"/>
      <c r="AI2966" s="1"/>
      <c r="AJ2966" s="1"/>
      <c r="AK2966" s="1"/>
      <c r="AL2966" s="1"/>
      <c r="AM2966" s="1"/>
      <c r="AN2966" s="1"/>
      <c r="AO2966" s="1"/>
      <c r="AP2966" s="1"/>
      <c r="AQ2966" s="1"/>
      <c r="AR2966" s="1"/>
      <c r="AS2966" s="1"/>
      <c r="AT2966" s="1"/>
      <c r="AU2966" s="1"/>
      <c r="AV2966" s="1"/>
      <c r="AW2966" s="1"/>
      <c r="AX2966" s="1"/>
      <c r="AY2966" s="1"/>
      <c r="AZ2966" s="1"/>
      <c r="BA2966" s="1"/>
      <c r="BB2966" s="1"/>
      <c r="BC2966" s="1"/>
      <c r="BD2966" s="1"/>
      <c r="BE2966" s="1"/>
      <c r="BF2966" s="1"/>
      <c r="BG2966" s="1"/>
      <c r="BH2966" s="1"/>
      <c r="BI2966" s="1"/>
      <c r="BJ2966" s="1"/>
      <c r="BK2966" s="1"/>
    </row>
    <row r="2967" spans="1:63" s="901" customFormat="1" ht="15" customHeight="1" x14ac:dyDescent="0.1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50"/>
      <c r="AG2967" s="54"/>
      <c r="AH2967" s="1"/>
      <c r="AI2967" s="1"/>
      <c r="AJ2967" s="1"/>
      <c r="AK2967" s="1"/>
      <c r="AL2967" s="1"/>
      <c r="AM2967" s="1"/>
      <c r="AN2967" s="1"/>
      <c r="AO2967" s="1"/>
      <c r="AP2967" s="1"/>
      <c r="AQ2967" s="1"/>
      <c r="AR2967" s="1"/>
      <c r="AS2967" s="1"/>
      <c r="AT2967" s="1"/>
      <c r="AU2967" s="1"/>
      <c r="AV2967" s="1"/>
      <c r="AW2967" s="1"/>
      <c r="AX2967" s="1"/>
      <c r="AY2967" s="1"/>
      <c r="AZ2967" s="1"/>
      <c r="BA2967" s="1"/>
      <c r="BB2967" s="1"/>
      <c r="BC2967" s="1"/>
      <c r="BD2967" s="1"/>
      <c r="BE2967" s="1"/>
      <c r="BF2967" s="1"/>
      <c r="BG2967" s="1"/>
      <c r="BH2967" s="1"/>
      <c r="BI2967" s="1"/>
      <c r="BJ2967" s="1"/>
      <c r="BK2967" s="1"/>
    </row>
    <row r="2968" spans="1:63" s="901" customFormat="1" ht="15" customHeight="1" x14ac:dyDescent="0.1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50"/>
      <c r="AG2968" s="54"/>
      <c r="AH2968" s="1"/>
      <c r="AI2968" s="1"/>
      <c r="AJ2968" s="1"/>
      <c r="AK2968" s="1"/>
      <c r="AL2968" s="1"/>
      <c r="AM2968" s="1"/>
      <c r="AN2968" s="1"/>
      <c r="AO2968" s="1"/>
      <c r="AP2968" s="1"/>
      <c r="AQ2968" s="1"/>
      <c r="AR2968" s="1"/>
      <c r="AS2968" s="1"/>
      <c r="AT2968" s="1"/>
      <c r="AU2968" s="1"/>
      <c r="AV2968" s="1"/>
      <c r="AW2968" s="1"/>
      <c r="AX2968" s="1"/>
      <c r="AY2968" s="1"/>
      <c r="AZ2968" s="1"/>
      <c r="BA2968" s="1"/>
      <c r="BB2968" s="1"/>
      <c r="BC2968" s="1"/>
      <c r="BD2968" s="1"/>
      <c r="BE2968" s="1"/>
      <c r="BF2968" s="1"/>
      <c r="BG2968" s="1"/>
      <c r="BH2968" s="1"/>
      <c r="BI2968" s="1"/>
      <c r="BJ2968" s="1"/>
      <c r="BK2968" s="1"/>
    </row>
    <row r="2969" spans="1:63" s="901" customFormat="1" ht="15" customHeight="1" x14ac:dyDescent="0.1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50"/>
      <c r="AG2969" s="54"/>
      <c r="AH2969" s="1"/>
      <c r="AI2969" s="1"/>
      <c r="AJ2969" s="1"/>
      <c r="AK2969" s="1"/>
      <c r="AL2969" s="1"/>
      <c r="AM2969" s="1"/>
      <c r="AN2969" s="1"/>
      <c r="AO2969" s="1"/>
      <c r="AP2969" s="1"/>
      <c r="AQ2969" s="1"/>
      <c r="AR2969" s="1"/>
      <c r="AS2969" s="1"/>
      <c r="AT2969" s="1"/>
      <c r="AU2969" s="1"/>
      <c r="AV2969" s="1"/>
      <c r="AW2969" s="1"/>
      <c r="AX2969" s="1"/>
      <c r="AY2969" s="1"/>
      <c r="AZ2969" s="1"/>
      <c r="BA2969" s="1"/>
      <c r="BB2969" s="1"/>
      <c r="BC2969" s="1"/>
      <c r="BD2969" s="1"/>
      <c r="BE2969" s="1"/>
      <c r="BF2969" s="1"/>
      <c r="BG2969" s="1"/>
      <c r="BH2969" s="1"/>
      <c r="BI2969" s="1"/>
      <c r="BJ2969" s="1"/>
      <c r="BK2969" s="1"/>
    </row>
    <row r="2970" spans="1:63" s="901" customFormat="1" ht="15" customHeight="1" x14ac:dyDescent="0.1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50"/>
      <c r="AG2970" s="54"/>
      <c r="AH2970" s="1"/>
      <c r="AI2970" s="1"/>
      <c r="AJ2970" s="1"/>
      <c r="AK2970" s="1"/>
      <c r="AL2970" s="1"/>
      <c r="AM2970" s="1"/>
      <c r="AN2970" s="1"/>
      <c r="AO2970" s="1"/>
      <c r="AP2970" s="1"/>
      <c r="AQ2970" s="1"/>
      <c r="AR2970" s="1"/>
      <c r="AS2970" s="1"/>
      <c r="AT2970" s="1"/>
      <c r="AU2970" s="1"/>
      <c r="AV2970" s="1"/>
      <c r="AW2970" s="1"/>
      <c r="AX2970" s="1"/>
      <c r="AY2970" s="1"/>
      <c r="AZ2970" s="1"/>
      <c r="BA2970" s="1"/>
      <c r="BB2970" s="1"/>
      <c r="BC2970" s="1"/>
      <c r="BD2970" s="1"/>
      <c r="BE2970" s="1"/>
      <c r="BF2970" s="1"/>
      <c r="BG2970" s="1"/>
      <c r="BH2970" s="1"/>
      <c r="BI2970" s="1"/>
      <c r="BJ2970" s="1"/>
      <c r="BK2970" s="1"/>
    </row>
    <row r="2971" spans="1:63" s="901" customFormat="1" ht="15" customHeight="1" x14ac:dyDescent="0.1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50"/>
      <c r="AG2971" s="54"/>
      <c r="AH2971" s="1"/>
      <c r="AI2971" s="1"/>
      <c r="AJ2971" s="1"/>
      <c r="AK2971" s="1"/>
      <c r="AL2971" s="1"/>
      <c r="AM2971" s="1"/>
      <c r="AN2971" s="1"/>
      <c r="AO2971" s="1"/>
      <c r="AP2971" s="1"/>
      <c r="AQ2971" s="1"/>
      <c r="AR2971" s="1"/>
      <c r="AS2971" s="1"/>
      <c r="AT2971" s="1"/>
      <c r="AU2971" s="1"/>
      <c r="AV2971" s="1"/>
      <c r="AW2971" s="1"/>
      <c r="AX2971" s="1"/>
      <c r="AY2971" s="1"/>
      <c r="AZ2971" s="1"/>
      <c r="BA2971" s="1"/>
      <c r="BB2971" s="1"/>
      <c r="BC2971" s="1"/>
      <c r="BD2971" s="1"/>
      <c r="BE2971" s="1"/>
      <c r="BF2971" s="1"/>
      <c r="BG2971" s="1"/>
      <c r="BH2971" s="1"/>
      <c r="BI2971" s="1"/>
      <c r="BJ2971" s="1"/>
      <c r="BK2971" s="1"/>
    </row>
    <row r="2972" spans="1:63" s="901" customFormat="1" ht="15" customHeight="1" x14ac:dyDescent="0.1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50"/>
      <c r="AG2972" s="54"/>
      <c r="AH2972" s="1"/>
      <c r="AI2972" s="1"/>
      <c r="AJ2972" s="1"/>
      <c r="AK2972" s="1"/>
      <c r="AL2972" s="1"/>
      <c r="AM2972" s="1"/>
      <c r="AN2972" s="1"/>
      <c r="AO2972" s="1"/>
      <c r="AP2972" s="1"/>
      <c r="AQ2972" s="1"/>
      <c r="AR2972" s="1"/>
      <c r="AS2972" s="1"/>
      <c r="AT2972" s="1"/>
      <c r="AU2972" s="1"/>
      <c r="AV2972" s="1"/>
      <c r="AW2972" s="1"/>
      <c r="AX2972" s="1"/>
      <c r="AY2972" s="1"/>
      <c r="AZ2972" s="1"/>
      <c r="BA2972" s="1"/>
      <c r="BB2972" s="1"/>
      <c r="BC2972" s="1"/>
      <c r="BD2972" s="1"/>
      <c r="BE2972" s="1"/>
      <c r="BF2972" s="1"/>
      <c r="BG2972" s="1"/>
      <c r="BH2972" s="1"/>
      <c r="BI2972" s="1"/>
      <c r="BJ2972" s="1"/>
      <c r="BK2972" s="1"/>
    </row>
    <row r="2973" spans="1:63" s="901" customFormat="1" ht="15" customHeight="1" x14ac:dyDescent="0.1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50"/>
      <c r="AG2973" s="54"/>
      <c r="AH2973" s="1"/>
      <c r="AI2973" s="1"/>
      <c r="AJ2973" s="1"/>
      <c r="AK2973" s="1"/>
      <c r="AL2973" s="1"/>
      <c r="AM2973" s="1"/>
      <c r="AN2973" s="1"/>
      <c r="AO2973" s="1"/>
      <c r="AP2973" s="1"/>
      <c r="AQ2973" s="1"/>
      <c r="AR2973" s="1"/>
      <c r="AS2973" s="1"/>
      <c r="AT2973" s="1"/>
      <c r="AU2973" s="1"/>
      <c r="AV2973" s="1"/>
      <c r="AW2973" s="1"/>
      <c r="AX2973" s="1"/>
      <c r="AY2973" s="1"/>
      <c r="AZ2973" s="1"/>
      <c r="BA2973" s="1"/>
      <c r="BB2973" s="1"/>
      <c r="BC2973" s="1"/>
      <c r="BD2973" s="1"/>
      <c r="BE2973" s="1"/>
      <c r="BF2973" s="1"/>
      <c r="BG2973" s="1"/>
      <c r="BH2973" s="1"/>
      <c r="BI2973" s="1"/>
      <c r="BJ2973" s="1"/>
      <c r="BK2973" s="1"/>
    </row>
    <row r="2974" spans="1:63" s="901" customFormat="1" ht="15" customHeight="1" x14ac:dyDescent="0.1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50"/>
      <c r="AG2974" s="54"/>
      <c r="AH2974" s="1"/>
      <c r="AI2974" s="1"/>
      <c r="AJ2974" s="1"/>
      <c r="AK2974" s="1"/>
      <c r="AL2974" s="1"/>
      <c r="AM2974" s="1"/>
      <c r="AN2974" s="1"/>
      <c r="AO2974" s="1"/>
      <c r="AP2974" s="1"/>
      <c r="AQ2974" s="1"/>
      <c r="AR2974" s="1"/>
      <c r="AS2974" s="1"/>
      <c r="AT2974" s="1"/>
      <c r="AU2974" s="1"/>
      <c r="AV2974" s="1"/>
      <c r="AW2974" s="1"/>
      <c r="AX2974" s="1"/>
      <c r="AY2974" s="1"/>
      <c r="AZ2974" s="1"/>
      <c r="BA2974" s="1"/>
      <c r="BB2974" s="1"/>
      <c r="BC2974" s="1"/>
      <c r="BD2974" s="1"/>
      <c r="BE2974" s="1"/>
      <c r="BF2974" s="1"/>
      <c r="BG2974" s="1"/>
      <c r="BH2974" s="1"/>
      <c r="BI2974" s="1"/>
      <c r="BJ2974" s="1"/>
      <c r="BK2974" s="1"/>
    </row>
    <row r="2975" spans="1:63" s="901" customFormat="1" ht="15" customHeight="1" x14ac:dyDescent="0.1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50"/>
      <c r="AG2975" s="54"/>
      <c r="AH2975" s="1"/>
      <c r="AI2975" s="1"/>
      <c r="AJ2975" s="1"/>
      <c r="AK2975" s="1"/>
      <c r="AL2975" s="1"/>
      <c r="AM2975" s="1"/>
      <c r="AN2975" s="1"/>
      <c r="AO2975" s="1"/>
      <c r="AP2975" s="1"/>
      <c r="AQ2975" s="1"/>
      <c r="AR2975" s="1"/>
      <c r="AS2975" s="1"/>
      <c r="AT2975" s="1"/>
      <c r="AU2975" s="1"/>
      <c r="AV2975" s="1"/>
      <c r="AW2975" s="1"/>
      <c r="AX2975" s="1"/>
      <c r="AY2975" s="1"/>
      <c r="AZ2975" s="1"/>
      <c r="BA2975" s="1"/>
      <c r="BB2975" s="1"/>
      <c r="BC2975" s="1"/>
      <c r="BD2975" s="1"/>
      <c r="BE2975" s="1"/>
      <c r="BF2975" s="1"/>
      <c r="BG2975" s="1"/>
      <c r="BH2975" s="1"/>
      <c r="BI2975" s="1"/>
      <c r="BJ2975" s="1"/>
      <c r="BK2975" s="1"/>
    </row>
    <row r="2976" spans="1:63" s="901" customFormat="1" ht="15" customHeight="1" x14ac:dyDescent="0.1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50"/>
      <c r="AG2976" s="54"/>
      <c r="AH2976" s="1"/>
      <c r="AI2976" s="1"/>
      <c r="AJ2976" s="1"/>
      <c r="AK2976" s="1"/>
      <c r="AL2976" s="1"/>
      <c r="AM2976" s="1"/>
      <c r="AN2976" s="1"/>
      <c r="AO2976" s="1"/>
      <c r="AP2976" s="1"/>
      <c r="AQ2976" s="1"/>
      <c r="AR2976" s="1"/>
      <c r="AS2976" s="1"/>
      <c r="AT2976" s="1"/>
      <c r="AU2976" s="1"/>
      <c r="AV2976" s="1"/>
      <c r="AW2976" s="1"/>
      <c r="AX2976" s="1"/>
      <c r="AY2976" s="1"/>
      <c r="AZ2976" s="1"/>
      <c r="BA2976" s="1"/>
      <c r="BB2976" s="1"/>
      <c r="BC2976" s="1"/>
      <c r="BD2976" s="1"/>
      <c r="BE2976" s="1"/>
      <c r="BF2976" s="1"/>
      <c r="BG2976" s="1"/>
      <c r="BH2976" s="1"/>
      <c r="BI2976" s="1"/>
      <c r="BJ2976" s="1"/>
      <c r="BK2976" s="1"/>
    </row>
    <row r="2977" spans="1:63" s="901" customFormat="1" ht="15" customHeight="1" x14ac:dyDescent="0.1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50"/>
      <c r="AG2977" s="54"/>
      <c r="AH2977" s="1"/>
      <c r="AI2977" s="1"/>
      <c r="AJ2977" s="1"/>
      <c r="AK2977" s="1"/>
      <c r="AL2977" s="1"/>
      <c r="AM2977" s="1"/>
      <c r="AN2977" s="1"/>
      <c r="AO2977" s="1"/>
      <c r="AP2977" s="1"/>
      <c r="AQ2977" s="1"/>
      <c r="AR2977" s="1"/>
      <c r="AS2977" s="1"/>
      <c r="AT2977" s="1"/>
      <c r="AU2977" s="1"/>
      <c r="AV2977" s="1"/>
      <c r="AW2977" s="1"/>
      <c r="AX2977" s="1"/>
      <c r="AY2977" s="1"/>
      <c r="AZ2977" s="1"/>
      <c r="BA2977" s="1"/>
      <c r="BB2977" s="1"/>
      <c r="BC2977" s="1"/>
      <c r="BD2977" s="1"/>
      <c r="BE2977" s="1"/>
      <c r="BF2977" s="1"/>
      <c r="BG2977" s="1"/>
      <c r="BH2977" s="1"/>
      <c r="BI2977" s="1"/>
      <c r="BJ2977" s="1"/>
      <c r="BK2977" s="1"/>
    </row>
    <row r="2978" spans="1:63" s="901" customFormat="1" ht="15" customHeight="1" x14ac:dyDescent="0.1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50"/>
      <c r="AG2978" s="54"/>
      <c r="AH2978" s="1"/>
      <c r="AI2978" s="1"/>
      <c r="AJ2978" s="1"/>
      <c r="AK2978" s="1"/>
      <c r="AL2978" s="1"/>
      <c r="AM2978" s="1"/>
      <c r="AN2978" s="1"/>
      <c r="AO2978" s="1"/>
      <c r="AP2978" s="1"/>
      <c r="AQ2978" s="1"/>
      <c r="AR2978" s="1"/>
      <c r="AS2978" s="1"/>
      <c r="AT2978" s="1"/>
      <c r="AU2978" s="1"/>
      <c r="AV2978" s="1"/>
      <c r="AW2978" s="1"/>
      <c r="AX2978" s="1"/>
      <c r="AY2978" s="1"/>
      <c r="AZ2978" s="1"/>
      <c r="BA2978" s="1"/>
      <c r="BB2978" s="1"/>
      <c r="BC2978" s="1"/>
      <c r="BD2978" s="1"/>
      <c r="BE2978" s="1"/>
      <c r="BF2978" s="1"/>
      <c r="BG2978" s="1"/>
      <c r="BH2978" s="1"/>
      <c r="BI2978" s="1"/>
      <c r="BJ2978" s="1"/>
      <c r="BK2978" s="1"/>
    </row>
    <row r="2979" spans="1:63" s="901" customFormat="1" ht="15" customHeight="1" x14ac:dyDescent="0.1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50"/>
      <c r="AG2979" s="54"/>
      <c r="AH2979" s="1"/>
      <c r="AI2979" s="1"/>
      <c r="AJ2979" s="1"/>
      <c r="AK2979" s="1"/>
      <c r="AL2979" s="1"/>
      <c r="AM2979" s="1"/>
      <c r="AN2979" s="1"/>
      <c r="AO2979" s="1"/>
      <c r="AP2979" s="1"/>
      <c r="AQ2979" s="1"/>
      <c r="AR2979" s="1"/>
      <c r="AS2979" s="1"/>
      <c r="AT2979" s="1"/>
      <c r="AU2979" s="1"/>
      <c r="AV2979" s="1"/>
      <c r="AW2979" s="1"/>
      <c r="AX2979" s="1"/>
      <c r="AY2979" s="1"/>
      <c r="AZ2979" s="1"/>
      <c r="BA2979" s="1"/>
      <c r="BB2979" s="1"/>
      <c r="BC2979" s="1"/>
      <c r="BD2979" s="1"/>
      <c r="BE2979" s="1"/>
      <c r="BF2979" s="1"/>
      <c r="BG2979" s="1"/>
      <c r="BH2979" s="1"/>
      <c r="BI2979" s="1"/>
      <c r="BJ2979" s="1"/>
      <c r="BK2979" s="1"/>
    </row>
    <row r="2980" spans="1:63" s="901" customFormat="1" ht="15" customHeight="1" x14ac:dyDescent="0.1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50"/>
      <c r="AG2980" s="54"/>
      <c r="AH2980" s="1"/>
      <c r="AI2980" s="1"/>
      <c r="AJ2980" s="1"/>
      <c r="AK2980" s="1"/>
      <c r="AL2980" s="1"/>
      <c r="AM2980" s="1"/>
      <c r="AN2980" s="1"/>
      <c r="AO2980" s="1"/>
      <c r="AP2980" s="1"/>
      <c r="AQ2980" s="1"/>
      <c r="AR2980" s="1"/>
      <c r="AS2980" s="1"/>
      <c r="AT2980" s="1"/>
      <c r="AU2980" s="1"/>
      <c r="AV2980" s="1"/>
      <c r="AW2980" s="1"/>
      <c r="AX2980" s="1"/>
      <c r="AY2980" s="1"/>
      <c r="AZ2980" s="1"/>
      <c r="BA2980" s="1"/>
      <c r="BB2980" s="1"/>
      <c r="BC2980" s="1"/>
      <c r="BD2980" s="1"/>
      <c r="BE2980" s="1"/>
      <c r="BF2980" s="1"/>
      <c r="BG2980" s="1"/>
      <c r="BH2980" s="1"/>
      <c r="BI2980" s="1"/>
      <c r="BJ2980" s="1"/>
      <c r="BK2980" s="1"/>
    </row>
    <row r="2981" spans="1:63" s="901" customFormat="1" ht="15" customHeight="1" x14ac:dyDescent="0.1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50"/>
      <c r="AG2981" s="54"/>
      <c r="AH2981" s="1"/>
      <c r="AI2981" s="1"/>
      <c r="AJ2981" s="1"/>
      <c r="AK2981" s="1"/>
      <c r="AL2981" s="1"/>
      <c r="AM2981" s="1"/>
      <c r="AN2981" s="1"/>
      <c r="AO2981" s="1"/>
      <c r="AP2981" s="1"/>
      <c r="AQ2981" s="1"/>
      <c r="AR2981" s="1"/>
      <c r="AS2981" s="1"/>
      <c r="AT2981" s="1"/>
      <c r="AU2981" s="1"/>
      <c r="AV2981" s="1"/>
      <c r="AW2981" s="1"/>
      <c r="AX2981" s="1"/>
      <c r="AY2981" s="1"/>
      <c r="AZ2981" s="1"/>
      <c r="BA2981" s="1"/>
      <c r="BB2981" s="1"/>
      <c r="BC2981" s="1"/>
      <c r="BD2981" s="1"/>
      <c r="BE2981" s="1"/>
      <c r="BF2981" s="1"/>
      <c r="BG2981" s="1"/>
      <c r="BH2981" s="1"/>
      <c r="BI2981" s="1"/>
      <c r="BJ2981" s="1"/>
      <c r="BK2981" s="1"/>
    </row>
    <row r="2982" spans="1:63" s="901" customFormat="1" ht="15" customHeight="1" x14ac:dyDescent="0.1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50"/>
      <c r="AG2982" s="54"/>
      <c r="AH2982" s="1"/>
      <c r="AI2982" s="1"/>
      <c r="AJ2982" s="1"/>
      <c r="AK2982" s="1"/>
      <c r="AL2982" s="1"/>
      <c r="AM2982" s="1"/>
      <c r="AN2982" s="1"/>
      <c r="AO2982" s="1"/>
      <c r="AP2982" s="1"/>
      <c r="AQ2982" s="1"/>
      <c r="AR2982" s="1"/>
      <c r="AS2982" s="1"/>
      <c r="AT2982" s="1"/>
      <c r="AU2982" s="1"/>
      <c r="AV2982" s="1"/>
      <c r="AW2982" s="1"/>
      <c r="AX2982" s="1"/>
      <c r="AY2982" s="1"/>
      <c r="AZ2982" s="1"/>
      <c r="BA2982" s="1"/>
      <c r="BB2982" s="1"/>
      <c r="BC2982" s="1"/>
      <c r="BD2982" s="1"/>
      <c r="BE2982" s="1"/>
      <c r="BF2982" s="1"/>
      <c r="BG2982" s="1"/>
      <c r="BH2982" s="1"/>
      <c r="BI2982" s="1"/>
      <c r="BJ2982" s="1"/>
      <c r="BK2982" s="1"/>
    </row>
    <row r="2983" spans="1:63" s="901" customFormat="1" ht="15" customHeight="1" x14ac:dyDescent="0.1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50"/>
      <c r="AG2983" s="54"/>
      <c r="AH2983" s="1"/>
      <c r="AI2983" s="1"/>
      <c r="AJ2983" s="1"/>
      <c r="AK2983" s="1"/>
      <c r="AL2983" s="1"/>
      <c r="AM2983" s="1"/>
      <c r="AN2983" s="1"/>
      <c r="AO2983" s="1"/>
      <c r="AP2983" s="1"/>
      <c r="AQ2983" s="1"/>
      <c r="AR2983" s="1"/>
      <c r="AS2983" s="1"/>
      <c r="AT2983" s="1"/>
      <c r="AU2983" s="1"/>
      <c r="AV2983" s="1"/>
      <c r="AW2983" s="1"/>
      <c r="AX2983" s="1"/>
      <c r="AY2983" s="1"/>
      <c r="AZ2983" s="1"/>
      <c r="BA2983" s="1"/>
      <c r="BB2983" s="1"/>
      <c r="BC2983" s="1"/>
      <c r="BD2983" s="1"/>
      <c r="BE2983" s="1"/>
      <c r="BF2983" s="1"/>
      <c r="BG2983" s="1"/>
      <c r="BH2983" s="1"/>
      <c r="BI2983" s="1"/>
      <c r="BJ2983" s="1"/>
      <c r="BK2983" s="1"/>
    </row>
    <row r="2984" spans="1:63" s="901" customFormat="1" ht="15" customHeight="1" x14ac:dyDescent="0.1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50"/>
      <c r="AG2984" s="54"/>
      <c r="AH2984" s="1"/>
      <c r="AI2984" s="1"/>
      <c r="AJ2984" s="1"/>
      <c r="AK2984" s="1"/>
      <c r="AL2984" s="1"/>
      <c r="AM2984" s="1"/>
      <c r="AN2984" s="1"/>
      <c r="AO2984" s="1"/>
      <c r="AP2984" s="1"/>
      <c r="AQ2984" s="1"/>
      <c r="AR2984" s="1"/>
      <c r="AS2984" s="1"/>
      <c r="AT2984" s="1"/>
      <c r="AU2984" s="1"/>
      <c r="AV2984" s="1"/>
      <c r="AW2984" s="1"/>
      <c r="AX2984" s="1"/>
      <c r="AY2984" s="1"/>
      <c r="AZ2984" s="1"/>
      <c r="BA2984" s="1"/>
      <c r="BB2984" s="1"/>
      <c r="BC2984" s="1"/>
      <c r="BD2984" s="1"/>
      <c r="BE2984" s="1"/>
      <c r="BF2984" s="1"/>
      <c r="BG2984" s="1"/>
      <c r="BH2984" s="1"/>
      <c r="BI2984" s="1"/>
      <c r="BJ2984" s="1"/>
      <c r="BK2984" s="1"/>
    </row>
    <row r="2985" spans="1:63" s="901" customFormat="1" ht="15" customHeight="1" x14ac:dyDescent="0.1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50"/>
      <c r="AG2985" s="54"/>
      <c r="AH2985" s="1"/>
      <c r="AI2985" s="1"/>
      <c r="AJ2985" s="1"/>
      <c r="AK2985" s="1"/>
      <c r="AL2985" s="1"/>
      <c r="AM2985" s="1"/>
      <c r="AN2985" s="1"/>
      <c r="AO2985" s="1"/>
      <c r="AP2985" s="1"/>
      <c r="AQ2985" s="1"/>
      <c r="AR2985" s="1"/>
      <c r="AS2985" s="1"/>
      <c r="AT2985" s="1"/>
      <c r="AU2985" s="1"/>
      <c r="AV2985" s="1"/>
      <c r="AW2985" s="1"/>
      <c r="AX2985" s="1"/>
      <c r="AY2985" s="1"/>
      <c r="AZ2985" s="1"/>
      <c r="BA2985" s="1"/>
      <c r="BB2985" s="1"/>
      <c r="BC2985" s="1"/>
      <c r="BD2985" s="1"/>
      <c r="BE2985" s="1"/>
      <c r="BF2985" s="1"/>
      <c r="BG2985" s="1"/>
      <c r="BH2985" s="1"/>
      <c r="BI2985" s="1"/>
      <c r="BJ2985" s="1"/>
      <c r="BK2985" s="1"/>
    </row>
    <row r="2986" spans="1:63" s="901" customFormat="1" ht="15" customHeight="1" x14ac:dyDescent="0.1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50"/>
      <c r="AG2986" s="54"/>
      <c r="AH2986" s="1"/>
      <c r="AI2986" s="1"/>
      <c r="AJ2986" s="1"/>
      <c r="AK2986" s="1"/>
      <c r="AL2986" s="1"/>
      <c r="AM2986" s="1"/>
      <c r="AN2986" s="1"/>
      <c r="AO2986" s="1"/>
      <c r="AP2986" s="1"/>
      <c r="AQ2986" s="1"/>
      <c r="AR2986" s="1"/>
      <c r="AS2986" s="1"/>
      <c r="AT2986" s="1"/>
      <c r="AU2986" s="1"/>
      <c r="AV2986" s="1"/>
      <c r="AW2986" s="1"/>
      <c r="AX2986" s="1"/>
      <c r="AY2986" s="1"/>
      <c r="AZ2986" s="1"/>
      <c r="BA2986" s="1"/>
      <c r="BB2986" s="1"/>
      <c r="BC2986" s="1"/>
      <c r="BD2986" s="1"/>
      <c r="BE2986" s="1"/>
      <c r="BF2986" s="1"/>
      <c r="BG2986" s="1"/>
      <c r="BH2986" s="1"/>
      <c r="BI2986" s="1"/>
      <c r="BJ2986" s="1"/>
      <c r="BK2986" s="1"/>
    </row>
    <row r="2987" spans="1:63" s="901" customFormat="1" ht="15" customHeight="1" x14ac:dyDescent="0.1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50"/>
      <c r="AG2987" s="54"/>
      <c r="AH2987" s="1"/>
      <c r="AI2987" s="1"/>
      <c r="AJ2987" s="1"/>
      <c r="AK2987" s="1"/>
      <c r="AL2987" s="1"/>
      <c r="AM2987" s="1"/>
      <c r="AN2987" s="1"/>
      <c r="AO2987" s="1"/>
      <c r="AP2987" s="1"/>
      <c r="AQ2987" s="1"/>
      <c r="AR2987" s="1"/>
      <c r="AS2987" s="1"/>
      <c r="AT2987" s="1"/>
      <c r="AU2987" s="1"/>
      <c r="AV2987" s="1"/>
      <c r="AW2987" s="1"/>
      <c r="AX2987" s="1"/>
      <c r="AY2987" s="1"/>
      <c r="AZ2987" s="1"/>
      <c r="BA2987" s="1"/>
      <c r="BB2987" s="1"/>
      <c r="BC2987" s="1"/>
      <c r="BD2987" s="1"/>
      <c r="BE2987" s="1"/>
      <c r="BF2987" s="1"/>
      <c r="BG2987" s="1"/>
      <c r="BH2987" s="1"/>
      <c r="BI2987" s="1"/>
      <c r="BJ2987" s="1"/>
      <c r="BK2987" s="1"/>
    </row>
    <row r="2988" spans="1:63" s="901" customFormat="1" ht="15" customHeight="1" x14ac:dyDescent="0.1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50"/>
      <c r="AG2988" s="54"/>
      <c r="AH2988" s="1"/>
      <c r="AI2988" s="1"/>
      <c r="AJ2988" s="1"/>
      <c r="AK2988" s="1"/>
      <c r="AL2988" s="1"/>
      <c r="AM2988" s="1"/>
      <c r="AN2988" s="1"/>
      <c r="AO2988" s="1"/>
      <c r="AP2988" s="1"/>
      <c r="AQ2988" s="1"/>
      <c r="AR2988" s="1"/>
      <c r="AS2988" s="1"/>
      <c r="AT2988" s="1"/>
      <c r="AU2988" s="1"/>
      <c r="AV2988" s="1"/>
      <c r="AW2988" s="1"/>
      <c r="AX2988" s="1"/>
      <c r="AY2988" s="1"/>
      <c r="AZ2988" s="1"/>
      <c r="BA2988" s="1"/>
      <c r="BB2988" s="1"/>
      <c r="BC2988" s="1"/>
      <c r="BD2988" s="1"/>
      <c r="BE2988" s="1"/>
      <c r="BF2988" s="1"/>
      <c r="BG2988" s="1"/>
      <c r="BH2988" s="1"/>
      <c r="BI2988" s="1"/>
      <c r="BJ2988" s="1"/>
      <c r="BK2988" s="1"/>
    </row>
    <row r="2989" spans="1:63" s="901" customFormat="1" ht="15" customHeight="1" x14ac:dyDescent="0.1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50"/>
      <c r="AG2989" s="54"/>
      <c r="AH2989" s="1"/>
      <c r="AI2989" s="1"/>
      <c r="AJ2989" s="1"/>
      <c r="AK2989" s="1"/>
      <c r="AL2989" s="1"/>
      <c r="AM2989" s="1"/>
      <c r="AN2989" s="1"/>
      <c r="AO2989" s="1"/>
      <c r="AP2989" s="1"/>
      <c r="AQ2989" s="1"/>
      <c r="AR2989" s="1"/>
      <c r="AS2989" s="1"/>
      <c r="AT2989" s="1"/>
      <c r="AU2989" s="1"/>
      <c r="AV2989" s="1"/>
      <c r="AW2989" s="1"/>
      <c r="AX2989" s="1"/>
      <c r="AY2989" s="1"/>
      <c r="AZ2989" s="1"/>
      <c r="BA2989" s="1"/>
      <c r="BB2989" s="1"/>
      <c r="BC2989" s="1"/>
      <c r="BD2989" s="1"/>
      <c r="BE2989" s="1"/>
      <c r="BF2989" s="1"/>
      <c r="BG2989" s="1"/>
      <c r="BH2989" s="1"/>
      <c r="BI2989" s="1"/>
      <c r="BJ2989" s="1"/>
      <c r="BK2989" s="1"/>
    </row>
    <row r="2990" spans="1:63" s="901" customFormat="1" ht="15" customHeight="1" x14ac:dyDescent="0.1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50"/>
      <c r="AG2990" s="54"/>
      <c r="AH2990" s="1"/>
      <c r="AI2990" s="1"/>
      <c r="AJ2990" s="1"/>
      <c r="AK2990" s="1"/>
      <c r="AL2990" s="1"/>
      <c r="AM2990" s="1"/>
      <c r="AN2990" s="1"/>
      <c r="AO2990" s="1"/>
      <c r="AP2990" s="1"/>
      <c r="AQ2990" s="1"/>
      <c r="AR2990" s="1"/>
      <c r="AS2990" s="1"/>
      <c r="AT2990" s="1"/>
      <c r="AU2990" s="1"/>
      <c r="AV2990" s="1"/>
      <c r="AW2990" s="1"/>
      <c r="AX2990" s="1"/>
      <c r="AY2990" s="1"/>
      <c r="AZ2990" s="1"/>
      <c r="BA2990" s="1"/>
      <c r="BB2990" s="1"/>
      <c r="BC2990" s="1"/>
      <c r="BD2990" s="1"/>
      <c r="BE2990" s="1"/>
      <c r="BF2990" s="1"/>
      <c r="BG2990" s="1"/>
      <c r="BH2990" s="1"/>
      <c r="BI2990" s="1"/>
      <c r="BJ2990" s="1"/>
      <c r="BK2990" s="1"/>
    </row>
    <row r="2991" spans="1:63" s="901" customFormat="1" ht="15" customHeight="1" x14ac:dyDescent="0.1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50"/>
      <c r="AG2991" s="54"/>
      <c r="AH2991" s="1"/>
      <c r="AI2991" s="1"/>
      <c r="AJ2991" s="1"/>
      <c r="AK2991" s="1"/>
      <c r="AL2991" s="1"/>
      <c r="AM2991" s="1"/>
      <c r="AN2991" s="1"/>
      <c r="AO2991" s="1"/>
      <c r="AP2991" s="1"/>
      <c r="AQ2991" s="1"/>
      <c r="AR2991" s="1"/>
      <c r="AS2991" s="1"/>
      <c r="AT2991" s="1"/>
      <c r="AU2991" s="1"/>
      <c r="AV2991" s="1"/>
      <c r="AW2991" s="1"/>
      <c r="AX2991" s="1"/>
      <c r="AY2991" s="1"/>
      <c r="AZ2991" s="1"/>
      <c r="BA2991" s="1"/>
      <c r="BB2991" s="1"/>
      <c r="BC2991" s="1"/>
      <c r="BD2991" s="1"/>
      <c r="BE2991" s="1"/>
      <c r="BF2991" s="1"/>
      <c r="BG2991" s="1"/>
      <c r="BH2991" s="1"/>
      <c r="BI2991" s="1"/>
      <c r="BJ2991" s="1"/>
      <c r="BK2991" s="1"/>
    </row>
    <row r="2992" spans="1:63" s="901" customFormat="1" ht="15" customHeight="1" x14ac:dyDescent="0.1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50"/>
      <c r="AG2992" s="54"/>
      <c r="AH2992" s="1"/>
      <c r="AI2992" s="1"/>
      <c r="AJ2992" s="1"/>
      <c r="AK2992" s="1"/>
      <c r="AL2992" s="1"/>
      <c r="AM2992" s="1"/>
      <c r="AN2992" s="1"/>
      <c r="AO2992" s="1"/>
      <c r="AP2992" s="1"/>
      <c r="AQ2992" s="1"/>
      <c r="AR2992" s="1"/>
      <c r="AS2992" s="1"/>
      <c r="AT2992" s="1"/>
      <c r="AU2992" s="1"/>
      <c r="AV2992" s="1"/>
      <c r="AW2992" s="1"/>
      <c r="AX2992" s="1"/>
      <c r="AY2992" s="1"/>
      <c r="AZ2992" s="1"/>
      <c r="BA2992" s="1"/>
      <c r="BB2992" s="1"/>
      <c r="BC2992" s="1"/>
      <c r="BD2992" s="1"/>
      <c r="BE2992" s="1"/>
      <c r="BF2992" s="1"/>
      <c r="BG2992" s="1"/>
      <c r="BH2992" s="1"/>
      <c r="BI2992" s="1"/>
      <c r="BJ2992" s="1"/>
      <c r="BK2992" s="1"/>
    </row>
    <row r="2993" spans="1:63" s="901" customFormat="1" ht="15" customHeight="1" x14ac:dyDescent="0.1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50"/>
      <c r="AG2993" s="54"/>
      <c r="AH2993" s="1"/>
      <c r="AI2993" s="1"/>
      <c r="AJ2993" s="1"/>
      <c r="AK2993" s="1"/>
      <c r="AL2993" s="1"/>
      <c r="AM2993" s="1"/>
      <c r="AN2993" s="1"/>
      <c r="AO2993" s="1"/>
      <c r="AP2993" s="1"/>
      <c r="AQ2993" s="1"/>
      <c r="AR2993" s="1"/>
      <c r="AS2993" s="1"/>
      <c r="AT2993" s="1"/>
      <c r="AU2993" s="1"/>
      <c r="AV2993" s="1"/>
      <c r="AW2993" s="1"/>
      <c r="AX2993" s="1"/>
      <c r="AY2993" s="1"/>
      <c r="AZ2993" s="1"/>
      <c r="BA2993" s="1"/>
      <c r="BB2993" s="1"/>
      <c r="BC2993" s="1"/>
      <c r="BD2993" s="1"/>
      <c r="BE2993" s="1"/>
      <c r="BF2993" s="1"/>
      <c r="BG2993" s="1"/>
      <c r="BH2993" s="1"/>
      <c r="BI2993" s="1"/>
      <c r="BJ2993" s="1"/>
      <c r="BK2993" s="1"/>
    </row>
    <row r="2994" spans="1:63" s="901" customFormat="1" ht="15" customHeight="1" x14ac:dyDescent="0.1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50"/>
      <c r="AG2994" s="54"/>
      <c r="AH2994" s="1"/>
      <c r="AI2994" s="1"/>
      <c r="AJ2994" s="1"/>
      <c r="AK2994" s="1"/>
      <c r="AL2994" s="1"/>
      <c r="AM2994" s="1"/>
      <c r="AN2994" s="1"/>
      <c r="AO2994" s="1"/>
      <c r="AP2994" s="1"/>
      <c r="AQ2994" s="1"/>
      <c r="AR2994" s="1"/>
      <c r="AS2994" s="1"/>
      <c r="AT2994" s="1"/>
      <c r="AU2994" s="1"/>
      <c r="AV2994" s="1"/>
      <c r="AW2994" s="1"/>
      <c r="AX2994" s="1"/>
      <c r="AY2994" s="1"/>
      <c r="AZ2994" s="1"/>
      <c r="BA2994" s="1"/>
      <c r="BB2994" s="1"/>
      <c r="BC2994" s="1"/>
      <c r="BD2994" s="1"/>
      <c r="BE2994" s="1"/>
      <c r="BF2994" s="1"/>
      <c r="BG2994" s="1"/>
      <c r="BH2994" s="1"/>
      <c r="BI2994" s="1"/>
      <c r="BJ2994" s="1"/>
      <c r="BK2994" s="1"/>
    </row>
    <row r="2995" spans="1:63" s="901" customFormat="1" ht="15" customHeight="1" x14ac:dyDescent="0.1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50"/>
      <c r="AG2995" s="54"/>
      <c r="AH2995" s="1"/>
      <c r="AI2995" s="1"/>
      <c r="AJ2995" s="1"/>
      <c r="AK2995" s="1"/>
      <c r="AL2995" s="1"/>
      <c r="AM2995" s="1"/>
      <c r="AN2995" s="1"/>
      <c r="AO2995" s="1"/>
      <c r="AP2995" s="1"/>
      <c r="AQ2995" s="1"/>
      <c r="AR2995" s="1"/>
      <c r="AS2995" s="1"/>
      <c r="AT2995" s="1"/>
      <c r="AU2995" s="1"/>
      <c r="AV2995" s="1"/>
      <c r="AW2995" s="1"/>
      <c r="AX2995" s="1"/>
      <c r="AY2995" s="1"/>
      <c r="AZ2995" s="1"/>
      <c r="BA2995" s="1"/>
      <c r="BB2995" s="1"/>
      <c r="BC2995" s="1"/>
      <c r="BD2995" s="1"/>
      <c r="BE2995" s="1"/>
      <c r="BF2995" s="1"/>
      <c r="BG2995" s="1"/>
      <c r="BH2995" s="1"/>
      <c r="BI2995" s="1"/>
      <c r="BJ2995" s="1"/>
      <c r="BK2995" s="1"/>
    </row>
    <row r="2996" spans="1:63" s="901" customFormat="1" ht="15" customHeight="1" x14ac:dyDescent="0.1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50"/>
      <c r="AG2996" s="54"/>
      <c r="AH2996" s="1"/>
      <c r="AI2996" s="1"/>
      <c r="AJ2996" s="1"/>
      <c r="AK2996" s="1"/>
      <c r="AL2996" s="1"/>
      <c r="AM2996" s="1"/>
      <c r="AN2996" s="1"/>
      <c r="AO2996" s="1"/>
      <c r="AP2996" s="1"/>
      <c r="AQ2996" s="1"/>
      <c r="AR2996" s="1"/>
      <c r="AS2996" s="1"/>
      <c r="AT2996" s="1"/>
      <c r="AU2996" s="1"/>
      <c r="AV2996" s="1"/>
      <c r="AW2996" s="1"/>
      <c r="AX2996" s="1"/>
      <c r="AY2996" s="1"/>
      <c r="AZ2996" s="1"/>
      <c r="BA2996" s="1"/>
      <c r="BB2996" s="1"/>
      <c r="BC2996" s="1"/>
      <c r="BD2996" s="1"/>
      <c r="BE2996" s="1"/>
      <c r="BF2996" s="1"/>
      <c r="BG2996" s="1"/>
      <c r="BH2996" s="1"/>
      <c r="BI2996" s="1"/>
      <c r="BJ2996" s="1"/>
      <c r="BK2996" s="1"/>
    </row>
    <row r="2997" spans="1:63" s="901" customFormat="1" ht="15" customHeight="1" x14ac:dyDescent="0.1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50"/>
      <c r="AG2997" s="54"/>
      <c r="AH2997" s="1"/>
      <c r="AI2997" s="1"/>
      <c r="AJ2997" s="1"/>
      <c r="AK2997" s="1"/>
      <c r="AL2997" s="1"/>
      <c r="AM2997" s="1"/>
      <c r="AN2997" s="1"/>
      <c r="AO2997" s="1"/>
      <c r="AP2997" s="1"/>
      <c r="AQ2997" s="1"/>
      <c r="AR2997" s="1"/>
      <c r="AS2997" s="1"/>
      <c r="AT2997" s="1"/>
      <c r="AU2997" s="1"/>
      <c r="AV2997" s="1"/>
      <c r="AW2997" s="1"/>
      <c r="AX2997" s="1"/>
      <c r="AY2997" s="1"/>
      <c r="AZ2997" s="1"/>
      <c r="BA2997" s="1"/>
      <c r="BB2997" s="1"/>
      <c r="BC2997" s="1"/>
      <c r="BD2997" s="1"/>
      <c r="BE2997" s="1"/>
      <c r="BF2997" s="1"/>
      <c r="BG2997" s="1"/>
      <c r="BH2997" s="1"/>
      <c r="BI2997" s="1"/>
      <c r="BJ2997" s="1"/>
      <c r="BK2997" s="1"/>
    </row>
    <row r="2998" spans="1:63" s="901" customFormat="1" ht="15" customHeight="1" x14ac:dyDescent="0.1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50"/>
      <c r="AG2998" s="54"/>
      <c r="AH2998" s="1"/>
      <c r="AI2998" s="1"/>
      <c r="AJ2998" s="1"/>
      <c r="AK2998" s="1"/>
      <c r="AL2998" s="1"/>
      <c r="AM2998" s="1"/>
      <c r="AN2998" s="1"/>
      <c r="AO2998" s="1"/>
      <c r="AP2998" s="1"/>
      <c r="AQ2998" s="1"/>
      <c r="AR2998" s="1"/>
      <c r="AS2998" s="1"/>
      <c r="AT2998" s="1"/>
      <c r="AU2998" s="1"/>
      <c r="AV2998" s="1"/>
      <c r="AW2998" s="1"/>
      <c r="AX2998" s="1"/>
      <c r="AY2998" s="1"/>
      <c r="AZ2998" s="1"/>
      <c r="BA2998" s="1"/>
      <c r="BB2998" s="1"/>
      <c r="BC2998" s="1"/>
      <c r="BD2998" s="1"/>
      <c r="BE2998" s="1"/>
      <c r="BF2998" s="1"/>
      <c r="BG2998" s="1"/>
      <c r="BH2998" s="1"/>
      <c r="BI2998" s="1"/>
      <c r="BJ2998" s="1"/>
      <c r="BK2998" s="1"/>
    </row>
    <row r="2999" spans="1:63" s="901" customFormat="1" ht="15" customHeight="1" x14ac:dyDescent="0.1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50"/>
      <c r="AG2999" s="54"/>
      <c r="AH2999" s="1"/>
      <c r="AI2999" s="1"/>
      <c r="AJ2999" s="1"/>
      <c r="AK2999" s="1"/>
      <c r="AL2999" s="1"/>
      <c r="AM2999" s="1"/>
      <c r="AN2999" s="1"/>
      <c r="AO2999" s="1"/>
      <c r="AP2999" s="1"/>
      <c r="AQ2999" s="1"/>
      <c r="AR2999" s="1"/>
      <c r="AS2999" s="1"/>
      <c r="AT2999" s="1"/>
      <c r="AU2999" s="1"/>
      <c r="AV2999" s="1"/>
      <c r="AW2999" s="1"/>
      <c r="AX2999" s="1"/>
      <c r="AY2999" s="1"/>
      <c r="AZ2999" s="1"/>
      <c r="BA2999" s="1"/>
      <c r="BB2999" s="1"/>
      <c r="BC2999" s="1"/>
      <c r="BD2999" s="1"/>
      <c r="BE2999" s="1"/>
      <c r="BF2999" s="1"/>
      <c r="BG2999" s="1"/>
      <c r="BH2999" s="1"/>
      <c r="BI2999" s="1"/>
      <c r="BJ2999" s="1"/>
      <c r="BK2999" s="1"/>
    </row>
    <row r="3000" spans="1:63" s="901" customFormat="1" ht="15" customHeight="1" x14ac:dyDescent="0.1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50"/>
      <c r="AG3000" s="54"/>
      <c r="AH3000" s="1"/>
      <c r="AI3000" s="1"/>
      <c r="AJ3000" s="1"/>
      <c r="AK3000" s="1"/>
      <c r="AL3000" s="1"/>
      <c r="AM3000" s="1"/>
      <c r="AN3000" s="1"/>
      <c r="AO3000" s="1"/>
      <c r="AP3000" s="1"/>
      <c r="AQ3000" s="1"/>
      <c r="AR3000" s="1"/>
      <c r="AS3000" s="1"/>
      <c r="AT3000" s="1"/>
      <c r="AU3000" s="1"/>
      <c r="AV3000" s="1"/>
      <c r="AW3000" s="1"/>
      <c r="AX3000" s="1"/>
      <c r="AY3000" s="1"/>
      <c r="AZ3000" s="1"/>
      <c r="BA3000" s="1"/>
      <c r="BB3000" s="1"/>
      <c r="BC3000" s="1"/>
      <c r="BD3000" s="1"/>
      <c r="BE3000" s="1"/>
      <c r="BF3000" s="1"/>
      <c r="BG3000" s="1"/>
      <c r="BH3000" s="1"/>
      <c r="BI3000" s="1"/>
      <c r="BJ3000" s="1"/>
      <c r="BK3000" s="1"/>
    </row>
    <row r="3001" spans="1:63" s="901" customFormat="1" ht="15" customHeight="1" x14ac:dyDescent="0.1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50"/>
      <c r="AG3001" s="54"/>
      <c r="AH3001" s="1"/>
      <c r="AI3001" s="1"/>
      <c r="AJ3001" s="1"/>
      <c r="AK3001" s="1"/>
      <c r="AL3001" s="1"/>
      <c r="AM3001" s="1"/>
      <c r="AN3001" s="1"/>
      <c r="AO3001" s="1"/>
      <c r="AP3001" s="1"/>
      <c r="AQ3001" s="1"/>
      <c r="AR3001" s="1"/>
      <c r="AS3001" s="1"/>
      <c r="AT3001" s="1"/>
      <c r="AU3001" s="1"/>
      <c r="AV3001" s="1"/>
      <c r="AW3001" s="1"/>
      <c r="AX3001" s="1"/>
      <c r="AY3001" s="1"/>
      <c r="AZ3001" s="1"/>
      <c r="BA3001" s="1"/>
      <c r="BB3001" s="1"/>
      <c r="BC3001" s="1"/>
      <c r="BD3001" s="1"/>
      <c r="BE3001" s="1"/>
      <c r="BF3001" s="1"/>
      <c r="BG3001" s="1"/>
      <c r="BH3001" s="1"/>
      <c r="BI3001" s="1"/>
      <c r="BJ3001" s="1"/>
      <c r="BK3001" s="1"/>
    </row>
    <row r="3002" spans="1:63" s="901" customFormat="1" ht="15" customHeight="1" x14ac:dyDescent="0.1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50"/>
      <c r="AG3002" s="54"/>
      <c r="AH3002" s="1"/>
      <c r="AI3002" s="1"/>
      <c r="AJ3002" s="1"/>
      <c r="AK3002" s="1"/>
      <c r="AL3002" s="1"/>
      <c r="AM3002" s="1"/>
      <c r="AN3002" s="1"/>
      <c r="AO3002" s="1"/>
      <c r="AP3002" s="1"/>
      <c r="AQ3002" s="1"/>
      <c r="AR3002" s="1"/>
      <c r="AS3002" s="1"/>
      <c r="AT3002" s="1"/>
      <c r="AU3002" s="1"/>
      <c r="AV3002" s="1"/>
      <c r="AW3002" s="1"/>
      <c r="AX3002" s="1"/>
      <c r="AY3002" s="1"/>
      <c r="AZ3002" s="1"/>
      <c r="BA3002" s="1"/>
      <c r="BB3002" s="1"/>
      <c r="BC3002" s="1"/>
      <c r="BD3002" s="1"/>
      <c r="BE3002" s="1"/>
      <c r="BF3002" s="1"/>
      <c r="BG3002" s="1"/>
      <c r="BH3002" s="1"/>
      <c r="BI3002" s="1"/>
      <c r="BJ3002" s="1"/>
      <c r="BK3002" s="1"/>
    </row>
    <row r="3003" spans="1:63" s="901" customFormat="1" ht="15" customHeight="1" x14ac:dyDescent="0.1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50"/>
      <c r="AG3003" s="54"/>
      <c r="AH3003" s="1"/>
      <c r="AI3003" s="1"/>
      <c r="AJ3003" s="1"/>
      <c r="AK3003" s="1"/>
      <c r="AL3003" s="1"/>
      <c r="AM3003" s="1"/>
      <c r="AN3003" s="1"/>
      <c r="AO3003" s="1"/>
      <c r="AP3003" s="1"/>
      <c r="AQ3003" s="1"/>
      <c r="AR3003" s="1"/>
      <c r="AS3003" s="1"/>
      <c r="AT3003" s="1"/>
      <c r="AU3003" s="1"/>
      <c r="AV3003" s="1"/>
      <c r="AW3003" s="1"/>
      <c r="AX3003" s="1"/>
      <c r="AY3003" s="1"/>
      <c r="AZ3003" s="1"/>
      <c r="BA3003" s="1"/>
      <c r="BB3003" s="1"/>
      <c r="BC3003" s="1"/>
      <c r="BD3003" s="1"/>
      <c r="BE3003" s="1"/>
      <c r="BF3003" s="1"/>
      <c r="BG3003" s="1"/>
      <c r="BH3003" s="1"/>
      <c r="BI3003" s="1"/>
      <c r="BJ3003" s="1"/>
      <c r="BK3003" s="1"/>
    </row>
    <row r="3004" spans="1:63" s="901" customFormat="1" ht="15" customHeight="1" x14ac:dyDescent="0.1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50"/>
      <c r="AG3004" s="54"/>
      <c r="AH3004" s="1"/>
      <c r="AI3004" s="1"/>
      <c r="AJ3004" s="1"/>
      <c r="AK3004" s="1"/>
      <c r="AL3004" s="1"/>
      <c r="AM3004" s="1"/>
      <c r="AN3004" s="1"/>
      <c r="AO3004" s="1"/>
      <c r="AP3004" s="1"/>
      <c r="AQ3004" s="1"/>
      <c r="AR3004" s="1"/>
      <c r="AS3004" s="1"/>
      <c r="AT3004" s="1"/>
      <c r="AU3004" s="1"/>
      <c r="AV3004" s="1"/>
      <c r="AW3004" s="1"/>
      <c r="AX3004" s="1"/>
      <c r="AY3004" s="1"/>
      <c r="AZ3004" s="1"/>
      <c r="BA3004" s="1"/>
      <c r="BB3004" s="1"/>
      <c r="BC3004" s="1"/>
      <c r="BD3004" s="1"/>
      <c r="BE3004" s="1"/>
      <c r="BF3004" s="1"/>
      <c r="BG3004" s="1"/>
      <c r="BH3004" s="1"/>
      <c r="BI3004" s="1"/>
      <c r="BJ3004" s="1"/>
      <c r="BK3004" s="1"/>
    </row>
    <row r="3005" spans="1:63" s="901" customFormat="1" ht="15" customHeight="1" x14ac:dyDescent="0.1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50"/>
      <c r="AG3005" s="54"/>
      <c r="AH3005" s="1"/>
      <c r="AI3005" s="1"/>
      <c r="AJ3005" s="1"/>
      <c r="AK3005" s="1"/>
      <c r="AL3005" s="1"/>
      <c r="AM3005" s="1"/>
      <c r="AN3005" s="1"/>
      <c r="AO3005" s="1"/>
      <c r="AP3005" s="1"/>
      <c r="AQ3005" s="1"/>
      <c r="AR3005" s="1"/>
      <c r="AS3005" s="1"/>
      <c r="AT3005" s="1"/>
      <c r="AU3005" s="1"/>
      <c r="AV3005" s="1"/>
      <c r="AW3005" s="1"/>
      <c r="AX3005" s="1"/>
      <c r="AY3005" s="1"/>
      <c r="AZ3005" s="1"/>
      <c r="BA3005" s="1"/>
      <c r="BB3005" s="1"/>
      <c r="BC3005" s="1"/>
      <c r="BD3005" s="1"/>
      <c r="BE3005" s="1"/>
      <c r="BF3005" s="1"/>
      <c r="BG3005" s="1"/>
      <c r="BH3005" s="1"/>
      <c r="BI3005" s="1"/>
      <c r="BJ3005" s="1"/>
      <c r="BK3005" s="1"/>
    </row>
    <row r="3006" spans="1:63" s="901" customFormat="1" ht="15" customHeight="1" x14ac:dyDescent="0.1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50"/>
      <c r="AG3006" s="54"/>
      <c r="AH3006" s="1"/>
      <c r="AI3006" s="1"/>
      <c r="AJ3006" s="1"/>
      <c r="AK3006" s="1"/>
      <c r="AL3006" s="1"/>
      <c r="AM3006" s="1"/>
      <c r="AN3006" s="1"/>
      <c r="AO3006" s="1"/>
      <c r="AP3006" s="1"/>
      <c r="AQ3006" s="1"/>
      <c r="AR3006" s="1"/>
      <c r="AS3006" s="1"/>
      <c r="AT3006" s="1"/>
      <c r="AU3006" s="1"/>
      <c r="AV3006" s="1"/>
      <c r="AW3006" s="1"/>
      <c r="AX3006" s="1"/>
      <c r="AY3006" s="1"/>
      <c r="AZ3006" s="1"/>
      <c r="BA3006" s="1"/>
      <c r="BB3006" s="1"/>
      <c r="BC3006" s="1"/>
      <c r="BD3006" s="1"/>
      <c r="BE3006" s="1"/>
      <c r="BF3006" s="1"/>
      <c r="BG3006" s="1"/>
      <c r="BH3006" s="1"/>
      <c r="BI3006" s="1"/>
      <c r="BJ3006" s="1"/>
      <c r="BK3006" s="1"/>
    </row>
    <row r="3007" spans="1:63" s="901" customFormat="1" ht="15" customHeight="1" x14ac:dyDescent="0.1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50"/>
      <c r="AG3007" s="54"/>
      <c r="AH3007" s="1"/>
      <c r="AI3007" s="1"/>
      <c r="AJ3007" s="1"/>
      <c r="AK3007" s="1"/>
      <c r="AL3007" s="1"/>
      <c r="AM3007" s="1"/>
      <c r="AN3007" s="1"/>
      <c r="AO3007" s="1"/>
      <c r="AP3007" s="1"/>
      <c r="AQ3007" s="1"/>
      <c r="AR3007" s="1"/>
      <c r="AS3007" s="1"/>
      <c r="AT3007" s="1"/>
      <c r="AU3007" s="1"/>
      <c r="AV3007" s="1"/>
      <c r="AW3007" s="1"/>
      <c r="AX3007" s="1"/>
      <c r="AY3007" s="1"/>
      <c r="AZ3007" s="1"/>
      <c r="BA3007" s="1"/>
      <c r="BB3007" s="1"/>
      <c r="BC3007" s="1"/>
      <c r="BD3007" s="1"/>
      <c r="BE3007" s="1"/>
      <c r="BF3007" s="1"/>
      <c r="BG3007" s="1"/>
      <c r="BH3007" s="1"/>
      <c r="BI3007" s="1"/>
      <c r="BJ3007" s="1"/>
      <c r="BK3007" s="1"/>
    </row>
    <row r="3008" spans="1:63" s="901" customFormat="1" ht="15" customHeight="1" x14ac:dyDescent="0.1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c r="AD3008" s="1"/>
      <c r="AE3008" s="1"/>
      <c r="AF3008" s="50"/>
      <c r="AG3008" s="54"/>
      <c r="AH3008" s="1"/>
      <c r="AI3008" s="1"/>
      <c r="AJ3008" s="1"/>
      <c r="AK3008" s="1"/>
      <c r="AL3008" s="1"/>
      <c r="AM3008" s="1"/>
      <c r="AN3008" s="1"/>
      <c r="AO3008" s="1"/>
      <c r="AP3008" s="1"/>
      <c r="AQ3008" s="1"/>
      <c r="AR3008" s="1"/>
      <c r="AS3008" s="1"/>
      <c r="AT3008" s="1"/>
      <c r="AU3008" s="1"/>
      <c r="AV3008" s="1"/>
      <c r="AW3008" s="1"/>
      <c r="AX3008" s="1"/>
      <c r="AY3008" s="1"/>
      <c r="AZ3008" s="1"/>
      <c r="BA3008" s="1"/>
      <c r="BB3008" s="1"/>
      <c r="BC3008" s="1"/>
      <c r="BD3008" s="1"/>
      <c r="BE3008" s="1"/>
      <c r="BF3008" s="1"/>
      <c r="BG3008" s="1"/>
      <c r="BH3008" s="1"/>
      <c r="BI3008" s="1"/>
      <c r="BJ3008" s="1"/>
      <c r="BK3008" s="1"/>
    </row>
    <row r="3009" spans="1:63" s="901" customFormat="1" ht="15" customHeight="1" x14ac:dyDescent="0.1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c r="AD3009" s="1"/>
      <c r="AE3009" s="1"/>
      <c r="AF3009" s="50"/>
      <c r="AG3009" s="54"/>
      <c r="AH3009" s="1"/>
      <c r="AI3009" s="1"/>
      <c r="AJ3009" s="1"/>
      <c r="AK3009" s="1"/>
      <c r="AL3009" s="1"/>
      <c r="AM3009" s="1"/>
      <c r="AN3009" s="1"/>
      <c r="AO3009" s="1"/>
      <c r="AP3009" s="1"/>
      <c r="AQ3009" s="1"/>
      <c r="AR3009" s="1"/>
      <c r="AS3009" s="1"/>
      <c r="AT3009" s="1"/>
      <c r="AU3009" s="1"/>
      <c r="AV3009" s="1"/>
      <c r="AW3009" s="1"/>
      <c r="AX3009" s="1"/>
      <c r="AY3009" s="1"/>
      <c r="AZ3009" s="1"/>
      <c r="BA3009" s="1"/>
      <c r="BB3009" s="1"/>
      <c r="BC3009" s="1"/>
      <c r="BD3009" s="1"/>
      <c r="BE3009" s="1"/>
      <c r="BF3009" s="1"/>
      <c r="BG3009" s="1"/>
      <c r="BH3009" s="1"/>
      <c r="BI3009" s="1"/>
      <c r="BJ3009" s="1"/>
      <c r="BK3009" s="1"/>
    </row>
    <row r="3010" spans="1:63" s="901" customFormat="1" ht="15" customHeight="1" x14ac:dyDescent="0.1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1"/>
      <c r="AF3010" s="50"/>
      <c r="AG3010" s="54"/>
      <c r="AH3010" s="1"/>
      <c r="AI3010" s="1"/>
      <c r="AJ3010" s="1"/>
      <c r="AK3010" s="1"/>
      <c r="AL3010" s="1"/>
      <c r="AM3010" s="1"/>
      <c r="AN3010" s="1"/>
      <c r="AO3010" s="1"/>
      <c r="AP3010" s="1"/>
      <c r="AQ3010" s="1"/>
      <c r="AR3010" s="1"/>
      <c r="AS3010" s="1"/>
      <c r="AT3010" s="1"/>
      <c r="AU3010" s="1"/>
      <c r="AV3010" s="1"/>
      <c r="AW3010" s="1"/>
      <c r="AX3010" s="1"/>
      <c r="AY3010" s="1"/>
      <c r="AZ3010" s="1"/>
      <c r="BA3010" s="1"/>
      <c r="BB3010" s="1"/>
      <c r="BC3010" s="1"/>
      <c r="BD3010" s="1"/>
      <c r="BE3010" s="1"/>
      <c r="BF3010" s="1"/>
      <c r="BG3010" s="1"/>
      <c r="BH3010" s="1"/>
      <c r="BI3010" s="1"/>
      <c r="BJ3010" s="1"/>
      <c r="BK3010" s="1"/>
    </row>
    <row r="3011" spans="1:63" s="901" customFormat="1" ht="15" customHeight="1" x14ac:dyDescent="0.1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1"/>
      <c r="AF3011" s="50"/>
      <c r="AG3011" s="54"/>
      <c r="AH3011" s="1"/>
      <c r="AI3011" s="1"/>
      <c r="AJ3011" s="1"/>
      <c r="AK3011" s="1"/>
      <c r="AL3011" s="1"/>
      <c r="AM3011" s="1"/>
      <c r="AN3011" s="1"/>
      <c r="AO3011" s="1"/>
      <c r="AP3011" s="1"/>
      <c r="AQ3011" s="1"/>
      <c r="AR3011" s="1"/>
      <c r="AS3011" s="1"/>
      <c r="AT3011" s="1"/>
      <c r="AU3011" s="1"/>
      <c r="AV3011" s="1"/>
      <c r="AW3011" s="1"/>
      <c r="AX3011" s="1"/>
      <c r="AY3011" s="1"/>
      <c r="AZ3011" s="1"/>
      <c r="BA3011" s="1"/>
      <c r="BB3011" s="1"/>
      <c r="BC3011" s="1"/>
      <c r="BD3011" s="1"/>
      <c r="BE3011" s="1"/>
      <c r="BF3011" s="1"/>
      <c r="BG3011" s="1"/>
      <c r="BH3011" s="1"/>
      <c r="BI3011" s="1"/>
      <c r="BJ3011" s="1"/>
      <c r="BK3011" s="1"/>
    </row>
    <row r="3012" spans="1:63" s="901" customFormat="1" ht="15" customHeight="1" x14ac:dyDescent="0.1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c r="AD3012" s="1"/>
      <c r="AE3012" s="1"/>
      <c r="AF3012" s="50"/>
      <c r="AG3012" s="54"/>
      <c r="AH3012" s="1"/>
      <c r="AI3012" s="1"/>
      <c r="AJ3012" s="1"/>
      <c r="AK3012" s="1"/>
      <c r="AL3012" s="1"/>
      <c r="AM3012" s="1"/>
      <c r="AN3012" s="1"/>
      <c r="AO3012" s="1"/>
      <c r="AP3012" s="1"/>
      <c r="AQ3012" s="1"/>
      <c r="AR3012" s="1"/>
      <c r="AS3012" s="1"/>
      <c r="AT3012" s="1"/>
      <c r="AU3012" s="1"/>
      <c r="AV3012" s="1"/>
      <c r="AW3012" s="1"/>
      <c r="AX3012" s="1"/>
      <c r="AY3012" s="1"/>
      <c r="AZ3012" s="1"/>
      <c r="BA3012" s="1"/>
      <c r="BB3012" s="1"/>
      <c r="BC3012" s="1"/>
      <c r="BD3012" s="1"/>
      <c r="BE3012" s="1"/>
      <c r="BF3012" s="1"/>
      <c r="BG3012" s="1"/>
      <c r="BH3012" s="1"/>
      <c r="BI3012" s="1"/>
      <c r="BJ3012" s="1"/>
      <c r="BK3012" s="1"/>
    </row>
    <row r="3013" spans="1:63" s="901" customFormat="1" ht="15" customHeight="1" x14ac:dyDescent="0.1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c r="AD3013" s="1"/>
      <c r="AE3013" s="1"/>
      <c r="AF3013" s="50"/>
      <c r="AG3013" s="54"/>
      <c r="AH3013" s="1"/>
      <c r="AI3013" s="1"/>
      <c r="AJ3013" s="1"/>
      <c r="AK3013" s="1"/>
      <c r="AL3013" s="1"/>
      <c r="AM3013" s="1"/>
      <c r="AN3013" s="1"/>
      <c r="AO3013" s="1"/>
      <c r="AP3013" s="1"/>
      <c r="AQ3013" s="1"/>
      <c r="AR3013" s="1"/>
      <c r="AS3013" s="1"/>
      <c r="AT3013" s="1"/>
      <c r="AU3013" s="1"/>
      <c r="AV3013" s="1"/>
      <c r="AW3013" s="1"/>
      <c r="AX3013" s="1"/>
      <c r="AY3013" s="1"/>
      <c r="AZ3013" s="1"/>
      <c r="BA3013" s="1"/>
      <c r="BB3013" s="1"/>
      <c r="BC3013" s="1"/>
      <c r="BD3013" s="1"/>
      <c r="BE3013" s="1"/>
      <c r="BF3013" s="1"/>
      <c r="BG3013" s="1"/>
      <c r="BH3013" s="1"/>
      <c r="BI3013" s="1"/>
      <c r="BJ3013" s="1"/>
      <c r="BK3013" s="1"/>
    </row>
    <row r="3014" spans="1:63" s="901" customFormat="1" ht="15" customHeight="1" x14ac:dyDescent="0.1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c r="AD3014" s="1"/>
      <c r="AE3014" s="1"/>
      <c r="AF3014" s="50"/>
      <c r="AG3014" s="54"/>
      <c r="AH3014" s="1"/>
      <c r="AI3014" s="1"/>
      <c r="AJ3014" s="1"/>
      <c r="AK3014" s="1"/>
      <c r="AL3014" s="1"/>
      <c r="AM3014" s="1"/>
      <c r="AN3014" s="1"/>
      <c r="AO3014" s="1"/>
      <c r="AP3014" s="1"/>
      <c r="AQ3014" s="1"/>
      <c r="AR3014" s="1"/>
      <c r="AS3014" s="1"/>
      <c r="AT3014" s="1"/>
      <c r="AU3014" s="1"/>
      <c r="AV3014" s="1"/>
      <c r="AW3014" s="1"/>
      <c r="AX3014" s="1"/>
      <c r="AY3014" s="1"/>
      <c r="AZ3014" s="1"/>
      <c r="BA3014" s="1"/>
      <c r="BB3014" s="1"/>
      <c r="BC3014" s="1"/>
      <c r="BD3014" s="1"/>
      <c r="BE3014" s="1"/>
      <c r="BF3014" s="1"/>
      <c r="BG3014" s="1"/>
      <c r="BH3014" s="1"/>
      <c r="BI3014" s="1"/>
      <c r="BJ3014" s="1"/>
      <c r="BK3014" s="1"/>
    </row>
    <row r="3015" spans="1:63" s="901" customFormat="1" ht="15" customHeight="1" x14ac:dyDescent="0.1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c r="AD3015" s="1"/>
      <c r="AE3015" s="1"/>
      <c r="AF3015" s="50"/>
      <c r="AG3015" s="54"/>
      <c r="AH3015" s="1"/>
      <c r="AI3015" s="1"/>
      <c r="AJ3015" s="1"/>
      <c r="AK3015" s="1"/>
      <c r="AL3015" s="1"/>
      <c r="AM3015" s="1"/>
      <c r="AN3015" s="1"/>
      <c r="AO3015" s="1"/>
      <c r="AP3015" s="1"/>
      <c r="AQ3015" s="1"/>
      <c r="AR3015" s="1"/>
      <c r="AS3015" s="1"/>
      <c r="AT3015" s="1"/>
      <c r="AU3015" s="1"/>
      <c r="AV3015" s="1"/>
      <c r="AW3015" s="1"/>
      <c r="AX3015" s="1"/>
      <c r="AY3015" s="1"/>
      <c r="AZ3015" s="1"/>
      <c r="BA3015" s="1"/>
      <c r="BB3015" s="1"/>
      <c r="BC3015" s="1"/>
      <c r="BD3015" s="1"/>
      <c r="BE3015" s="1"/>
      <c r="BF3015" s="1"/>
      <c r="BG3015" s="1"/>
      <c r="BH3015" s="1"/>
      <c r="BI3015" s="1"/>
      <c r="BJ3015" s="1"/>
      <c r="BK3015" s="1"/>
    </row>
    <row r="3016" spans="1:63" s="901" customFormat="1" ht="15" customHeight="1" x14ac:dyDescent="0.1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c r="AD3016" s="1"/>
      <c r="AE3016" s="1"/>
      <c r="AF3016" s="50"/>
      <c r="AG3016" s="54"/>
      <c r="AH3016" s="1"/>
      <c r="AI3016" s="1"/>
      <c r="AJ3016" s="1"/>
      <c r="AK3016" s="1"/>
      <c r="AL3016" s="1"/>
      <c r="AM3016" s="1"/>
      <c r="AN3016" s="1"/>
      <c r="AO3016" s="1"/>
      <c r="AP3016" s="1"/>
      <c r="AQ3016" s="1"/>
      <c r="AR3016" s="1"/>
      <c r="AS3016" s="1"/>
      <c r="AT3016" s="1"/>
      <c r="AU3016" s="1"/>
      <c r="AV3016" s="1"/>
      <c r="AW3016" s="1"/>
      <c r="AX3016" s="1"/>
      <c r="AY3016" s="1"/>
      <c r="AZ3016" s="1"/>
      <c r="BA3016" s="1"/>
      <c r="BB3016" s="1"/>
      <c r="BC3016" s="1"/>
      <c r="BD3016" s="1"/>
      <c r="BE3016" s="1"/>
      <c r="BF3016" s="1"/>
      <c r="BG3016" s="1"/>
      <c r="BH3016" s="1"/>
      <c r="BI3016" s="1"/>
      <c r="BJ3016" s="1"/>
      <c r="BK3016" s="1"/>
    </row>
    <row r="3017" spans="1:63" s="901" customFormat="1" ht="15" customHeight="1" x14ac:dyDescent="0.1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c r="AD3017" s="1"/>
      <c r="AE3017" s="1"/>
      <c r="AF3017" s="50"/>
      <c r="AG3017" s="54"/>
      <c r="AH3017" s="1"/>
      <c r="AI3017" s="1"/>
      <c r="AJ3017" s="1"/>
      <c r="AK3017" s="1"/>
      <c r="AL3017" s="1"/>
      <c r="AM3017" s="1"/>
      <c r="AN3017" s="1"/>
      <c r="AO3017" s="1"/>
      <c r="AP3017" s="1"/>
      <c r="AQ3017" s="1"/>
      <c r="AR3017" s="1"/>
      <c r="AS3017" s="1"/>
      <c r="AT3017" s="1"/>
      <c r="AU3017" s="1"/>
      <c r="AV3017" s="1"/>
      <c r="AW3017" s="1"/>
      <c r="AX3017" s="1"/>
      <c r="AY3017" s="1"/>
      <c r="AZ3017" s="1"/>
      <c r="BA3017" s="1"/>
      <c r="BB3017" s="1"/>
      <c r="BC3017" s="1"/>
      <c r="BD3017" s="1"/>
      <c r="BE3017" s="1"/>
      <c r="BF3017" s="1"/>
      <c r="BG3017" s="1"/>
      <c r="BH3017" s="1"/>
      <c r="BI3017" s="1"/>
      <c r="BJ3017" s="1"/>
      <c r="BK3017" s="1"/>
    </row>
    <row r="3018" spans="1:63" s="901" customFormat="1" ht="15" customHeight="1" x14ac:dyDescent="0.1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c r="AD3018" s="1"/>
      <c r="AE3018" s="1"/>
      <c r="AF3018" s="50"/>
      <c r="AG3018" s="54"/>
      <c r="AH3018" s="1"/>
      <c r="AI3018" s="1"/>
      <c r="AJ3018" s="1"/>
      <c r="AK3018" s="1"/>
      <c r="AL3018" s="1"/>
      <c r="AM3018" s="1"/>
      <c r="AN3018" s="1"/>
      <c r="AO3018" s="1"/>
      <c r="AP3018" s="1"/>
      <c r="AQ3018" s="1"/>
      <c r="AR3018" s="1"/>
      <c r="AS3018" s="1"/>
      <c r="AT3018" s="1"/>
      <c r="AU3018" s="1"/>
      <c r="AV3018" s="1"/>
      <c r="AW3018" s="1"/>
      <c r="AX3018" s="1"/>
      <c r="AY3018" s="1"/>
      <c r="AZ3018" s="1"/>
      <c r="BA3018" s="1"/>
      <c r="BB3018" s="1"/>
      <c r="BC3018" s="1"/>
      <c r="BD3018" s="1"/>
      <c r="BE3018" s="1"/>
      <c r="BF3018" s="1"/>
      <c r="BG3018" s="1"/>
      <c r="BH3018" s="1"/>
      <c r="BI3018" s="1"/>
      <c r="BJ3018" s="1"/>
      <c r="BK3018" s="1"/>
    </row>
    <row r="3019" spans="1:63" s="901" customFormat="1" ht="15" customHeight="1" x14ac:dyDescent="0.1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c r="AD3019" s="1"/>
      <c r="AE3019" s="1"/>
      <c r="AF3019" s="50"/>
      <c r="AG3019" s="54"/>
      <c r="AH3019" s="1"/>
      <c r="AI3019" s="1"/>
      <c r="AJ3019" s="1"/>
      <c r="AK3019" s="1"/>
      <c r="AL3019" s="1"/>
      <c r="AM3019" s="1"/>
      <c r="AN3019" s="1"/>
      <c r="AO3019" s="1"/>
      <c r="AP3019" s="1"/>
      <c r="AQ3019" s="1"/>
      <c r="AR3019" s="1"/>
      <c r="AS3019" s="1"/>
      <c r="AT3019" s="1"/>
      <c r="AU3019" s="1"/>
      <c r="AV3019" s="1"/>
      <c r="AW3019" s="1"/>
      <c r="AX3019" s="1"/>
      <c r="AY3019" s="1"/>
      <c r="AZ3019" s="1"/>
      <c r="BA3019" s="1"/>
      <c r="BB3019" s="1"/>
      <c r="BC3019" s="1"/>
      <c r="BD3019" s="1"/>
      <c r="BE3019" s="1"/>
      <c r="BF3019" s="1"/>
      <c r="BG3019" s="1"/>
      <c r="BH3019" s="1"/>
      <c r="BI3019" s="1"/>
      <c r="BJ3019" s="1"/>
      <c r="BK3019" s="1"/>
    </row>
    <row r="3020" spans="1:63" s="901" customFormat="1" ht="15" customHeight="1" x14ac:dyDescent="0.1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c r="AD3020" s="1"/>
      <c r="AE3020" s="1"/>
      <c r="AF3020" s="50"/>
      <c r="AG3020" s="54"/>
      <c r="AH3020" s="1"/>
      <c r="AI3020" s="1"/>
      <c r="AJ3020" s="1"/>
      <c r="AK3020" s="1"/>
      <c r="AL3020" s="1"/>
      <c r="AM3020" s="1"/>
      <c r="AN3020" s="1"/>
      <c r="AO3020" s="1"/>
      <c r="AP3020" s="1"/>
      <c r="AQ3020" s="1"/>
      <c r="AR3020" s="1"/>
      <c r="AS3020" s="1"/>
      <c r="AT3020" s="1"/>
      <c r="AU3020" s="1"/>
      <c r="AV3020" s="1"/>
      <c r="AW3020" s="1"/>
      <c r="AX3020" s="1"/>
      <c r="AY3020" s="1"/>
      <c r="AZ3020" s="1"/>
      <c r="BA3020" s="1"/>
      <c r="BB3020" s="1"/>
      <c r="BC3020" s="1"/>
      <c r="BD3020" s="1"/>
      <c r="BE3020" s="1"/>
      <c r="BF3020" s="1"/>
      <c r="BG3020" s="1"/>
      <c r="BH3020" s="1"/>
      <c r="BI3020" s="1"/>
      <c r="BJ3020" s="1"/>
      <c r="BK3020" s="1"/>
    </row>
    <row r="3021" spans="1:63" s="901" customFormat="1" ht="15" customHeight="1" x14ac:dyDescent="0.1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c r="AD3021" s="1"/>
      <c r="AE3021" s="1"/>
      <c r="AF3021" s="50"/>
      <c r="AG3021" s="54"/>
      <c r="AH3021" s="1"/>
      <c r="AI3021" s="1"/>
      <c r="AJ3021" s="1"/>
      <c r="AK3021" s="1"/>
      <c r="AL3021" s="1"/>
      <c r="AM3021" s="1"/>
      <c r="AN3021" s="1"/>
      <c r="AO3021" s="1"/>
      <c r="AP3021" s="1"/>
      <c r="AQ3021" s="1"/>
      <c r="AR3021" s="1"/>
      <c r="AS3021" s="1"/>
      <c r="AT3021" s="1"/>
      <c r="AU3021" s="1"/>
      <c r="AV3021" s="1"/>
      <c r="AW3021" s="1"/>
      <c r="AX3021" s="1"/>
      <c r="AY3021" s="1"/>
      <c r="AZ3021" s="1"/>
      <c r="BA3021" s="1"/>
      <c r="BB3021" s="1"/>
      <c r="BC3021" s="1"/>
      <c r="BD3021" s="1"/>
      <c r="BE3021" s="1"/>
      <c r="BF3021" s="1"/>
      <c r="BG3021" s="1"/>
      <c r="BH3021" s="1"/>
      <c r="BI3021" s="1"/>
      <c r="BJ3021" s="1"/>
      <c r="BK3021" s="1"/>
    </row>
    <row r="3022" spans="1:63" s="901" customFormat="1" ht="15" customHeight="1" x14ac:dyDescent="0.1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c r="AD3022" s="1"/>
      <c r="AE3022" s="1"/>
      <c r="AF3022" s="50"/>
      <c r="AG3022" s="54"/>
      <c r="AH3022" s="1"/>
      <c r="AI3022" s="1"/>
      <c r="AJ3022" s="1"/>
      <c r="AK3022" s="1"/>
      <c r="AL3022" s="1"/>
      <c r="AM3022" s="1"/>
      <c r="AN3022" s="1"/>
      <c r="AO3022" s="1"/>
      <c r="AP3022" s="1"/>
      <c r="AQ3022" s="1"/>
      <c r="AR3022" s="1"/>
      <c r="AS3022" s="1"/>
      <c r="AT3022" s="1"/>
      <c r="AU3022" s="1"/>
      <c r="AV3022" s="1"/>
      <c r="AW3022" s="1"/>
      <c r="AX3022" s="1"/>
      <c r="AY3022" s="1"/>
      <c r="AZ3022" s="1"/>
      <c r="BA3022" s="1"/>
      <c r="BB3022" s="1"/>
      <c r="BC3022" s="1"/>
      <c r="BD3022" s="1"/>
      <c r="BE3022" s="1"/>
      <c r="BF3022" s="1"/>
      <c r="BG3022" s="1"/>
      <c r="BH3022" s="1"/>
      <c r="BI3022" s="1"/>
      <c r="BJ3022" s="1"/>
      <c r="BK3022" s="1"/>
    </row>
    <row r="3023" spans="1:63" s="901" customFormat="1" ht="15" customHeight="1" x14ac:dyDescent="0.1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c r="AD3023" s="1"/>
      <c r="AE3023" s="1"/>
      <c r="AF3023" s="50"/>
      <c r="AG3023" s="54"/>
      <c r="AH3023" s="1"/>
      <c r="AI3023" s="1"/>
      <c r="AJ3023" s="1"/>
      <c r="AK3023" s="1"/>
      <c r="AL3023" s="1"/>
      <c r="AM3023" s="1"/>
      <c r="AN3023" s="1"/>
      <c r="AO3023" s="1"/>
      <c r="AP3023" s="1"/>
      <c r="AQ3023" s="1"/>
      <c r="AR3023" s="1"/>
      <c r="AS3023" s="1"/>
      <c r="AT3023" s="1"/>
      <c r="AU3023" s="1"/>
      <c r="AV3023" s="1"/>
      <c r="AW3023" s="1"/>
      <c r="AX3023" s="1"/>
      <c r="AY3023" s="1"/>
      <c r="AZ3023" s="1"/>
      <c r="BA3023" s="1"/>
      <c r="BB3023" s="1"/>
      <c r="BC3023" s="1"/>
      <c r="BD3023" s="1"/>
      <c r="BE3023" s="1"/>
      <c r="BF3023" s="1"/>
      <c r="BG3023" s="1"/>
      <c r="BH3023" s="1"/>
      <c r="BI3023" s="1"/>
      <c r="BJ3023" s="1"/>
      <c r="BK3023" s="1"/>
    </row>
    <row r="3024" spans="1:63" s="901" customFormat="1" ht="15" customHeight="1" x14ac:dyDescent="0.1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c r="AD3024" s="1"/>
      <c r="AE3024" s="1"/>
      <c r="AF3024" s="50"/>
      <c r="AG3024" s="54"/>
      <c r="AH3024" s="1"/>
      <c r="AI3024" s="1"/>
      <c r="AJ3024" s="1"/>
      <c r="AK3024" s="1"/>
      <c r="AL3024" s="1"/>
      <c r="AM3024" s="1"/>
      <c r="AN3024" s="1"/>
      <c r="AO3024" s="1"/>
      <c r="AP3024" s="1"/>
      <c r="AQ3024" s="1"/>
      <c r="AR3024" s="1"/>
      <c r="AS3024" s="1"/>
      <c r="AT3024" s="1"/>
      <c r="AU3024" s="1"/>
      <c r="AV3024" s="1"/>
      <c r="AW3024" s="1"/>
      <c r="AX3024" s="1"/>
      <c r="AY3024" s="1"/>
      <c r="AZ3024" s="1"/>
      <c r="BA3024" s="1"/>
      <c r="BB3024" s="1"/>
      <c r="BC3024" s="1"/>
      <c r="BD3024" s="1"/>
      <c r="BE3024" s="1"/>
      <c r="BF3024" s="1"/>
      <c r="BG3024" s="1"/>
      <c r="BH3024" s="1"/>
      <c r="BI3024" s="1"/>
      <c r="BJ3024" s="1"/>
      <c r="BK3024" s="1"/>
    </row>
    <row r="3025" spans="1:63" s="901" customFormat="1" ht="15" customHeight="1" x14ac:dyDescent="0.1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c r="AD3025" s="1"/>
      <c r="AE3025" s="1"/>
      <c r="AF3025" s="50"/>
      <c r="AG3025" s="54"/>
      <c r="AH3025" s="1"/>
      <c r="AI3025" s="1"/>
      <c r="AJ3025" s="1"/>
      <c r="AK3025" s="1"/>
      <c r="AL3025" s="1"/>
      <c r="AM3025" s="1"/>
      <c r="AN3025" s="1"/>
      <c r="AO3025" s="1"/>
      <c r="AP3025" s="1"/>
      <c r="AQ3025" s="1"/>
      <c r="AR3025" s="1"/>
      <c r="AS3025" s="1"/>
      <c r="AT3025" s="1"/>
      <c r="AU3025" s="1"/>
      <c r="AV3025" s="1"/>
      <c r="AW3025" s="1"/>
      <c r="AX3025" s="1"/>
      <c r="AY3025" s="1"/>
      <c r="AZ3025" s="1"/>
      <c r="BA3025" s="1"/>
      <c r="BB3025" s="1"/>
      <c r="BC3025" s="1"/>
      <c r="BD3025" s="1"/>
      <c r="BE3025" s="1"/>
      <c r="BF3025" s="1"/>
      <c r="BG3025" s="1"/>
      <c r="BH3025" s="1"/>
      <c r="BI3025" s="1"/>
      <c r="BJ3025" s="1"/>
      <c r="BK3025" s="1"/>
    </row>
    <row r="3026" spans="1:63" s="901" customFormat="1" ht="15" customHeight="1" x14ac:dyDescent="0.1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c r="AD3026" s="1"/>
      <c r="AE3026" s="1"/>
      <c r="AF3026" s="50"/>
      <c r="AG3026" s="54"/>
      <c r="AH3026" s="1"/>
      <c r="AI3026" s="1"/>
      <c r="AJ3026" s="1"/>
      <c r="AK3026" s="1"/>
      <c r="AL3026" s="1"/>
      <c r="AM3026" s="1"/>
      <c r="AN3026" s="1"/>
      <c r="AO3026" s="1"/>
      <c r="AP3026" s="1"/>
      <c r="AQ3026" s="1"/>
      <c r="AR3026" s="1"/>
      <c r="AS3026" s="1"/>
      <c r="AT3026" s="1"/>
      <c r="AU3026" s="1"/>
      <c r="AV3026" s="1"/>
      <c r="AW3026" s="1"/>
      <c r="AX3026" s="1"/>
      <c r="AY3026" s="1"/>
      <c r="AZ3026" s="1"/>
      <c r="BA3026" s="1"/>
      <c r="BB3026" s="1"/>
      <c r="BC3026" s="1"/>
      <c r="BD3026" s="1"/>
      <c r="BE3026" s="1"/>
      <c r="BF3026" s="1"/>
      <c r="BG3026" s="1"/>
      <c r="BH3026" s="1"/>
      <c r="BI3026" s="1"/>
      <c r="BJ3026" s="1"/>
      <c r="BK3026" s="1"/>
    </row>
    <row r="3027" spans="1:63" s="901" customFormat="1" ht="15" customHeight="1" x14ac:dyDescent="0.1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c r="AD3027" s="1"/>
      <c r="AE3027" s="1"/>
      <c r="AF3027" s="50"/>
      <c r="AG3027" s="54"/>
      <c r="AH3027" s="1"/>
      <c r="AI3027" s="1"/>
      <c r="AJ3027" s="1"/>
      <c r="AK3027" s="1"/>
      <c r="AL3027" s="1"/>
      <c r="AM3027" s="1"/>
      <c r="AN3027" s="1"/>
      <c r="AO3027" s="1"/>
      <c r="AP3027" s="1"/>
      <c r="AQ3027" s="1"/>
      <c r="AR3027" s="1"/>
      <c r="AS3027" s="1"/>
      <c r="AT3027" s="1"/>
      <c r="AU3027" s="1"/>
      <c r="AV3027" s="1"/>
      <c r="AW3027" s="1"/>
      <c r="AX3027" s="1"/>
      <c r="AY3027" s="1"/>
      <c r="AZ3027" s="1"/>
      <c r="BA3027" s="1"/>
      <c r="BB3027" s="1"/>
      <c r="BC3027" s="1"/>
      <c r="BD3027" s="1"/>
      <c r="BE3027" s="1"/>
      <c r="BF3027" s="1"/>
      <c r="BG3027" s="1"/>
      <c r="BH3027" s="1"/>
      <c r="BI3027" s="1"/>
      <c r="BJ3027" s="1"/>
      <c r="BK3027" s="1"/>
    </row>
    <row r="3028" spans="1:63" s="901" customFormat="1" ht="15" customHeight="1" x14ac:dyDescent="0.1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c r="AD3028" s="1"/>
      <c r="AE3028" s="1"/>
      <c r="AF3028" s="50"/>
      <c r="AG3028" s="54"/>
      <c r="AH3028" s="1"/>
      <c r="AI3028" s="1"/>
      <c r="AJ3028" s="1"/>
      <c r="AK3028" s="1"/>
      <c r="AL3028" s="1"/>
      <c r="AM3028" s="1"/>
      <c r="AN3028" s="1"/>
      <c r="AO3028" s="1"/>
      <c r="AP3028" s="1"/>
      <c r="AQ3028" s="1"/>
      <c r="AR3028" s="1"/>
      <c r="AS3028" s="1"/>
      <c r="AT3028" s="1"/>
      <c r="AU3028" s="1"/>
      <c r="AV3028" s="1"/>
      <c r="AW3028" s="1"/>
      <c r="AX3028" s="1"/>
      <c r="AY3028" s="1"/>
      <c r="AZ3028" s="1"/>
      <c r="BA3028" s="1"/>
      <c r="BB3028" s="1"/>
      <c r="BC3028" s="1"/>
      <c r="BD3028" s="1"/>
      <c r="BE3028" s="1"/>
      <c r="BF3028" s="1"/>
      <c r="BG3028" s="1"/>
      <c r="BH3028" s="1"/>
      <c r="BI3028" s="1"/>
      <c r="BJ3028" s="1"/>
      <c r="BK3028" s="1"/>
    </row>
    <row r="3029" spans="1:63" s="901" customFormat="1" ht="15" customHeight="1" x14ac:dyDescent="0.1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c r="AD3029" s="1"/>
      <c r="AE3029" s="1"/>
      <c r="AF3029" s="50"/>
      <c r="AG3029" s="54"/>
      <c r="AH3029" s="1"/>
      <c r="AI3029" s="1"/>
      <c r="AJ3029" s="1"/>
      <c r="AK3029" s="1"/>
      <c r="AL3029" s="1"/>
      <c r="AM3029" s="1"/>
      <c r="AN3029" s="1"/>
      <c r="AO3029" s="1"/>
      <c r="AP3029" s="1"/>
      <c r="AQ3029" s="1"/>
      <c r="AR3029" s="1"/>
      <c r="AS3029" s="1"/>
      <c r="AT3029" s="1"/>
      <c r="AU3029" s="1"/>
      <c r="AV3029" s="1"/>
      <c r="AW3029" s="1"/>
      <c r="AX3029" s="1"/>
      <c r="AY3029" s="1"/>
      <c r="AZ3029" s="1"/>
      <c r="BA3029" s="1"/>
      <c r="BB3029" s="1"/>
      <c r="BC3029" s="1"/>
      <c r="BD3029" s="1"/>
      <c r="BE3029" s="1"/>
      <c r="BF3029" s="1"/>
      <c r="BG3029" s="1"/>
      <c r="BH3029" s="1"/>
      <c r="BI3029" s="1"/>
      <c r="BJ3029" s="1"/>
      <c r="BK3029" s="1"/>
    </row>
    <row r="3030" spans="1:63" s="901" customFormat="1" ht="15" customHeight="1" x14ac:dyDescent="0.1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c r="AD3030" s="1"/>
      <c r="AE3030" s="1"/>
      <c r="AF3030" s="50"/>
      <c r="AG3030" s="54"/>
      <c r="AH3030" s="1"/>
      <c r="AI3030" s="1"/>
      <c r="AJ3030" s="1"/>
      <c r="AK3030" s="1"/>
      <c r="AL3030" s="1"/>
      <c r="AM3030" s="1"/>
      <c r="AN3030" s="1"/>
      <c r="AO3030" s="1"/>
      <c r="AP3030" s="1"/>
      <c r="AQ3030" s="1"/>
      <c r="AR3030" s="1"/>
      <c r="AS3030" s="1"/>
      <c r="AT3030" s="1"/>
      <c r="AU3030" s="1"/>
      <c r="AV3030" s="1"/>
      <c r="AW3030" s="1"/>
      <c r="AX3030" s="1"/>
      <c r="AY3030" s="1"/>
      <c r="AZ3030" s="1"/>
      <c r="BA3030" s="1"/>
      <c r="BB3030" s="1"/>
      <c r="BC3030" s="1"/>
      <c r="BD3030" s="1"/>
      <c r="BE3030" s="1"/>
      <c r="BF3030" s="1"/>
      <c r="BG3030" s="1"/>
      <c r="BH3030" s="1"/>
      <c r="BI3030" s="1"/>
      <c r="BJ3030" s="1"/>
      <c r="BK3030" s="1"/>
    </row>
    <row r="3031" spans="1:63" s="901" customFormat="1" ht="15" customHeight="1" x14ac:dyDescent="0.1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c r="AD3031" s="1"/>
      <c r="AE3031" s="1"/>
      <c r="AF3031" s="50"/>
      <c r="AG3031" s="54"/>
      <c r="AH3031" s="1"/>
      <c r="AI3031" s="1"/>
      <c r="AJ3031" s="1"/>
      <c r="AK3031" s="1"/>
      <c r="AL3031" s="1"/>
      <c r="AM3031" s="1"/>
      <c r="AN3031" s="1"/>
      <c r="AO3031" s="1"/>
      <c r="AP3031" s="1"/>
      <c r="AQ3031" s="1"/>
      <c r="AR3031" s="1"/>
      <c r="AS3031" s="1"/>
      <c r="AT3031" s="1"/>
      <c r="AU3031" s="1"/>
      <c r="AV3031" s="1"/>
      <c r="AW3031" s="1"/>
      <c r="AX3031" s="1"/>
      <c r="AY3031" s="1"/>
      <c r="AZ3031" s="1"/>
      <c r="BA3031" s="1"/>
      <c r="BB3031" s="1"/>
      <c r="BC3031" s="1"/>
      <c r="BD3031" s="1"/>
      <c r="BE3031" s="1"/>
      <c r="BF3031" s="1"/>
      <c r="BG3031" s="1"/>
      <c r="BH3031" s="1"/>
      <c r="BI3031" s="1"/>
      <c r="BJ3031" s="1"/>
      <c r="BK3031" s="1"/>
    </row>
    <row r="3032" spans="1:63" s="901" customFormat="1" ht="15" customHeight="1" x14ac:dyDescent="0.1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c r="AD3032" s="1"/>
      <c r="AE3032" s="1"/>
      <c r="AF3032" s="50"/>
      <c r="AG3032" s="54"/>
      <c r="AH3032" s="1"/>
      <c r="AI3032" s="1"/>
      <c r="AJ3032" s="1"/>
      <c r="AK3032" s="1"/>
      <c r="AL3032" s="1"/>
      <c r="AM3032" s="1"/>
      <c r="AN3032" s="1"/>
      <c r="AO3032" s="1"/>
      <c r="AP3032" s="1"/>
      <c r="AQ3032" s="1"/>
      <c r="AR3032" s="1"/>
      <c r="AS3032" s="1"/>
      <c r="AT3032" s="1"/>
      <c r="AU3032" s="1"/>
      <c r="AV3032" s="1"/>
      <c r="AW3032" s="1"/>
      <c r="AX3032" s="1"/>
      <c r="AY3032" s="1"/>
      <c r="AZ3032" s="1"/>
      <c r="BA3032" s="1"/>
      <c r="BB3032" s="1"/>
      <c r="BC3032" s="1"/>
      <c r="BD3032" s="1"/>
      <c r="BE3032" s="1"/>
      <c r="BF3032" s="1"/>
      <c r="BG3032" s="1"/>
      <c r="BH3032" s="1"/>
      <c r="BI3032" s="1"/>
      <c r="BJ3032" s="1"/>
      <c r="BK3032" s="1"/>
    </row>
    <row r="3033" spans="1:63" s="901" customFormat="1" ht="15" customHeight="1" x14ac:dyDescent="0.1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c r="AD3033" s="1"/>
      <c r="AE3033" s="1"/>
      <c r="AF3033" s="50"/>
      <c r="AG3033" s="54"/>
      <c r="AH3033" s="1"/>
      <c r="AI3033" s="1"/>
      <c r="AJ3033" s="1"/>
      <c r="AK3033" s="1"/>
      <c r="AL3033" s="1"/>
      <c r="AM3033" s="1"/>
      <c r="AN3033" s="1"/>
      <c r="AO3033" s="1"/>
      <c r="AP3033" s="1"/>
      <c r="AQ3033" s="1"/>
      <c r="AR3033" s="1"/>
      <c r="AS3033" s="1"/>
      <c r="AT3033" s="1"/>
      <c r="AU3033" s="1"/>
      <c r="AV3033" s="1"/>
      <c r="AW3033" s="1"/>
      <c r="AX3033" s="1"/>
      <c r="AY3033" s="1"/>
      <c r="AZ3033" s="1"/>
      <c r="BA3033" s="1"/>
      <c r="BB3033" s="1"/>
      <c r="BC3033" s="1"/>
      <c r="BD3033" s="1"/>
      <c r="BE3033" s="1"/>
      <c r="BF3033" s="1"/>
      <c r="BG3033" s="1"/>
      <c r="BH3033" s="1"/>
      <c r="BI3033" s="1"/>
      <c r="BJ3033" s="1"/>
      <c r="BK3033" s="1"/>
    </row>
    <row r="3034" spans="1:63" s="901" customFormat="1" ht="15" customHeight="1" x14ac:dyDescent="0.1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c r="AD3034" s="1"/>
      <c r="AE3034" s="1"/>
      <c r="AF3034" s="50"/>
      <c r="AG3034" s="54"/>
      <c r="AH3034" s="1"/>
      <c r="AI3034" s="1"/>
      <c r="AJ3034" s="1"/>
      <c r="AK3034" s="1"/>
      <c r="AL3034" s="1"/>
      <c r="AM3034" s="1"/>
      <c r="AN3034" s="1"/>
      <c r="AO3034" s="1"/>
      <c r="AP3034" s="1"/>
      <c r="AQ3034" s="1"/>
      <c r="AR3034" s="1"/>
      <c r="AS3034" s="1"/>
      <c r="AT3034" s="1"/>
      <c r="AU3034" s="1"/>
      <c r="AV3034" s="1"/>
      <c r="AW3034" s="1"/>
      <c r="AX3034" s="1"/>
      <c r="AY3034" s="1"/>
      <c r="AZ3034" s="1"/>
      <c r="BA3034" s="1"/>
      <c r="BB3034" s="1"/>
      <c r="BC3034" s="1"/>
      <c r="BD3034" s="1"/>
      <c r="BE3034" s="1"/>
      <c r="BF3034" s="1"/>
      <c r="BG3034" s="1"/>
      <c r="BH3034" s="1"/>
      <c r="BI3034" s="1"/>
      <c r="BJ3034" s="1"/>
      <c r="BK3034" s="1"/>
    </row>
    <row r="3035" spans="1:63" s="901" customFormat="1" ht="15" customHeight="1" x14ac:dyDescent="0.1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c r="AD3035" s="1"/>
      <c r="AE3035" s="1"/>
      <c r="AF3035" s="50"/>
      <c r="AG3035" s="54"/>
      <c r="AH3035" s="1"/>
      <c r="AI3035" s="1"/>
      <c r="AJ3035" s="1"/>
      <c r="AK3035" s="1"/>
      <c r="AL3035" s="1"/>
      <c r="AM3035" s="1"/>
      <c r="AN3035" s="1"/>
      <c r="AO3035" s="1"/>
      <c r="AP3035" s="1"/>
      <c r="AQ3035" s="1"/>
      <c r="AR3035" s="1"/>
      <c r="AS3035" s="1"/>
      <c r="AT3035" s="1"/>
      <c r="AU3035" s="1"/>
      <c r="AV3035" s="1"/>
      <c r="AW3035" s="1"/>
      <c r="AX3035" s="1"/>
      <c r="AY3035" s="1"/>
      <c r="AZ3035" s="1"/>
      <c r="BA3035" s="1"/>
      <c r="BB3035" s="1"/>
      <c r="BC3035" s="1"/>
      <c r="BD3035" s="1"/>
      <c r="BE3035" s="1"/>
      <c r="BF3035" s="1"/>
      <c r="BG3035" s="1"/>
      <c r="BH3035" s="1"/>
      <c r="BI3035" s="1"/>
      <c r="BJ3035" s="1"/>
      <c r="BK3035" s="1"/>
    </row>
    <row r="3036" spans="1:63" s="901" customFormat="1" ht="15" customHeight="1" x14ac:dyDescent="0.1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c r="AD3036" s="1"/>
      <c r="AE3036" s="1"/>
      <c r="AF3036" s="50"/>
      <c r="AG3036" s="54"/>
      <c r="AH3036" s="1"/>
      <c r="AI3036" s="1"/>
      <c r="AJ3036" s="1"/>
      <c r="AK3036" s="1"/>
      <c r="AL3036" s="1"/>
      <c r="AM3036" s="1"/>
      <c r="AN3036" s="1"/>
      <c r="AO3036" s="1"/>
      <c r="AP3036" s="1"/>
      <c r="AQ3036" s="1"/>
      <c r="AR3036" s="1"/>
      <c r="AS3036" s="1"/>
      <c r="AT3036" s="1"/>
      <c r="AU3036" s="1"/>
      <c r="AV3036" s="1"/>
      <c r="AW3036" s="1"/>
      <c r="AX3036" s="1"/>
      <c r="AY3036" s="1"/>
      <c r="AZ3036" s="1"/>
      <c r="BA3036" s="1"/>
      <c r="BB3036" s="1"/>
      <c r="BC3036" s="1"/>
      <c r="BD3036" s="1"/>
      <c r="BE3036" s="1"/>
      <c r="BF3036" s="1"/>
      <c r="BG3036" s="1"/>
      <c r="BH3036" s="1"/>
      <c r="BI3036" s="1"/>
      <c r="BJ3036" s="1"/>
      <c r="BK3036" s="1"/>
    </row>
    <row r="3037" spans="1:63" s="901" customFormat="1" ht="15" customHeight="1" x14ac:dyDescent="0.1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c r="AD3037" s="1"/>
      <c r="AE3037" s="1"/>
      <c r="AF3037" s="50"/>
      <c r="AG3037" s="54"/>
      <c r="AH3037" s="1"/>
      <c r="AI3037" s="1"/>
      <c r="AJ3037" s="1"/>
      <c r="AK3037" s="1"/>
      <c r="AL3037" s="1"/>
      <c r="AM3037" s="1"/>
      <c r="AN3037" s="1"/>
      <c r="AO3037" s="1"/>
      <c r="AP3037" s="1"/>
      <c r="AQ3037" s="1"/>
      <c r="AR3037" s="1"/>
      <c r="AS3037" s="1"/>
      <c r="AT3037" s="1"/>
      <c r="AU3037" s="1"/>
      <c r="AV3037" s="1"/>
      <c r="AW3037" s="1"/>
      <c r="AX3037" s="1"/>
      <c r="AY3037" s="1"/>
      <c r="AZ3037" s="1"/>
      <c r="BA3037" s="1"/>
      <c r="BB3037" s="1"/>
      <c r="BC3037" s="1"/>
      <c r="BD3037" s="1"/>
      <c r="BE3037" s="1"/>
      <c r="BF3037" s="1"/>
      <c r="BG3037" s="1"/>
      <c r="BH3037" s="1"/>
      <c r="BI3037" s="1"/>
      <c r="BJ3037" s="1"/>
      <c r="BK3037" s="1"/>
    </row>
    <row r="3038" spans="1:63" s="901" customFormat="1" ht="15" customHeight="1" x14ac:dyDescent="0.1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c r="AD3038" s="1"/>
      <c r="AE3038" s="1"/>
      <c r="AF3038" s="50"/>
      <c r="AG3038" s="54"/>
      <c r="AH3038" s="1"/>
      <c r="AI3038" s="1"/>
      <c r="AJ3038" s="1"/>
      <c r="AK3038" s="1"/>
      <c r="AL3038" s="1"/>
      <c r="AM3038" s="1"/>
      <c r="AN3038" s="1"/>
      <c r="AO3038" s="1"/>
      <c r="AP3038" s="1"/>
      <c r="AQ3038" s="1"/>
      <c r="AR3038" s="1"/>
      <c r="AS3038" s="1"/>
      <c r="AT3038" s="1"/>
      <c r="AU3038" s="1"/>
      <c r="AV3038" s="1"/>
      <c r="AW3038" s="1"/>
      <c r="AX3038" s="1"/>
      <c r="AY3038" s="1"/>
      <c r="AZ3038" s="1"/>
      <c r="BA3038" s="1"/>
      <c r="BB3038" s="1"/>
      <c r="BC3038" s="1"/>
      <c r="BD3038" s="1"/>
      <c r="BE3038" s="1"/>
      <c r="BF3038" s="1"/>
      <c r="BG3038" s="1"/>
      <c r="BH3038" s="1"/>
      <c r="BI3038" s="1"/>
      <c r="BJ3038" s="1"/>
      <c r="BK3038" s="1"/>
    </row>
    <row r="3039" spans="1:63" s="901" customFormat="1" ht="15" customHeight="1" x14ac:dyDescent="0.1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c r="AD3039" s="1"/>
      <c r="AE3039" s="1"/>
      <c r="AF3039" s="50"/>
      <c r="AG3039" s="54"/>
      <c r="AH3039" s="1"/>
      <c r="AI3039" s="1"/>
      <c r="AJ3039" s="1"/>
      <c r="AK3039" s="1"/>
      <c r="AL3039" s="1"/>
      <c r="AM3039" s="1"/>
      <c r="AN3039" s="1"/>
      <c r="AO3039" s="1"/>
      <c r="AP3039" s="1"/>
      <c r="AQ3039" s="1"/>
      <c r="AR3039" s="1"/>
      <c r="AS3039" s="1"/>
      <c r="AT3039" s="1"/>
      <c r="AU3039" s="1"/>
      <c r="AV3039" s="1"/>
      <c r="AW3039" s="1"/>
      <c r="AX3039" s="1"/>
      <c r="AY3039" s="1"/>
      <c r="AZ3039" s="1"/>
      <c r="BA3039" s="1"/>
      <c r="BB3039" s="1"/>
      <c r="BC3039" s="1"/>
      <c r="BD3039" s="1"/>
      <c r="BE3039" s="1"/>
      <c r="BF3039" s="1"/>
      <c r="BG3039" s="1"/>
      <c r="BH3039" s="1"/>
      <c r="BI3039" s="1"/>
      <c r="BJ3039" s="1"/>
      <c r="BK3039" s="1"/>
    </row>
    <row r="3040" spans="1:63" s="901" customFormat="1" ht="15" customHeight="1" x14ac:dyDescent="0.1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c r="AD3040" s="1"/>
      <c r="AE3040" s="1"/>
      <c r="AF3040" s="50"/>
      <c r="AG3040" s="54"/>
      <c r="AH3040" s="1"/>
      <c r="AI3040" s="1"/>
      <c r="AJ3040" s="1"/>
      <c r="AK3040" s="1"/>
      <c r="AL3040" s="1"/>
      <c r="AM3040" s="1"/>
      <c r="AN3040" s="1"/>
      <c r="AO3040" s="1"/>
      <c r="AP3040" s="1"/>
      <c r="AQ3040" s="1"/>
      <c r="AR3040" s="1"/>
      <c r="AS3040" s="1"/>
      <c r="AT3040" s="1"/>
      <c r="AU3040" s="1"/>
      <c r="AV3040" s="1"/>
      <c r="AW3040" s="1"/>
      <c r="AX3040" s="1"/>
      <c r="AY3040" s="1"/>
      <c r="AZ3040" s="1"/>
      <c r="BA3040" s="1"/>
      <c r="BB3040" s="1"/>
      <c r="BC3040" s="1"/>
      <c r="BD3040" s="1"/>
      <c r="BE3040" s="1"/>
      <c r="BF3040" s="1"/>
      <c r="BG3040" s="1"/>
      <c r="BH3040" s="1"/>
      <c r="BI3040" s="1"/>
      <c r="BJ3040" s="1"/>
      <c r="BK3040" s="1"/>
    </row>
    <row r="3041" spans="1:63" s="901" customFormat="1" ht="15" customHeight="1" x14ac:dyDescent="0.1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c r="AD3041" s="1"/>
      <c r="AE3041" s="1"/>
      <c r="AF3041" s="50"/>
      <c r="AG3041" s="54"/>
      <c r="AH3041" s="1"/>
      <c r="AI3041" s="1"/>
      <c r="AJ3041" s="1"/>
      <c r="AK3041" s="1"/>
      <c r="AL3041" s="1"/>
      <c r="AM3041" s="1"/>
      <c r="AN3041" s="1"/>
      <c r="AO3041" s="1"/>
      <c r="AP3041" s="1"/>
      <c r="AQ3041" s="1"/>
      <c r="AR3041" s="1"/>
      <c r="AS3041" s="1"/>
      <c r="AT3041" s="1"/>
      <c r="AU3041" s="1"/>
      <c r="AV3041" s="1"/>
      <c r="AW3041" s="1"/>
      <c r="AX3041" s="1"/>
      <c r="AY3041" s="1"/>
      <c r="AZ3041" s="1"/>
      <c r="BA3041" s="1"/>
      <c r="BB3041" s="1"/>
      <c r="BC3041" s="1"/>
      <c r="BD3041" s="1"/>
      <c r="BE3041" s="1"/>
      <c r="BF3041" s="1"/>
      <c r="BG3041" s="1"/>
      <c r="BH3041" s="1"/>
      <c r="BI3041" s="1"/>
      <c r="BJ3041" s="1"/>
      <c r="BK3041" s="1"/>
    </row>
    <row r="3042" spans="1:63" s="901" customFormat="1" ht="15" customHeight="1" x14ac:dyDescent="0.1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c r="AD3042" s="1"/>
      <c r="AE3042" s="1"/>
      <c r="AF3042" s="50"/>
      <c r="AG3042" s="54"/>
      <c r="AH3042" s="1"/>
      <c r="AI3042" s="1"/>
      <c r="AJ3042" s="1"/>
      <c r="AK3042" s="1"/>
      <c r="AL3042" s="1"/>
      <c r="AM3042" s="1"/>
      <c r="AN3042" s="1"/>
      <c r="AO3042" s="1"/>
      <c r="AP3042" s="1"/>
      <c r="AQ3042" s="1"/>
      <c r="AR3042" s="1"/>
      <c r="AS3042" s="1"/>
      <c r="AT3042" s="1"/>
      <c r="AU3042" s="1"/>
      <c r="AV3042" s="1"/>
      <c r="AW3042" s="1"/>
      <c r="AX3042" s="1"/>
      <c r="AY3042" s="1"/>
      <c r="AZ3042" s="1"/>
      <c r="BA3042" s="1"/>
      <c r="BB3042" s="1"/>
      <c r="BC3042" s="1"/>
      <c r="BD3042" s="1"/>
      <c r="BE3042" s="1"/>
      <c r="BF3042" s="1"/>
      <c r="BG3042" s="1"/>
      <c r="BH3042" s="1"/>
      <c r="BI3042" s="1"/>
      <c r="BJ3042" s="1"/>
      <c r="BK3042" s="1"/>
    </row>
    <row r="3043" spans="1:63" s="901" customFormat="1" ht="15" customHeight="1" x14ac:dyDescent="0.1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c r="AD3043" s="1"/>
      <c r="AE3043" s="1"/>
      <c r="AF3043" s="50"/>
      <c r="AG3043" s="54"/>
      <c r="AH3043" s="1"/>
      <c r="AI3043" s="1"/>
      <c r="AJ3043" s="1"/>
      <c r="AK3043" s="1"/>
      <c r="AL3043" s="1"/>
      <c r="AM3043" s="1"/>
      <c r="AN3043" s="1"/>
      <c r="AO3043" s="1"/>
      <c r="AP3043" s="1"/>
      <c r="AQ3043" s="1"/>
      <c r="AR3043" s="1"/>
      <c r="AS3043" s="1"/>
      <c r="AT3043" s="1"/>
      <c r="AU3043" s="1"/>
      <c r="AV3043" s="1"/>
      <c r="AW3043" s="1"/>
      <c r="AX3043" s="1"/>
      <c r="AY3043" s="1"/>
      <c r="AZ3043" s="1"/>
      <c r="BA3043" s="1"/>
      <c r="BB3043" s="1"/>
      <c r="BC3043" s="1"/>
      <c r="BD3043" s="1"/>
      <c r="BE3043" s="1"/>
      <c r="BF3043" s="1"/>
      <c r="BG3043" s="1"/>
      <c r="BH3043" s="1"/>
      <c r="BI3043" s="1"/>
      <c r="BJ3043" s="1"/>
      <c r="BK3043" s="1"/>
    </row>
    <row r="3044" spans="1:63" s="901" customFormat="1" ht="15" customHeight="1" x14ac:dyDescent="0.1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c r="AD3044" s="1"/>
      <c r="AE3044" s="1"/>
      <c r="AF3044" s="50"/>
      <c r="AG3044" s="54"/>
      <c r="AH3044" s="1"/>
      <c r="AI3044" s="1"/>
      <c r="AJ3044" s="1"/>
      <c r="AK3044" s="1"/>
      <c r="AL3044" s="1"/>
      <c r="AM3044" s="1"/>
      <c r="AN3044" s="1"/>
      <c r="AO3044" s="1"/>
      <c r="AP3044" s="1"/>
      <c r="AQ3044" s="1"/>
      <c r="AR3044" s="1"/>
      <c r="AS3044" s="1"/>
      <c r="AT3044" s="1"/>
      <c r="AU3044" s="1"/>
      <c r="AV3044" s="1"/>
      <c r="AW3044" s="1"/>
      <c r="AX3044" s="1"/>
      <c r="AY3044" s="1"/>
      <c r="AZ3044" s="1"/>
      <c r="BA3044" s="1"/>
      <c r="BB3044" s="1"/>
      <c r="BC3044" s="1"/>
      <c r="BD3044" s="1"/>
      <c r="BE3044" s="1"/>
      <c r="BF3044" s="1"/>
      <c r="BG3044" s="1"/>
      <c r="BH3044" s="1"/>
      <c r="BI3044" s="1"/>
      <c r="BJ3044" s="1"/>
      <c r="BK3044" s="1"/>
    </row>
    <row r="3045" spans="1:63" s="901" customFormat="1" ht="15" customHeight="1" x14ac:dyDescent="0.1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c r="AD3045" s="1"/>
      <c r="AE3045" s="1"/>
      <c r="AF3045" s="50"/>
      <c r="AG3045" s="54"/>
      <c r="AH3045" s="1"/>
      <c r="AI3045" s="1"/>
      <c r="AJ3045" s="1"/>
      <c r="AK3045" s="1"/>
      <c r="AL3045" s="1"/>
      <c r="AM3045" s="1"/>
      <c r="AN3045" s="1"/>
      <c r="AO3045" s="1"/>
      <c r="AP3045" s="1"/>
      <c r="AQ3045" s="1"/>
      <c r="AR3045" s="1"/>
      <c r="AS3045" s="1"/>
      <c r="AT3045" s="1"/>
      <c r="AU3045" s="1"/>
      <c r="AV3045" s="1"/>
      <c r="AW3045" s="1"/>
      <c r="AX3045" s="1"/>
      <c r="AY3045" s="1"/>
      <c r="AZ3045" s="1"/>
      <c r="BA3045" s="1"/>
      <c r="BB3045" s="1"/>
      <c r="BC3045" s="1"/>
      <c r="BD3045" s="1"/>
      <c r="BE3045" s="1"/>
      <c r="BF3045" s="1"/>
      <c r="BG3045" s="1"/>
      <c r="BH3045" s="1"/>
      <c r="BI3045" s="1"/>
      <c r="BJ3045" s="1"/>
      <c r="BK3045" s="1"/>
    </row>
    <row r="3046" spans="1:63" s="901" customFormat="1" ht="15" customHeight="1" x14ac:dyDescent="0.1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c r="AD3046" s="1"/>
      <c r="AE3046" s="1"/>
      <c r="AF3046" s="50"/>
      <c r="AG3046" s="54"/>
      <c r="AH3046" s="1"/>
      <c r="AI3046" s="1"/>
      <c r="AJ3046" s="1"/>
      <c r="AK3046" s="1"/>
      <c r="AL3046" s="1"/>
      <c r="AM3046" s="1"/>
      <c r="AN3046" s="1"/>
      <c r="AO3046" s="1"/>
      <c r="AP3046" s="1"/>
      <c r="AQ3046" s="1"/>
      <c r="AR3046" s="1"/>
      <c r="AS3046" s="1"/>
      <c r="AT3046" s="1"/>
      <c r="AU3046" s="1"/>
      <c r="AV3046" s="1"/>
      <c r="AW3046" s="1"/>
      <c r="AX3046" s="1"/>
      <c r="AY3046" s="1"/>
      <c r="AZ3046" s="1"/>
      <c r="BA3046" s="1"/>
      <c r="BB3046" s="1"/>
      <c r="BC3046" s="1"/>
      <c r="BD3046" s="1"/>
      <c r="BE3046" s="1"/>
      <c r="BF3046" s="1"/>
      <c r="BG3046" s="1"/>
      <c r="BH3046" s="1"/>
      <c r="BI3046" s="1"/>
      <c r="BJ3046" s="1"/>
      <c r="BK3046" s="1"/>
    </row>
    <row r="3047" spans="1:63" s="901" customFormat="1" ht="15" customHeight="1" x14ac:dyDescent="0.1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c r="AD3047" s="1"/>
      <c r="AE3047" s="1"/>
      <c r="AF3047" s="50"/>
      <c r="AG3047" s="54"/>
      <c r="AH3047" s="1"/>
      <c r="AI3047" s="1"/>
      <c r="AJ3047" s="1"/>
      <c r="AK3047" s="1"/>
      <c r="AL3047" s="1"/>
      <c r="AM3047" s="1"/>
      <c r="AN3047" s="1"/>
      <c r="AO3047" s="1"/>
      <c r="AP3047" s="1"/>
      <c r="AQ3047" s="1"/>
      <c r="AR3047" s="1"/>
      <c r="AS3047" s="1"/>
      <c r="AT3047" s="1"/>
      <c r="AU3047" s="1"/>
      <c r="AV3047" s="1"/>
      <c r="AW3047" s="1"/>
      <c r="AX3047" s="1"/>
      <c r="AY3047" s="1"/>
      <c r="AZ3047" s="1"/>
      <c r="BA3047" s="1"/>
      <c r="BB3047" s="1"/>
      <c r="BC3047" s="1"/>
      <c r="BD3047" s="1"/>
      <c r="BE3047" s="1"/>
      <c r="BF3047" s="1"/>
      <c r="BG3047" s="1"/>
      <c r="BH3047" s="1"/>
      <c r="BI3047" s="1"/>
      <c r="BJ3047" s="1"/>
      <c r="BK3047" s="1"/>
    </row>
    <row r="3048" spans="1:63" s="901" customFormat="1" ht="15" customHeight="1" x14ac:dyDescent="0.1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c r="AD3048" s="1"/>
      <c r="AE3048" s="1"/>
      <c r="AF3048" s="50"/>
      <c r="AG3048" s="54"/>
      <c r="AH3048" s="1"/>
      <c r="AI3048" s="1"/>
      <c r="AJ3048" s="1"/>
      <c r="AK3048" s="1"/>
      <c r="AL3048" s="1"/>
      <c r="AM3048" s="1"/>
      <c r="AN3048" s="1"/>
      <c r="AO3048" s="1"/>
      <c r="AP3048" s="1"/>
      <c r="AQ3048" s="1"/>
      <c r="AR3048" s="1"/>
      <c r="AS3048" s="1"/>
      <c r="AT3048" s="1"/>
      <c r="AU3048" s="1"/>
      <c r="AV3048" s="1"/>
      <c r="AW3048" s="1"/>
      <c r="AX3048" s="1"/>
      <c r="AY3048" s="1"/>
      <c r="AZ3048" s="1"/>
      <c r="BA3048" s="1"/>
      <c r="BB3048" s="1"/>
      <c r="BC3048" s="1"/>
      <c r="BD3048" s="1"/>
      <c r="BE3048" s="1"/>
      <c r="BF3048" s="1"/>
      <c r="BG3048" s="1"/>
      <c r="BH3048" s="1"/>
      <c r="BI3048" s="1"/>
      <c r="BJ3048" s="1"/>
      <c r="BK3048" s="1"/>
    </row>
    <row r="3049" spans="1:63" s="901" customFormat="1" ht="15" customHeight="1" x14ac:dyDescent="0.1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c r="AD3049" s="1"/>
      <c r="AE3049" s="1"/>
      <c r="AF3049" s="50"/>
      <c r="AG3049" s="54"/>
      <c r="AH3049" s="1"/>
      <c r="AI3049" s="1"/>
      <c r="AJ3049" s="1"/>
      <c r="AK3049" s="1"/>
      <c r="AL3049" s="1"/>
      <c r="AM3049" s="1"/>
      <c r="AN3049" s="1"/>
      <c r="AO3049" s="1"/>
      <c r="AP3049" s="1"/>
      <c r="AQ3049" s="1"/>
      <c r="AR3049" s="1"/>
      <c r="AS3049" s="1"/>
      <c r="AT3049" s="1"/>
      <c r="AU3049" s="1"/>
      <c r="AV3049" s="1"/>
      <c r="AW3049" s="1"/>
      <c r="AX3049" s="1"/>
      <c r="AY3049" s="1"/>
      <c r="AZ3049" s="1"/>
      <c r="BA3049" s="1"/>
      <c r="BB3049" s="1"/>
      <c r="BC3049" s="1"/>
      <c r="BD3049" s="1"/>
      <c r="BE3049" s="1"/>
      <c r="BF3049" s="1"/>
      <c r="BG3049" s="1"/>
      <c r="BH3049" s="1"/>
      <c r="BI3049" s="1"/>
      <c r="BJ3049" s="1"/>
      <c r="BK3049" s="1"/>
    </row>
    <row r="3050" spans="1:63" s="901" customFormat="1" ht="15" customHeight="1" x14ac:dyDescent="0.1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c r="AD3050" s="1"/>
      <c r="AE3050" s="1"/>
      <c r="AF3050" s="50"/>
      <c r="AG3050" s="54"/>
      <c r="AH3050" s="1"/>
      <c r="AI3050" s="1"/>
      <c r="AJ3050" s="1"/>
      <c r="AK3050" s="1"/>
      <c r="AL3050" s="1"/>
      <c r="AM3050" s="1"/>
      <c r="AN3050" s="1"/>
      <c r="AO3050" s="1"/>
      <c r="AP3050" s="1"/>
      <c r="AQ3050" s="1"/>
      <c r="AR3050" s="1"/>
      <c r="AS3050" s="1"/>
      <c r="AT3050" s="1"/>
      <c r="AU3050" s="1"/>
      <c r="AV3050" s="1"/>
      <c r="AW3050" s="1"/>
      <c r="AX3050" s="1"/>
      <c r="AY3050" s="1"/>
      <c r="AZ3050" s="1"/>
      <c r="BA3050" s="1"/>
      <c r="BB3050" s="1"/>
      <c r="BC3050" s="1"/>
      <c r="BD3050" s="1"/>
      <c r="BE3050" s="1"/>
      <c r="BF3050" s="1"/>
      <c r="BG3050" s="1"/>
      <c r="BH3050" s="1"/>
      <c r="BI3050" s="1"/>
      <c r="BJ3050" s="1"/>
      <c r="BK3050" s="1"/>
    </row>
    <row r="3051" spans="1:63" s="901" customFormat="1" ht="15" customHeight="1" x14ac:dyDescent="0.1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c r="AD3051" s="1"/>
      <c r="AE3051" s="1"/>
      <c r="AF3051" s="50"/>
      <c r="AG3051" s="54"/>
      <c r="AH3051" s="1"/>
      <c r="AI3051" s="1"/>
      <c r="AJ3051" s="1"/>
      <c r="AK3051" s="1"/>
      <c r="AL3051" s="1"/>
      <c r="AM3051" s="1"/>
      <c r="AN3051" s="1"/>
      <c r="AO3051" s="1"/>
      <c r="AP3051" s="1"/>
      <c r="AQ3051" s="1"/>
      <c r="AR3051" s="1"/>
      <c r="AS3051" s="1"/>
      <c r="AT3051" s="1"/>
      <c r="AU3051" s="1"/>
      <c r="AV3051" s="1"/>
      <c r="AW3051" s="1"/>
      <c r="AX3051" s="1"/>
      <c r="AY3051" s="1"/>
      <c r="AZ3051" s="1"/>
      <c r="BA3051" s="1"/>
      <c r="BB3051" s="1"/>
      <c r="BC3051" s="1"/>
      <c r="BD3051" s="1"/>
      <c r="BE3051" s="1"/>
      <c r="BF3051" s="1"/>
      <c r="BG3051" s="1"/>
      <c r="BH3051" s="1"/>
      <c r="BI3051" s="1"/>
      <c r="BJ3051" s="1"/>
      <c r="BK3051" s="1"/>
    </row>
    <row r="3052" spans="1:63" s="901" customFormat="1" ht="15" customHeight="1" x14ac:dyDescent="0.1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c r="AD3052" s="1"/>
      <c r="AE3052" s="1"/>
      <c r="AF3052" s="50"/>
      <c r="AG3052" s="54"/>
      <c r="AH3052" s="1"/>
      <c r="AI3052" s="1"/>
      <c r="AJ3052" s="1"/>
      <c r="AK3052" s="1"/>
      <c r="AL3052" s="1"/>
      <c r="AM3052" s="1"/>
      <c r="AN3052" s="1"/>
      <c r="AO3052" s="1"/>
      <c r="AP3052" s="1"/>
      <c r="AQ3052" s="1"/>
      <c r="AR3052" s="1"/>
      <c r="AS3052" s="1"/>
      <c r="AT3052" s="1"/>
      <c r="AU3052" s="1"/>
      <c r="AV3052" s="1"/>
      <c r="AW3052" s="1"/>
      <c r="AX3052" s="1"/>
      <c r="AY3052" s="1"/>
      <c r="AZ3052" s="1"/>
      <c r="BA3052" s="1"/>
      <c r="BB3052" s="1"/>
      <c r="BC3052" s="1"/>
      <c r="BD3052" s="1"/>
      <c r="BE3052" s="1"/>
      <c r="BF3052" s="1"/>
      <c r="BG3052" s="1"/>
      <c r="BH3052" s="1"/>
      <c r="BI3052" s="1"/>
      <c r="BJ3052" s="1"/>
      <c r="BK3052" s="1"/>
    </row>
    <row r="3053" spans="1:63" s="901" customFormat="1" ht="15" customHeight="1" x14ac:dyDescent="0.1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c r="AD3053" s="1"/>
      <c r="AE3053" s="1"/>
      <c r="AF3053" s="50"/>
      <c r="AG3053" s="54"/>
      <c r="AH3053" s="1"/>
      <c r="AI3053" s="1"/>
      <c r="AJ3053" s="1"/>
      <c r="AK3053" s="1"/>
      <c r="AL3053" s="1"/>
      <c r="AM3053" s="1"/>
      <c r="AN3053" s="1"/>
      <c r="AO3053" s="1"/>
      <c r="AP3053" s="1"/>
      <c r="AQ3053" s="1"/>
      <c r="AR3053" s="1"/>
      <c r="AS3053" s="1"/>
      <c r="AT3053" s="1"/>
      <c r="AU3053" s="1"/>
      <c r="AV3053" s="1"/>
      <c r="AW3053" s="1"/>
      <c r="AX3053" s="1"/>
      <c r="AY3053" s="1"/>
      <c r="AZ3053" s="1"/>
      <c r="BA3053" s="1"/>
      <c r="BB3053" s="1"/>
      <c r="BC3053" s="1"/>
      <c r="BD3053" s="1"/>
      <c r="BE3053" s="1"/>
      <c r="BF3053" s="1"/>
      <c r="BG3053" s="1"/>
      <c r="BH3053" s="1"/>
      <c r="BI3053" s="1"/>
      <c r="BJ3053" s="1"/>
      <c r="BK3053" s="1"/>
    </row>
    <row r="3054" spans="1:63" s="901" customFormat="1" ht="15" customHeight="1" x14ac:dyDescent="0.1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c r="AD3054" s="1"/>
      <c r="AE3054" s="1"/>
      <c r="AF3054" s="50"/>
      <c r="AG3054" s="54"/>
      <c r="AH3054" s="1"/>
      <c r="AI3054" s="1"/>
      <c r="AJ3054" s="1"/>
      <c r="AK3054" s="1"/>
      <c r="AL3054" s="1"/>
      <c r="AM3054" s="1"/>
      <c r="AN3054" s="1"/>
      <c r="AO3054" s="1"/>
      <c r="AP3054" s="1"/>
      <c r="AQ3054" s="1"/>
      <c r="AR3054" s="1"/>
      <c r="AS3054" s="1"/>
      <c r="AT3054" s="1"/>
      <c r="AU3054" s="1"/>
      <c r="AV3054" s="1"/>
      <c r="AW3054" s="1"/>
      <c r="AX3054" s="1"/>
      <c r="AY3054" s="1"/>
      <c r="AZ3054" s="1"/>
      <c r="BA3054" s="1"/>
      <c r="BB3054" s="1"/>
      <c r="BC3054" s="1"/>
      <c r="BD3054" s="1"/>
      <c r="BE3054" s="1"/>
      <c r="BF3054" s="1"/>
      <c r="BG3054" s="1"/>
      <c r="BH3054" s="1"/>
      <c r="BI3054" s="1"/>
      <c r="BJ3054" s="1"/>
      <c r="BK3054" s="1"/>
    </row>
    <row r="3055" spans="1:63" s="901" customFormat="1" ht="15" customHeight="1" x14ac:dyDescent="0.1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c r="AD3055" s="1"/>
      <c r="AE3055" s="1"/>
      <c r="AF3055" s="50"/>
      <c r="AG3055" s="54"/>
      <c r="AH3055" s="1"/>
      <c r="AI3055" s="1"/>
      <c r="AJ3055" s="1"/>
      <c r="AK3055" s="1"/>
      <c r="AL3055" s="1"/>
      <c r="AM3055" s="1"/>
      <c r="AN3055" s="1"/>
      <c r="AO3055" s="1"/>
      <c r="AP3055" s="1"/>
      <c r="AQ3055" s="1"/>
      <c r="AR3055" s="1"/>
      <c r="AS3055" s="1"/>
      <c r="AT3055" s="1"/>
      <c r="AU3055" s="1"/>
      <c r="AV3055" s="1"/>
      <c r="AW3055" s="1"/>
      <c r="AX3055" s="1"/>
      <c r="AY3055" s="1"/>
      <c r="AZ3055" s="1"/>
      <c r="BA3055" s="1"/>
      <c r="BB3055" s="1"/>
      <c r="BC3055" s="1"/>
      <c r="BD3055" s="1"/>
      <c r="BE3055" s="1"/>
      <c r="BF3055" s="1"/>
      <c r="BG3055" s="1"/>
      <c r="BH3055" s="1"/>
      <c r="BI3055" s="1"/>
      <c r="BJ3055" s="1"/>
      <c r="BK3055" s="1"/>
    </row>
    <row r="3056" spans="1:63" s="901" customFormat="1" ht="15" customHeight="1" x14ac:dyDescent="0.1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c r="AD3056" s="1"/>
      <c r="AE3056" s="1"/>
      <c r="AF3056" s="50"/>
      <c r="AG3056" s="54"/>
      <c r="AH3056" s="1"/>
      <c r="AI3056" s="1"/>
      <c r="AJ3056" s="1"/>
      <c r="AK3056" s="1"/>
      <c r="AL3056" s="1"/>
      <c r="AM3056" s="1"/>
      <c r="AN3056" s="1"/>
      <c r="AO3056" s="1"/>
      <c r="AP3056" s="1"/>
      <c r="AQ3056" s="1"/>
      <c r="AR3056" s="1"/>
      <c r="AS3056" s="1"/>
      <c r="AT3056" s="1"/>
      <c r="AU3056" s="1"/>
      <c r="AV3056" s="1"/>
      <c r="AW3056" s="1"/>
      <c r="AX3056" s="1"/>
      <c r="AY3056" s="1"/>
      <c r="AZ3056" s="1"/>
      <c r="BA3056" s="1"/>
      <c r="BB3056" s="1"/>
      <c r="BC3056" s="1"/>
      <c r="BD3056" s="1"/>
      <c r="BE3056" s="1"/>
      <c r="BF3056" s="1"/>
      <c r="BG3056" s="1"/>
      <c r="BH3056" s="1"/>
      <c r="BI3056" s="1"/>
      <c r="BJ3056" s="1"/>
      <c r="BK3056" s="1"/>
    </row>
    <row r="3057" spans="1:63" s="901" customFormat="1" ht="15" customHeight="1" x14ac:dyDescent="0.1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c r="AD3057" s="1"/>
      <c r="AE3057" s="1"/>
      <c r="AF3057" s="50"/>
      <c r="AG3057" s="54"/>
      <c r="AH3057" s="1"/>
      <c r="AI3057" s="1"/>
      <c r="AJ3057" s="1"/>
      <c r="AK3057" s="1"/>
      <c r="AL3057" s="1"/>
      <c r="AM3057" s="1"/>
      <c r="AN3057" s="1"/>
      <c r="AO3057" s="1"/>
      <c r="AP3057" s="1"/>
      <c r="AQ3057" s="1"/>
      <c r="AR3057" s="1"/>
      <c r="AS3057" s="1"/>
      <c r="AT3057" s="1"/>
      <c r="AU3057" s="1"/>
      <c r="AV3057" s="1"/>
      <c r="AW3057" s="1"/>
      <c r="AX3057" s="1"/>
      <c r="AY3057" s="1"/>
      <c r="AZ3057" s="1"/>
      <c r="BA3057" s="1"/>
      <c r="BB3057" s="1"/>
      <c r="BC3057" s="1"/>
      <c r="BD3057" s="1"/>
      <c r="BE3057" s="1"/>
      <c r="BF3057" s="1"/>
      <c r="BG3057" s="1"/>
      <c r="BH3057" s="1"/>
      <c r="BI3057" s="1"/>
      <c r="BJ3057" s="1"/>
      <c r="BK3057" s="1"/>
    </row>
    <row r="3058" spans="1:63" s="901" customFormat="1" ht="15" customHeight="1" x14ac:dyDescent="0.1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c r="AD3058" s="1"/>
      <c r="AE3058" s="1"/>
      <c r="AF3058" s="50"/>
      <c r="AG3058" s="54"/>
      <c r="AH3058" s="1"/>
      <c r="AI3058" s="1"/>
      <c r="AJ3058" s="1"/>
      <c r="AK3058" s="1"/>
      <c r="AL3058" s="1"/>
      <c r="AM3058" s="1"/>
      <c r="AN3058" s="1"/>
      <c r="AO3058" s="1"/>
      <c r="AP3058" s="1"/>
      <c r="AQ3058" s="1"/>
      <c r="AR3058" s="1"/>
      <c r="AS3058" s="1"/>
      <c r="AT3058" s="1"/>
      <c r="AU3058" s="1"/>
      <c r="AV3058" s="1"/>
      <c r="AW3058" s="1"/>
      <c r="AX3058" s="1"/>
      <c r="AY3058" s="1"/>
      <c r="AZ3058" s="1"/>
      <c r="BA3058" s="1"/>
      <c r="BB3058" s="1"/>
      <c r="BC3058" s="1"/>
      <c r="BD3058" s="1"/>
      <c r="BE3058" s="1"/>
      <c r="BF3058" s="1"/>
      <c r="BG3058" s="1"/>
      <c r="BH3058" s="1"/>
      <c r="BI3058" s="1"/>
      <c r="BJ3058" s="1"/>
      <c r="BK3058" s="1"/>
    </row>
    <row r="3059" spans="1:63" s="901" customFormat="1" ht="15" customHeight="1" x14ac:dyDescent="0.1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c r="AD3059" s="1"/>
      <c r="AE3059" s="1"/>
      <c r="AF3059" s="50"/>
      <c r="AG3059" s="54"/>
      <c r="AH3059" s="1"/>
      <c r="AI3059" s="1"/>
      <c r="AJ3059" s="1"/>
      <c r="AK3059" s="1"/>
      <c r="AL3059" s="1"/>
      <c r="AM3059" s="1"/>
      <c r="AN3059" s="1"/>
      <c r="AO3059" s="1"/>
      <c r="AP3059" s="1"/>
      <c r="AQ3059" s="1"/>
      <c r="AR3059" s="1"/>
      <c r="AS3059" s="1"/>
      <c r="AT3059" s="1"/>
      <c r="AU3059" s="1"/>
      <c r="AV3059" s="1"/>
      <c r="AW3059" s="1"/>
      <c r="AX3059" s="1"/>
      <c r="AY3059" s="1"/>
      <c r="AZ3059" s="1"/>
      <c r="BA3059" s="1"/>
      <c r="BB3059" s="1"/>
      <c r="BC3059" s="1"/>
      <c r="BD3059" s="1"/>
      <c r="BE3059" s="1"/>
      <c r="BF3059" s="1"/>
      <c r="BG3059" s="1"/>
      <c r="BH3059" s="1"/>
      <c r="BI3059" s="1"/>
      <c r="BJ3059" s="1"/>
      <c r="BK3059" s="1"/>
    </row>
    <row r="3060" spans="1:63" s="901" customFormat="1" ht="15" customHeight="1" x14ac:dyDescent="0.1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c r="AD3060" s="1"/>
      <c r="AE3060" s="1"/>
      <c r="AF3060" s="50"/>
      <c r="AG3060" s="54"/>
      <c r="AH3060" s="1"/>
      <c r="AI3060" s="1"/>
      <c r="AJ3060" s="1"/>
      <c r="AK3060" s="1"/>
      <c r="AL3060" s="1"/>
      <c r="AM3060" s="1"/>
      <c r="AN3060" s="1"/>
      <c r="AO3060" s="1"/>
      <c r="AP3060" s="1"/>
      <c r="AQ3060" s="1"/>
      <c r="AR3060" s="1"/>
      <c r="AS3060" s="1"/>
      <c r="AT3060" s="1"/>
      <c r="AU3060" s="1"/>
      <c r="AV3060" s="1"/>
      <c r="AW3060" s="1"/>
      <c r="AX3060" s="1"/>
      <c r="AY3060" s="1"/>
      <c r="AZ3060" s="1"/>
      <c r="BA3060" s="1"/>
      <c r="BB3060" s="1"/>
      <c r="BC3060" s="1"/>
      <c r="BD3060" s="1"/>
      <c r="BE3060" s="1"/>
      <c r="BF3060" s="1"/>
      <c r="BG3060" s="1"/>
      <c r="BH3060" s="1"/>
      <c r="BI3060" s="1"/>
      <c r="BJ3060" s="1"/>
      <c r="BK3060" s="1"/>
    </row>
    <row r="3061" spans="1:63" s="901" customFormat="1" ht="15" customHeight="1" x14ac:dyDescent="0.1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c r="AD3061" s="1"/>
      <c r="AE3061" s="1"/>
      <c r="AF3061" s="50"/>
      <c r="AG3061" s="54"/>
      <c r="AH3061" s="1"/>
      <c r="AI3061" s="1"/>
      <c r="AJ3061" s="1"/>
      <c r="AK3061" s="1"/>
      <c r="AL3061" s="1"/>
      <c r="AM3061" s="1"/>
      <c r="AN3061" s="1"/>
      <c r="AO3061" s="1"/>
      <c r="AP3061" s="1"/>
      <c r="AQ3061" s="1"/>
      <c r="AR3061" s="1"/>
      <c r="AS3061" s="1"/>
      <c r="AT3061" s="1"/>
      <c r="AU3061" s="1"/>
      <c r="AV3061" s="1"/>
      <c r="AW3061" s="1"/>
      <c r="AX3061" s="1"/>
      <c r="AY3061" s="1"/>
      <c r="AZ3061" s="1"/>
      <c r="BA3061" s="1"/>
      <c r="BB3061" s="1"/>
      <c r="BC3061" s="1"/>
      <c r="BD3061" s="1"/>
      <c r="BE3061" s="1"/>
      <c r="BF3061" s="1"/>
      <c r="BG3061" s="1"/>
      <c r="BH3061" s="1"/>
      <c r="BI3061" s="1"/>
      <c r="BJ3061" s="1"/>
      <c r="BK3061" s="1"/>
    </row>
    <row r="3062" spans="1:63" s="901" customFormat="1" ht="15" customHeight="1" x14ac:dyDescent="0.1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c r="AD3062" s="1"/>
      <c r="AE3062" s="1"/>
      <c r="AF3062" s="50"/>
      <c r="AG3062" s="54"/>
      <c r="AH3062" s="1"/>
      <c r="AI3062" s="1"/>
      <c r="AJ3062" s="1"/>
      <c r="AK3062" s="1"/>
      <c r="AL3062" s="1"/>
      <c r="AM3062" s="1"/>
      <c r="AN3062" s="1"/>
      <c r="AO3062" s="1"/>
      <c r="AP3062" s="1"/>
      <c r="AQ3062" s="1"/>
      <c r="AR3062" s="1"/>
      <c r="AS3062" s="1"/>
      <c r="AT3062" s="1"/>
      <c r="AU3062" s="1"/>
      <c r="AV3062" s="1"/>
      <c r="AW3062" s="1"/>
      <c r="AX3062" s="1"/>
      <c r="AY3062" s="1"/>
      <c r="AZ3062" s="1"/>
      <c r="BA3062" s="1"/>
      <c r="BB3062" s="1"/>
      <c r="BC3062" s="1"/>
      <c r="BD3062" s="1"/>
      <c r="BE3062" s="1"/>
      <c r="BF3062" s="1"/>
      <c r="BG3062" s="1"/>
      <c r="BH3062" s="1"/>
      <c r="BI3062" s="1"/>
      <c r="BJ3062" s="1"/>
      <c r="BK3062" s="1"/>
    </row>
    <row r="3063" spans="1:63" s="901" customFormat="1" ht="15" customHeight="1" x14ac:dyDescent="0.1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c r="AD3063" s="1"/>
      <c r="AE3063" s="1"/>
      <c r="AF3063" s="50"/>
      <c r="AG3063" s="54"/>
      <c r="AH3063" s="1"/>
      <c r="AI3063" s="1"/>
      <c r="AJ3063" s="1"/>
      <c r="AK3063" s="1"/>
      <c r="AL3063" s="1"/>
      <c r="AM3063" s="1"/>
      <c r="AN3063" s="1"/>
      <c r="AO3063" s="1"/>
      <c r="AP3063" s="1"/>
      <c r="AQ3063" s="1"/>
      <c r="AR3063" s="1"/>
      <c r="AS3063" s="1"/>
      <c r="AT3063" s="1"/>
      <c r="AU3063" s="1"/>
      <c r="AV3063" s="1"/>
      <c r="AW3063" s="1"/>
      <c r="AX3063" s="1"/>
      <c r="AY3063" s="1"/>
      <c r="AZ3063" s="1"/>
      <c r="BA3063" s="1"/>
      <c r="BB3063" s="1"/>
      <c r="BC3063" s="1"/>
      <c r="BD3063" s="1"/>
      <c r="BE3063" s="1"/>
      <c r="BF3063" s="1"/>
      <c r="BG3063" s="1"/>
      <c r="BH3063" s="1"/>
      <c r="BI3063" s="1"/>
      <c r="BJ3063" s="1"/>
      <c r="BK3063" s="1"/>
    </row>
    <row r="3064" spans="1:63" s="901" customFormat="1" ht="15" customHeight="1" x14ac:dyDescent="0.1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c r="AD3064" s="1"/>
      <c r="AE3064" s="1"/>
      <c r="AF3064" s="50"/>
      <c r="AG3064" s="54"/>
      <c r="AH3064" s="1"/>
      <c r="AI3064" s="1"/>
      <c r="AJ3064" s="1"/>
      <c r="AK3064" s="1"/>
      <c r="AL3064" s="1"/>
      <c r="AM3064" s="1"/>
      <c r="AN3064" s="1"/>
      <c r="AO3064" s="1"/>
      <c r="AP3064" s="1"/>
      <c r="AQ3064" s="1"/>
      <c r="AR3064" s="1"/>
      <c r="AS3064" s="1"/>
      <c r="AT3064" s="1"/>
      <c r="AU3064" s="1"/>
      <c r="AV3064" s="1"/>
      <c r="AW3064" s="1"/>
      <c r="AX3064" s="1"/>
      <c r="AY3064" s="1"/>
      <c r="AZ3064" s="1"/>
      <c r="BA3064" s="1"/>
      <c r="BB3064" s="1"/>
      <c r="BC3064" s="1"/>
      <c r="BD3064" s="1"/>
      <c r="BE3064" s="1"/>
      <c r="BF3064" s="1"/>
      <c r="BG3064" s="1"/>
      <c r="BH3064" s="1"/>
      <c r="BI3064" s="1"/>
      <c r="BJ3064" s="1"/>
      <c r="BK3064" s="1"/>
    </row>
    <row r="3065" spans="1:63" s="901" customFormat="1" ht="15" customHeight="1" x14ac:dyDescent="0.1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c r="AD3065" s="1"/>
      <c r="AE3065" s="1"/>
      <c r="AF3065" s="50"/>
      <c r="AG3065" s="54"/>
      <c r="AH3065" s="1"/>
      <c r="AI3065" s="1"/>
      <c r="AJ3065" s="1"/>
      <c r="AK3065" s="1"/>
      <c r="AL3065" s="1"/>
      <c r="AM3065" s="1"/>
      <c r="AN3065" s="1"/>
      <c r="AO3065" s="1"/>
      <c r="AP3065" s="1"/>
      <c r="AQ3065" s="1"/>
      <c r="AR3065" s="1"/>
      <c r="AS3065" s="1"/>
      <c r="AT3065" s="1"/>
      <c r="AU3065" s="1"/>
      <c r="AV3065" s="1"/>
      <c r="AW3065" s="1"/>
      <c r="AX3065" s="1"/>
      <c r="AY3065" s="1"/>
      <c r="AZ3065" s="1"/>
      <c r="BA3065" s="1"/>
      <c r="BB3065" s="1"/>
      <c r="BC3065" s="1"/>
      <c r="BD3065" s="1"/>
      <c r="BE3065" s="1"/>
      <c r="BF3065" s="1"/>
      <c r="BG3065" s="1"/>
      <c r="BH3065" s="1"/>
      <c r="BI3065" s="1"/>
      <c r="BJ3065" s="1"/>
      <c r="BK3065" s="1"/>
    </row>
    <row r="3066" spans="1:63" s="901" customFormat="1" ht="15" customHeight="1" x14ac:dyDescent="0.1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c r="AD3066" s="1"/>
      <c r="AE3066" s="1"/>
      <c r="AF3066" s="50"/>
      <c r="AG3066" s="54"/>
      <c r="AH3066" s="1"/>
      <c r="AI3066" s="1"/>
      <c r="AJ3066" s="1"/>
      <c r="AK3066" s="1"/>
      <c r="AL3066" s="1"/>
      <c r="AM3066" s="1"/>
      <c r="AN3066" s="1"/>
      <c r="AO3066" s="1"/>
      <c r="AP3066" s="1"/>
      <c r="AQ3066" s="1"/>
      <c r="AR3066" s="1"/>
      <c r="AS3066" s="1"/>
      <c r="AT3066" s="1"/>
      <c r="AU3066" s="1"/>
      <c r="AV3066" s="1"/>
      <c r="AW3066" s="1"/>
      <c r="AX3066" s="1"/>
      <c r="AY3066" s="1"/>
      <c r="AZ3066" s="1"/>
      <c r="BA3066" s="1"/>
      <c r="BB3066" s="1"/>
      <c r="BC3066" s="1"/>
      <c r="BD3066" s="1"/>
      <c r="BE3066" s="1"/>
      <c r="BF3066" s="1"/>
      <c r="BG3066" s="1"/>
      <c r="BH3066" s="1"/>
      <c r="BI3066" s="1"/>
      <c r="BJ3066" s="1"/>
      <c r="BK3066" s="1"/>
    </row>
    <row r="3067" spans="1:63" s="901" customFormat="1" ht="15" customHeight="1" x14ac:dyDescent="0.1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c r="AD3067" s="1"/>
      <c r="AE3067" s="1"/>
      <c r="AF3067" s="50"/>
      <c r="AG3067" s="54"/>
      <c r="AH3067" s="1"/>
      <c r="AI3067" s="1"/>
      <c r="AJ3067" s="1"/>
      <c r="AK3067" s="1"/>
      <c r="AL3067" s="1"/>
      <c r="AM3067" s="1"/>
      <c r="AN3067" s="1"/>
      <c r="AO3067" s="1"/>
      <c r="AP3067" s="1"/>
      <c r="AQ3067" s="1"/>
      <c r="AR3067" s="1"/>
      <c r="AS3067" s="1"/>
      <c r="AT3067" s="1"/>
      <c r="AU3067" s="1"/>
      <c r="AV3067" s="1"/>
      <c r="AW3067" s="1"/>
      <c r="AX3067" s="1"/>
      <c r="AY3067" s="1"/>
      <c r="AZ3067" s="1"/>
      <c r="BA3067" s="1"/>
      <c r="BB3067" s="1"/>
      <c r="BC3067" s="1"/>
      <c r="BD3067" s="1"/>
      <c r="BE3067" s="1"/>
      <c r="BF3067" s="1"/>
      <c r="BG3067" s="1"/>
      <c r="BH3067" s="1"/>
      <c r="BI3067" s="1"/>
      <c r="BJ3067" s="1"/>
      <c r="BK3067" s="1"/>
    </row>
    <row r="3068" spans="1:63" s="901" customFormat="1" ht="15" customHeight="1" x14ac:dyDescent="0.1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c r="AD3068" s="1"/>
      <c r="AE3068" s="1"/>
      <c r="AF3068" s="50"/>
      <c r="AG3068" s="54"/>
      <c r="AH3068" s="1"/>
      <c r="AI3068" s="1"/>
      <c r="AJ3068" s="1"/>
      <c r="AK3068" s="1"/>
      <c r="AL3068" s="1"/>
      <c r="AM3068" s="1"/>
      <c r="AN3068" s="1"/>
      <c r="AO3068" s="1"/>
      <c r="AP3068" s="1"/>
      <c r="AQ3068" s="1"/>
      <c r="AR3068" s="1"/>
      <c r="AS3068" s="1"/>
      <c r="AT3068" s="1"/>
      <c r="AU3068" s="1"/>
      <c r="AV3068" s="1"/>
      <c r="AW3068" s="1"/>
      <c r="AX3068" s="1"/>
      <c r="AY3068" s="1"/>
      <c r="AZ3068" s="1"/>
      <c r="BA3068" s="1"/>
      <c r="BB3068" s="1"/>
      <c r="BC3068" s="1"/>
      <c r="BD3068" s="1"/>
      <c r="BE3068" s="1"/>
      <c r="BF3068" s="1"/>
      <c r="BG3068" s="1"/>
      <c r="BH3068" s="1"/>
      <c r="BI3068" s="1"/>
      <c r="BJ3068" s="1"/>
      <c r="BK3068" s="1"/>
    </row>
    <row r="3069" spans="1:63" s="901" customFormat="1" ht="15" customHeight="1" x14ac:dyDescent="0.1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c r="AD3069" s="1"/>
      <c r="AE3069" s="1"/>
      <c r="AF3069" s="50"/>
      <c r="AG3069" s="54"/>
      <c r="AH3069" s="1"/>
      <c r="AI3069" s="1"/>
      <c r="AJ3069" s="1"/>
      <c r="AK3069" s="1"/>
      <c r="AL3069" s="1"/>
      <c r="AM3069" s="1"/>
      <c r="AN3069" s="1"/>
      <c r="AO3069" s="1"/>
      <c r="AP3069" s="1"/>
      <c r="AQ3069" s="1"/>
      <c r="AR3069" s="1"/>
      <c r="AS3069" s="1"/>
      <c r="AT3069" s="1"/>
      <c r="AU3069" s="1"/>
      <c r="AV3069" s="1"/>
      <c r="AW3069" s="1"/>
      <c r="AX3069" s="1"/>
      <c r="AY3069" s="1"/>
      <c r="AZ3069" s="1"/>
      <c r="BA3069" s="1"/>
      <c r="BB3069" s="1"/>
      <c r="BC3069" s="1"/>
      <c r="BD3069" s="1"/>
      <c r="BE3069" s="1"/>
      <c r="BF3069" s="1"/>
      <c r="BG3069" s="1"/>
      <c r="BH3069" s="1"/>
      <c r="BI3069" s="1"/>
      <c r="BJ3069" s="1"/>
      <c r="BK3069" s="1"/>
    </row>
    <row r="3070" spans="1:63" s="901" customFormat="1" ht="15" customHeight="1" x14ac:dyDescent="0.1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c r="AD3070" s="1"/>
      <c r="AE3070" s="1"/>
      <c r="AF3070" s="50"/>
      <c r="AG3070" s="54"/>
      <c r="AH3070" s="1"/>
      <c r="AI3070" s="1"/>
      <c r="AJ3070" s="1"/>
      <c r="AK3070" s="1"/>
      <c r="AL3070" s="1"/>
      <c r="AM3070" s="1"/>
      <c r="AN3070" s="1"/>
      <c r="AO3070" s="1"/>
      <c r="AP3070" s="1"/>
      <c r="AQ3070" s="1"/>
      <c r="AR3070" s="1"/>
      <c r="AS3070" s="1"/>
      <c r="AT3070" s="1"/>
      <c r="AU3070" s="1"/>
      <c r="AV3070" s="1"/>
      <c r="AW3070" s="1"/>
      <c r="AX3070" s="1"/>
      <c r="AY3070" s="1"/>
      <c r="AZ3070" s="1"/>
      <c r="BA3070" s="1"/>
      <c r="BB3070" s="1"/>
      <c r="BC3070" s="1"/>
      <c r="BD3070" s="1"/>
      <c r="BE3070" s="1"/>
      <c r="BF3070" s="1"/>
      <c r="BG3070" s="1"/>
      <c r="BH3070" s="1"/>
      <c r="BI3070" s="1"/>
      <c r="BJ3070" s="1"/>
      <c r="BK3070" s="1"/>
    </row>
    <row r="3071" spans="1:63" s="901" customFormat="1" ht="15" customHeight="1" x14ac:dyDescent="0.1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c r="AD3071" s="1"/>
      <c r="AE3071" s="1"/>
      <c r="AF3071" s="50"/>
      <c r="AG3071" s="54"/>
      <c r="AH3071" s="1"/>
      <c r="AI3071" s="1"/>
      <c r="AJ3071" s="1"/>
      <c r="AK3071" s="1"/>
      <c r="AL3071" s="1"/>
      <c r="AM3071" s="1"/>
      <c r="AN3071" s="1"/>
      <c r="AO3071" s="1"/>
      <c r="AP3071" s="1"/>
      <c r="AQ3071" s="1"/>
      <c r="AR3071" s="1"/>
      <c r="AS3071" s="1"/>
      <c r="AT3071" s="1"/>
      <c r="AU3071" s="1"/>
      <c r="AV3071" s="1"/>
      <c r="AW3071" s="1"/>
      <c r="AX3071" s="1"/>
      <c r="AY3071" s="1"/>
      <c r="AZ3071" s="1"/>
      <c r="BA3071" s="1"/>
      <c r="BB3071" s="1"/>
      <c r="BC3071" s="1"/>
      <c r="BD3071" s="1"/>
      <c r="BE3071" s="1"/>
      <c r="BF3071" s="1"/>
      <c r="BG3071" s="1"/>
      <c r="BH3071" s="1"/>
      <c r="BI3071" s="1"/>
      <c r="BJ3071" s="1"/>
      <c r="BK3071" s="1"/>
    </row>
    <row r="3072" spans="1:63" s="901" customFormat="1" ht="15" customHeight="1" x14ac:dyDescent="0.1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c r="AD3072" s="1"/>
      <c r="AE3072" s="1"/>
      <c r="AF3072" s="50"/>
      <c r="AG3072" s="54"/>
      <c r="AH3072" s="1"/>
      <c r="AI3072" s="1"/>
      <c r="AJ3072" s="1"/>
      <c r="AK3072" s="1"/>
      <c r="AL3072" s="1"/>
      <c r="AM3072" s="1"/>
      <c r="AN3072" s="1"/>
      <c r="AO3072" s="1"/>
      <c r="AP3072" s="1"/>
      <c r="AQ3072" s="1"/>
      <c r="AR3072" s="1"/>
      <c r="AS3072" s="1"/>
      <c r="AT3072" s="1"/>
      <c r="AU3072" s="1"/>
      <c r="AV3072" s="1"/>
      <c r="AW3072" s="1"/>
      <c r="AX3072" s="1"/>
      <c r="AY3072" s="1"/>
      <c r="AZ3072" s="1"/>
      <c r="BA3072" s="1"/>
      <c r="BB3072" s="1"/>
      <c r="BC3072" s="1"/>
      <c r="BD3072" s="1"/>
      <c r="BE3072" s="1"/>
      <c r="BF3072" s="1"/>
      <c r="BG3072" s="1"/>
      <c r="BH3072" s="1"/>
      <c r="BI3072" s="1"/>
      <c r="BJ3072" s="1"/>
      <c r="BK3072" s="1"/>
    </row>
    <row r="3073" spans="1:63" s="901" customFormat="1" ht="15" customHeight="1" x14ac:dyDescent="0.1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c r="AD3073" s="1"/>
      <c r="AE3073" s="1"/>
      <c r="AF3073" s="50"/>
      <c r="AG3073" s="54"/>
      <c r="AH3073" s="1"/>
      <c r="AI3073" s="1"/>
      <c r="AJ3073" s="1"/>
      <c r="AK3073" s="1"/>
      <c r="AL3073" s="1"/>
      <c r="AM3073" s="1"/>
      <c r="AN3073" s="1"/>
      <c r="AO3073" s="1"/>
      <c r="AP3073" s="1"/>
      <c r="AQ3073" s="1"/>
      <c r="AR3073" s="1"/>
      <c r="AS3073" s="1"/>
      <c r="AT3073" s="1"/>
      <c r="AU3073" s="1"/>
      <c r="AV3073" s="1"/>
      <c r="AW3073" s="1"/>
      <c r="AX3073" s="1"/>
      <c r="AY3073" s="1"/>
      <c r="AZ3073" s="1"/>
      <c r="BA3073" s="1"/>
      <c r="BB3073" s="1"/>
      <c r="BC3073" s="1"/>
      <c r="BD3073" s="1"/>
      <c r="BE3073" s="1"/>
      <c r="BF3073" s="1"/>
      <c r="BG3073" s="1"/>
      <c r="BH3073" s="1"/>
      <c r="BI3073" s="1"/>
      <c r="BJ3073" s="1"/>
      <c r="BK3073" s="1"/>
    </row>
    <row r="3074" spans="1:63" s="901" customFormat="1" ht="15" customHeight="1" x14ac:dyDescent="0.1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c r="AD3074" s="1"/>
      <c r="AE3074" s="1"/>
      <c r="AF3074" s="50"/>
      <c r="AG3074" s="54"/>
      <c r="AH3074" s="1"/>
      <c r="AI3074" s="1"/>
      <c r="AJ3074" s="1"/>
      <c r="AK3074" s="1"/>
      <c r="AL3074" s="1"/>
      <c r="AM3074" s="1"/>
      <c r="AN3074" s="1"/>
      <c r="AO3074" s="1"/>
      <c r="AP3074" s="1"/>
      <c r="AQ3074" s="1"/>
      <c r="AR3074" s="1"/>
      <c r="AS3074" s="1"/>
      <c r="AT3074" s="1"/>
      <c r="AU3074" s="1"/>
      <c r="AV3074" s="1"/>
      <c r="AW3074" s="1"/>
      <c r="AX3074" s="1"/>
      <c r="AY3074" s="1"/>
      <c r="AZ3074" s="1"/>
      <c r="BA3074" s="1"/>
      <c r="BB3074" s="1"/>
      <c r="BC3074" s="1"/>
      <c r="BD3074" s="1"/>
      <c r="BE3074" s="1"/>
      <c r="BF3074" s="1"/>
      <c r="BG3074" s="1"/>
      <c r="BH3074" s="1"/>
      <c r="BI3074" s="1"/>
      <c r="BJ3074" s="1"/>
      <c r="BK3074" s="1"/>
    </row>
    <row r="3075" spans="1:63" s="901" customFormat="1" ht="15" customHeight="1" x14ac:dyDescent="0.1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c r="AD3075" s="1"/>
      <c r="AE3075" s="1"/>
      <c r="AF3075" s="50"/>
      <c r="AG3075" s="54"/>
      <c r="AH3075" s="1"/>
      <c r="AI3075" s="1"/>
      <c r="AJ3075" s="1"/>
      <c r="AK3075" s="1"/>
      <c r="AL3075" s="1"/>
      <c r="AM3075" s="1"/>
      <c r="AN3075" s="1"/>
      <c r="AO3075" s="1"/>
      <c r="AP3075" s="1"/>
      <c r="AQ3075" s="1"/>
      <c r="AR3075" s="1"/>
      <c r="AS3075" s="1"/>
      <c r="AT3075" s="1"/>
      <c r="AU3075" s="1"/>
      <c r="AV3075" s="1"/>
      <c r="AW3075" s="1"/>
      <c r="AX3075" s="1"/>
      <c r="AY3075" s="1"/>
      <c r="AZ3075" s="1"/>
      <c r="BA3075" s="1"/>
      <c r="BB3075" s="1"/>
      <c r="BC3075" s="1"/>
      <c r="BD3075" s="1"/>
      <c r="BE3075" s="1"/>
      <c r="BF3075" s="1"/>
      <c r="BG3075" s="1"/>
      <c r="BH3075" s="1"/>
      <c r="BI3075" s="1"/>
      <c r="BJ3075" s="1"/>
      <c r="BK3075" s="1"/>
    </row>
    <row r="3076" spans="1:63" s="901" customFormat="1" ht="15" customHeight="1" x14ac:dyDescent="0.1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c r="AD3076" s="1"/>
      <c r="AE3076" s="1"/>
      <c r="AF3076" s="50"/>
      <c r="AG3076" s="54"/>
      <c r="AH3076" s="1"/>
      <c r="AI3076" s="1"/>
      <c r="AJ3076" s="1"/>
      <c r="AK3076" s="1"/>
      <c r="AL3076" s="1"/>
      <c r="AM3076" s="1"/>
      <c r="AN3076" s="1"/>
      <c r="AO3076" s="1"/>
      <c r="AP3076" s="1"/>
      <c r="AQ3076" s="1"/>
      <c r="AR3076" s="1"/>
      <c r="AS3076" s="1"/>
      <c r="AT3076" s="1"/>
      <c r="AU3076" s="1"/>
      <c r="AV3076" s="1"/>
      <c r="AW3076" s="1"/>
      <c r="AX3076" s="1"/>
      <c r="AY3076" s="1"/>
      <c r="AZ3076" s="1"/>
      <c r="BA3076" s="1"/>
      <c r="BB3076" s="1"/>
      <c r="BC3076" s="1"/>
      <c r="BD3076" s="1"/>
      <c r="BE3076" s="1"/>
      <c r="BF3076" s="1"/>
      <c r="BG3076" s="1"/>
      <c r="BH3076" s="1"/>
      <c r="BI3076" s="1"/>
      <c r="BJ3076" s="1"/>
      <c r="BK3076" s="1"/>
    </row>
    <row r="3077" spans="1:63" s="901" customFormat="1" ht="15" customHeight="1" x14ac:dyDescent="0.1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c r="AD3077" s="1"/>
      <c r="AE3077" s="1"/>
      <c r="AF3077" s="50"/>
      <c r="AG3077" s="54"/>
      <c r="AH3077" s="1"/>
      <c r="AI3077" s="1"/>
      <c r="AJ3077" s="1"/>
      <c r="AK3077" s="1"/>
      <c r="AL3077" s="1"/>
      <c r="AM3077" s="1"/>
      <c r="AN3077" s="1"/>
      <c r="AO3077" s="1"/>
      <c r="AP3077" s="1"/>
      <c r="AQ3077" s="1"/>
      <c r="AR3077" s="1"/>
      <c r="AS3077" s="1"/>
      <c r="AT3077" s="1"/>
      <c r="AU3077" s="1"/>
      <c r="AV3077" s="1"/>
      <c r="AW3077" s="1"/>
      <c r="AX3077" s="1"/>
      <c r="AY3077" s="1"/>
      <c r="AZ3077" s="1"/>
      <c r="BA3077" s="1"/>
      <c r="BB3077" s="1"/>
      <c r="BC3077" s="1"/>
      <c r="BD3077" s="1"/>
      <c r="BE3077" s="1"/>
      <c r="BF3077" s="1"/>
      <c r="BG3077" s="1"/>
      <c r="BH3077" s="1"/>
      <c r="BI3077" s="1"/>
      <c r="BJ3077" s="1"/>
      <c r="BK3077" s="1"/>
    </row>
    <row r="3078" spans="1:63" s="901" customFormat="1" ht="15" customHeight="1" x14ac:dyDescent="0.1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c r="AD3078" s="1"/>
      <c r="AE3078" s="1"/>
      <c r="AF3078" s="50"/>
      <c r="AG3078" s="54"/>
      <c r="AH3078" s="1"/>
      <c r="AI3078" s="1"/>
      <c r="AJ3078" s="1"/>
      <c r="AK3078" s="1"/>
      <c r="AL3078" s="1"/>
      <c r="AM3078" s="1"/>
      <c r="AN3078" s="1"/>
      <c r="AO3078" s="1"/>
      <c r="AP3078" s="1"/>
      <c r="AQ3078" s="1"/>
      <c r="AR3078" s="1"/>
      <c r="AS3078" s="1"/>
      <c r="AT3078" s="1"/>
      <c r="AU3078" s="1"/>
      <c r="AV3078" s="1"/>
      <c r="AW3078" s="1"/>
      <c r="AX3078" s="1"/>
      <c r="AY3078" s="1"/>
      <c r="AZ3078" s="1"/>
      <c r="BA3078" s="1"/>
      <c r="BB3078" s="1"/>
      <c r="BC3078" s="1"/>
      <c r="BD3078" s="1"/>
      <c r="BE3078" s="1"/>
      <c r="BF3078" s="1"/>
      <c r="BG3078" s="1"/>
      <c r="BH3078" s="1"/>
      <c r="BI3078" s="1"/>
      <c r="BJ3078" s="1"/>
      <c r="BK3078" s="1"/>
    </row>
    <row r="3079" spans="1:63" s="901" customFormat="1" ht="15" customHeight="1" x14ac:dyDescent="0.1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c r="AD3079" s="1"/>
      <c r="AE3079" s="1"/>
      <c r="AF3079" s="50"/>
      <c r="AG3079" s="54"/>
      <c r="AH3079" s="1"/>
      <c r="AI3079" s="1"/>
      <c r="AJ3079" s="1"/>
      <c r="AK3079" s="1"/>
      <c r="AL3079" s="1"/>
      <c r="AM3079" s="1"/>
      <c r="AN3079" s="1"/>
      <c r="AO3079" s="1"/>
      <c r="AP3079" s="1"/>
      <c r="AQ3079" s="1"/>
      <c r="AR3079" s="1"/>
      <c r="AS3079" s="1"/>
      <c r="AT3079" s="1"/>
      <c r="AU3079" s="1"/>
      <c r="AV3079" s="1"/>
      <c r="AW3079" s="1"/>
      <c r="AX3079" s="1"/>
      <c r="AY3079" s="1"/>
      <c r="AZ3079" s="1"/>
      <c r="BA3079" s="1"/>
      <c r="BB3079" s="1"/>
      <c r="BC3079" s="1"/>
      <c r="BD3079" s="1"/>
      <c r="BE3079" s="1"/>
      <c r="BF3079" s="1"/>
      <c r="BG3079" s="1"/>
      <c r="BH3079" s="1"/>
      <c r="BI3079" s="1"/>
      <c r="BJ3079" s="1"/>
      <c r="BK3079" s="1"/>
    </row>
    <row r="3080" spans="1:63" s="901" customFormat="1" ht="15" customHeight="1" x14ac:dyDescent="0.1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c r="AD3080" s="1"/>
      <c r="AE3080" s="1"/>
      <c r="AF3080" s="50"/>
      <c r="AG3080" s="54"/>
      <c r="AH3080" s="1"/>
      <c r="AI3080" s="1"/>
      <c r="AJ3080" s="1"/>
      <c r="AK3080" s="1"/>
      <c r="AL3080" s="1"/>
      <c r="AM3080" s="1"/>
      <c r="AN3080" s="1"/>
      <c r="AO3080" s="1"/>
      <c r="AP3080" s="1"/>
      <c r="AQ3080" s="1"/>
      <c r="AR3080" s="1"/>
      <c r="AS3080" s="1"/>
      <c r="AT3080" s="1"/>
      <c r="AU3080" s="1"/>
      <c r="AV3080" s="1"/>
      <c r="AW3080" s="1"/>
      <c r="AX3080" s="1"/>
      <c r="AY3080" s="1"/>
      <c r="AZ3080" s="1"/>
      <c r="BA3080" s="1"/>
      <c r="BB3080" s="1"/>
      <c r="BC3080" s="1"/>
      <c r="BD3080" s="1"/>
      <c r="BE3080" s="1"/>
      <c r="BF3080" s="1"/>
      <c r="BG3080" s="1"/>
      <c r="BH3080" s="1"/>
      <c r="BI3080" s="1"/>
      <c r="BJ3080" s="1"/>
      <c r="BK3080" s="1"/>
    </row>
    <row r="3081" spans="1:63" s="901" customFormat="1" ht="15" customHeight="1" x14ac:dyDescent="0.1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c r="AD3081" s="1"/>
      <c r="AE3081" s="1"/>
      <c r="AF3081" s="50"/>
      <c r="AG3081" s="54"/>
      <c r="AH3081" s="1"/>
      <c r="AI3081" s="1"/>
      <c r="AJ3081" s="1"/>
      <c r="AK3081" s="1"/>
      <c r="AL3081" s="1"/>
      <c r="AM3081" s="1"/>
      <c r="AN3081" s="1"/>
      <c r="AO3081" s="1"/>
      <c r="AP3081" s="1"/>
      <c r="AQ3081" s="1"/>
      <c r="AR3081" s="1"/>
      <c r="AS3081" s="1"/>
      <c r="AT3081" s="1"/>
      <c r="AU3081" s="1"/>
      <c r="AV3081" s="1"/>
      <c r="AW3081" s="1"/>
      <c r="AX3081" s="1"/>
      <c r="AY3081" s="1"/>
      <c r="AZ3081" s="1"/>
      <c r="BA3081" s="1"/>
      <c r="BB3081" s="1"/>
      <c r="BC3081" s="1"/>
      <c r="BD3081" s="1"/>
      <c r="BE3081" s="1"/>
      <c r="BF3081" s="1"/>
      <c r="BG3081" s="1"/>
      <c r="BH3081" s="1"/>
      <c r="BI3081" s="1"/>
      <c r="BJ3081" s="1"/>
      <c r="BK3081" s="1"/>
    </row>
    <row r="3082" spans="1:63" s="901" customFormat="1" ht="15" customHeight="1" x14ac:dyDescent="0.1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c r="AD3082" s="1"/>
      <c r="AE3082" s="1"/>
      <c r="AF3082" s="50"/>
      <c r="AG3082" s="54"/>
      <c r="AH3082" s="1"/>
      <c r="AI3082" s="1"/>
      <c r="AJ3082" s="1"/>
      <c r="AK3082" s="1"/>
      <c r="AL3082" s="1"/>
      <c r="AM3082" s="1"/>
      <c r="AN3082" s="1"/>
      <c r="AO3082" s="1"/>
      <c r="AP3082" s="1"/>
      <c r="AQ3082" s="1"/>
      <c r="AR3082" s="1"/>
      <c r="AS3082" s="1"/>
      <c r="AT3082" s="1"/>
      <c r="AU3082" s="1"/>
      <c r="AV3082" s="1"/>
      <c r="AW3082" s="1"/>
      <c r="AX3082" s="1"/>
      <c r="AY3082" s="1"/>
      <c r="AZ3082" s="1"/>
      <c r="BA3082" s="1"/>
      <c r="BB3082" s="1"/>
      <c r="BC3082" s="1"/>
      <c r="BD3082" s="1"/>
      <c r="BE3082" s="1"/>
      <c r="BF3082" s="1"/>
      <c r="BG3082" s="1"/>
      <c r="BH3082" s="1"/>
      <c r="BI3082" s="1"/>
      <c r="BJ3082" s="1"/>
      <c r="BK3082" s="1"/>
    </row>
    <row r="3083" spans="1:63" s="901" customFormat="1" ht="15" customHeight="1" x14ac:dyDescent="0.1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c r="AD3083" s="1"/>
      <c r="AE3083" s="1"/>
      <c r="AF3083" s="50"/>
      <c r="AG3083" s="54"/>
      <c r="AH3083" s="1"/>
      <c r="AI3083" s="1"/>
      <c r="AJ3083" s="1"/>
      <c r="AK3083" s="1"/>
      <c r="AL3083" s="1"/>
      <c r="AM3083" s="1"/>
      <c r="AN3083" s="1"/>
      <c r="AO3083" s="1"/>
      <c r="AP3083" s="1"/>
      <c r="AQ3083" s="1"/>
      <c r="AR3083" s="1"/>
      <c r="AS3083" s="1"/>
      <c r="AT3083" s="1"/>
      <c r="AU3083" s="1"/>
      <c r="AV3083" s="1"/>
      <c r="AW3083" s="1"/>
      <c r="AX3083" s="1"/>
      <c r="AY3083" s="1"/>
      <c r="AZ3083" s="1"/>
      <c r="BA3083" s="1"/>
      <c r="BB3083" s="1"/>
      <c r="BC3083" s="1"/>
      <c r="BD3083" s="1"/>
      <c r="BE3083" s="1"/>
      <c r="BF3083" s="1"/>
      <c r="BG3083" s="1"/>
      <c r="BH3083" s="1"/>
      <c r="BI3083" s="1"/>
      <c r="BJ3083" s="1"/>
      <c r="BK3083" s="1"/>
    </row>
    <row r="3084" spans="1:63" s="901" customFormat="1" ht="15" customHeight="1" x14ac:dyDescent="0.1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c r="AD3084" s="1"/>
      <c r="AE3084" s="1"/>
      <c r="AF3084" s="50"/>
      <c r="AG3084" s="54"/>
      <c r="AH3084" s="1"/>
      <c r="AI3084" s="1"/>
      <c r="AJ3084" s="1"/>
      <c r="AK3084" s="1"/>
      <c r="AL3084" s="1"/>
      <c r="AM3084" s="1"/>
      <c r="AN3084" s="1"/>
      <c r="AO3084" s="1"/>
      <c r="AP3084" s="1"/>
      <c r="AQ3084" s="1"/>
      <c r="AR3084" s="1"/>
      <c r="AS3084" s="1"/>
      <c r="AT3084" s="1"/>
      <c r="AU3084" s="1"/>
      <c r="AV3084" s="1"/>
      <c r="AW3084" s="1"/>
      <c r="AX3084" s="1"/>
      <c r="AY3084" s="1"/>
      <c r="AZ3084" s="1"/>
      <c r="BA3084" s="1"/>
      <c r="BB3084" s="1"/>
      <c r="BC3084" s="1"/>
      <c r="BD3084" s="1"/>
      <c r="BE3084" s="1"/>
      <c r="BF3084" s="1"/>
      <c r="BG3084" s="1"/>
      <c r="BH3084" s="1"/>
      <c r="BI3084" s="1"/>
      <c r="BJ3084" s="1"/>
      <c r="BK3084" s="1"/>
    </row>
    <row r="3085" spans="1:63" s="901" customFormat="1" ht="15" customHeight="1" x14ac:dyDescent="0.1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c r="AD3085" s="1"/>
      <c r="AE3085" s="1"/>
      <c r="AF3085" s="50"/>
      <c r="AG3085" s="54"/>
      <c r="AH3085" s="1"/>
      <c r="AI3085" s="1"/>
      <c r="AJ3085" s="1"/>
      <c r="AK3085" s="1"/>
      <c r="AL3085" s="1"/>
      <c r="AM3085" s="1"/>
      <c r="AN3085" s="1"/>
      <c r="AO3085" s="1"/>
      <c r="AP3085" s="1"/>
      <c r="AQ3085" s="1"/>
      <c r="AR3085" s="1"/>
      <c r="AS3085" s="1"/>
      <c r="AT3085" s="1"/>
      <c r="AU3085" s="1"/>
      <c r="AV3085" s="1"/>
      <c r="AW3085" s="1"/>
      <c r="AX3085" s="1"/>
      <c r="AY3085" s="1"/>
      <c r="AZ3085" s="1"/>
      <c r="BA3085" s="1"/>
      <c r="BB3085" s="1"/>
      <c r="BC3085" s="1"/>
      <c r="BD3085" s="1"/>
      <c r="BE3085" s="1"/>
      <c r="BF3085" s="1"/>
      <c r="BG3085" s="1"/>
      <c r="BH3085" s="1"/>
      <c r="BI3085" s="1"/>
      <c r="BJ3085" s="1"/>
      <c r="BK3085" s="1"/>
    </row>
    <row r="3086" spans="1:63" s="901" customFormat="1" ht="15" customHeight="1" x14ac:dyDescent="0.1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c r="AD3086" s="1"/>
      <c r="AE3086" s="1"/>
      <c r="AF3086" s="50"/>
      <c r="AG3086" s="54"/>
      <c r="AH3086" s="1"/>
      <c r="AI3086" s="1"/>
      <c r="AJ3086" s="1"/>
      <c r="AK3086" s="1"/>
      <c r="AL3086" s="1"/>
      <c r="AM3086" s="1"/>
      <c r="AN3086" s="1"/>
      <c r="AO3086" s="1"/>
      <c r="AP3086" s="1"/>
      <c r="AQ3086" s="1"/>
      <c r="AR3086" s="1"/>
      <c r="AS3086" s="1"/>
      <c r="AT3086" s="1"/>
      <c r="AU3086" s="1"/>
      <c r="AV3086" s="1"/>
      <c r="AW3086" s="1"/>
      <c r="AX3086" s="1"/>
      <c r="AY3086" s="1"/>
      <c r="AZ3086" s="1"/>
      <c r="BA3086" s="1"/>
      <c r="BB3086" s="1"/>
      <c r="BC3086" s="1"/>
      <c r="BD3086" s="1"/>
      <c r="BE3086" s="1"/>
      <c r="BF3086" s="1"/>
      <c r="BG3086" s="1"/>
      <c r="BH3086" s="1"/>
      <c r="BI3086" s="1"/>
      <c r="BJ3086" s="1"/>
      <c r="BK3086" s="1"/>
    </row>
    <row r="3087" spans="1:63" s="901" customFormat="1" ht="15" customHeight="1" x14ac:dyDescent="0.1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c r="AD3087" s="1"/>
      <c r="AE3087" s="1"/>
      <c r="AF3087" s="50"/>
      <c r="AG3087" s="54"/>
      <c r="AH3087" s="1"/>
      <c r="AI3087" s="1"/>
      <c r="AJ3087" s="1"/>
      <c r="AK3087" s="1"/>
      <c r="AL3087" s="1"/>
      <c r="AM3087" s="1"/>
      <c r="AN3087" s="1"/>
      <c r="AO3087" s="1"/>
      <c r="AP3087" s="1"/>
      <c r="AQ3087" s="1"/>
      <c r="AR3087" s="1"/>
      <c r="AS3087" s="1"/>
      <c r="AT3087" s="1"/>
      <c r="AU3087" s="1"/>
      <c r="AV3087" s="1"/>
      <c r="AW3087" s="1"/>
      <c r="AX3087" s="1"/>
      <c r="AY3087" s="1"/>
      <c r="AZ3087" s="1"/>
      <c r="BA3087" s="1"/>
      <c r="BB3087" s="1"/>
      <c r="BC3087" s="1"/>
      <c r="BD3087" s="1"/>
      <c r="BE3087" s="1"/>
      <c r="BF3087" s="1"/>
      <c r="BG3087" s="1"/>
      <c r="BH3087" s="1"/>
      <c r="BI3087" s="1"/>
      <c r="BJ3087" s="1"/>
      <c r="BK3087" s="1"/>
    </row>
    <row r="3088" spans="1:63" s="901" customFormat="1" ht="15" customHeight="1" x14ac:dyDescent="0.1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c r="AD3088" s="1"/>
      <c r="AE3088" s="1"/>
      <c r="AF3088" s="50"/>
      <c r="AG3088" s="54"/>
      <c r="AH3088" s="1"/>
      <c r="AI3088" s="1"/>
      <c r="AJ3088" s="1"/>
      <c r="AK3088" s="1"/>
      <c r="AL3088" s="1"/>
      <c r="AM3088" s="1"/>
      <c r="AN3088" s="1"/>
      <c r="AO3088" s="1"/>
      <c r="AP3088" s="1"/>
      <c r="AQ3088" s="1"/>
      <c r="AR3088" s="1"/>
      <c r="AS3088" s="1"/>
      <c r="AT3088" s="1"/>
      <c r="AU3088" s="1"/>
      <c r="AV3088" s="1"/>
      <c r="AW3088" s="1"/>
      <c r="AX3088" s="1"/>
      <c r="AY3088" s="1"/>
      <c r="AZ3088" s="1"/>
      <c r="BA3088" s="1"/>
      <c r="BB3088" s="1"/>
      <c r="BC3088" s="1"/>
      <c r="BD3088" s="1"/>
      <c r="BE3088" s="1"/>
      <c r="BF3088" s="1"/>
      <c r="BG3088" s="1"/>
      <c r="BH3088" s="1"/>
      <c r="BI3088" s="1"/>
      <c r="BJ3088" s="1"/>
      <c r="BK3088" s="1"/>
    </row>
    <row r="3089" spans="1:63" s="901" customFormat="1" ht="15" customHeight="1" x14ac:dyDescent="0.1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c r="AD3089" s="1"/>
      <c r="AE3089" s="1"/>
      <c r="AF3089" s="50"/>
      <c r="AG3089" s="54"/>
      <c r="AH3089" s="1"/>
      <c r="AI3089" s="1"/>
      <c r="AJ3089" s="1"/>
      <c r="AK3089" s="1"/>
      <c r="AL3089" s="1"/>
      <c r="AM3089" s="1"/>
      <c r="AN3089" s="1"/>
      <c r="AO3089" s="1"/>
      <c r="AP3089" s="1"/>
      <c r="AQ3089" s="1"/>
      <c r="AR3089" s="1"/>
      <c r="AS3089" s="1"/>
      <c r="AT3089" s="1"/>
      <c r="AU3089" s="1"/>
      <c r="AV3089" s="1"/>
      <c r="AW3089" s="1"/>
      <c r="AX3089" s="1"/>
      <c r="AY3089" s="1"/>
      <c r="AZ3089" s="1"/>
      <c r="BA3089" s="1"/>
      <c r="BB3089" s="1"/>
      <c r="BC3089" s="1"/>
      <c r="BD3089" s="1"/>
      <c r="BE3089" s="1"/>
      <c r="BF3089" s="1"/>
      <c r="BG3089" s="1"/>
      <c r="BH3089" s="1"/>
      <c r="BI3089" s="1"/>
      <c r="BJ3089" s="1"/>
      <c r="BK3089" s="1"/>
    </row>
    <row r="3090" spans="1:63" s="901" customFormat="1" ht="15" customHeight="1" x14ac:dyDescent="0.1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c r="AD3090" s="1"/>
      <c r="AE3090" s="1"/>
      <c r="AF3090" s="50"/>
      <c r="AG3090" s="54"/>
      <c r="AH3090" s="1"/>
      <c r="AI3090" s="1"/>
      <c r="AJ3090" s="1"/>
      <c r="AK3090" s="1"/>
      <c r="AL3090" s="1"/>
      <c r="AM3090" s="1"/>
      <c r="AN3090" s="1"/>
      <c r="AO3090" s="1"/>
      <c r="AP3090" s="1"/>
      <c r="AQ3090" s="1"/>
      <c r="AR3090" s="1"/>
      <c r="AS3090" s="1"/>
      <c r="AT3090" s="1"/>
      <c r="AU3090" s="1"/>
      <c r="AV3090" s="1"/>
      <c r="AW3090" s="1"/>
      <c r="AX3090" s="1"/>
      <c r="AY3090" s="1"/>
      <c r="AZ3090" s="1"/>
      <c r="BA3090" s="1"/>
      <c r="BB3090" s="1"/>
      <c r="BC3090" s="1"/>
      <c r="BD3090" s="1"/>
      <c r="BE3090" s="1"/>
      <c r="BF3090" s="1"/>
      <c r="BG3090" s="1"/>
      <c r="BH3090" s="1"/>
      <c r="BI3090" s="1"/>
      <c r="BJ3090" s="1"/>
      <c r="BK3090" s="1"/>
    </row>
    <row r="3091" spans="1:63" s="901" customFormat="1" ht="15" customHeight="1" x14ac:dyDescent="0.1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c r="AD3091" s="1"/>
      <c r="AE3091" s="1"/>
      <c r="AF3091" s="50"/>
      <c r="AG3091" s="54"/>
      <c r="AH3091" s="1"/>
      <c r="AI3091" s="1"/>
      <c r="AJ3091" s="1"/>
      <c r="AK3091" s="1"/>
      <c r="AL3091" s="1"/>
      <c r="AM3091" s="1"/>
      <c r="AN3091" s="1"/>
      <c r="AO3091" s="1"/>
      <c r="AP3091" s="1"/>
      <c r="AQ3091" s="1"/>
      <c r="AR3091" s="1"/>
      <c r="AS3091" s="1"/>
      <c r="AT3091" s="1"/>
      <c r="AU3091" s="1"/>
      <c r="AV3091" s="1"/>
      <c r="AW3091" s="1"/>
      <c r="AX3091" s="1"/>
      <c r="AY3091" s="1"/>
      <c r="AZ3091" s="1"/>
      <c r="BA3091" s="1"/>
      <c r="BB3091" s="1"/>
      <c r="BC3091" s="1"/>
      <c r="BD3091" s="1"/>
      <c r="BE3091" s="1"/>
      <c r="BF3091" s="1"/>
      <c r="BG3091" s="1"/>
      <c r="BH3091" s="1"/>
      <c r="BI3091" s="1"/>
      <c r="BJ3091" s="1"/>
      <c r="BK3091" s="1"/>
    </row>
    <row r="3092" spans="1:63" s="901" customFormat="1" ht="15" customHeight="1" x14ac:dyDescent="0.1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c r="AD3092" s="1"/>
      <c r="AE3092" s="1"/>
      <c r="AF3092" s="50"/>
      <c r="AG3092" s="54"/>
      <c r="AH3092" s="1"/>
      <c r="AI3092" s="1"/>
      <c r="AJ3092" s="1"/>
      <c r="AK3092" s="1"/>
      <c r="AL3092" s="1"/>
      <c r="AM3092" s="1"/>
      <c r="AN3092" s="1"/>
      <c r="AO3092" s="1"/>
      <c r="AP3092" s="1"/>
      <c r="AQ3092" s="1"/>
      <c r="AR3092" s="1"/>
      <c r="AS3092" s="1"/>
      <c r="AT3092" s="1"/>
      <c r="AU3092" s="1"/>
      <c r="AV3092" s="1"/>
      <c r="AW3092" s="1"/>
      <c r="AX3092" s="1"/>
      <c r="AY3092" s="1"/>
      <c r="AZ3092" s="1"/>
      <c r="BA3092" s="1"/>
      <c r="BB3092" s="1"/>
      <c r="BC3092" s="1"/>
      <c r="BD3092" s="1"/>
      <c r="BE3092" s="1"/>
      <c r="BF3092" s="1"/>
      <c r="BG3092" s="1"/>
      <c r="BH3092" s="1"/>
      <c r="BI3092" s="1"/>
      <c r="BJ3092" s="1"/>
      <c r="BK3092" s="1"/>
    </row>
    <row r="3093" spans="1:63" s="901" customFormat="1" ht="15" customHeight="1" x14ac:dyDescent="0.1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c r="AD3093" s="1"/>
      <c r="AE3093" s="1"/>
      <c r="AF3093" s="50"/>
      <c r="AG3093" s="54"/>
      <c r="AH3093" s="1"/>
      <c r="AI3093" s="1"/>
      <c r="AJ3093" s="1"/>
      <c r="AK3093" s="1"/>
      <c r="AL3093" s="1"/>
      <c r="AM3093" s="1"/>
      <c r="AN3093" s="1"/>
      <c r="AO3093" s="1"/>
      <c r="AP3093" s="1"/>
      <c r="AQ3093" s="1"/>
      <c r="AR3093" s="1"/>
      <c r="AS3093" s="1"/>
      <c r="AT3093" s="1"/>
      <c r="AU3093" s="1"/>
      <c r="AV3093" s="1"/>
      <c r="AW3093" s="1"/>
      <c r="AX3093" s="1"/>
      <c r="AY3093" s="1"/>
      <c r="AZ3093" s="1"/>
      <c r="BA3093" s="1"/>
      <c r="BB3093" s="1"/>
      <c r="BC3093" s="1"/>
      <c r="BD3093" s="1"/>
      <c r="BE3093" s="1"/>
      <c r="BF3093" s="1"/>
      <c r="BG3093" s="1"/>
      <c r="BH3093" s="1"/>
      <c r="BI3093" s="1"/>
      <c r="BJ3093" s="1"/>
      <c r="BK3093" s="1"/>
    </row>
    <row r="3094" spans="1:63" s="901" customFormat="1" ht="15" customHeight="1" x14ac:dyDescent="0.1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c r="AD3094" s="1"/>
      <c r="AE3094" s="1"/>
      <c r="AF3094" s="50"/>
      <c r="AG3094" s="54"/>
      <c r="AH3094" s="1"/>
      <c r="AI3094" s="1"/>
      <c r="AJ3094" s="1"/>
      <c r="AK3094" s="1"/>
      <c r="AL3094" s="1"/>
      <c r="AM3094" s="1"/>
      <c r="AN3094" s="1"/>
      <c r="AO3094" s="1"/>
      <c r="AP3094" s="1"/>
      <c r="AQ3094" s="1"/>
      <c r="AR3094" s="1"/>
      <c r="AS3094" s="1"/>
      <c r="AT3094" s="1"/>
      <c r="AU3094" s="1"/>
      <c r="AV3094" s="1"/>
      <c r="AW3094" s="1"/>
      <c r="AX3094" s="1"/>
      <c r="AY3094" s="1"/>
      <c r="AZ3094" s="1"/>
      <c r="BA3094" s="1"/>
      <c r="BB3094" s="1"/>
      <c r="BC3094" s="1"/>
      <c r="BD3094" s="1"/>
      <c r="BE3094" s="1"/>
      <c r="BF3094" s="1"/>
      <c r="BG3094" s="1"/>
      <c r="BH3094" s="1"/>
      <c r="BI3094" s="1"/>
      <c r="BJ3094" s="1"/>
      <c r="BK3094" s="1"/>
    </row>
    <row r="3095" spans="1:63" s="901" customFormat="1" ht="15" customHeight="1" x14ac:dyDescent="0.1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c r="AD3095" s="1"/>
      <c r="AE3095" s="1"/>
      <c r="AF3095" s="50"/>
      <c r="AG3095" s="54"/>
      <c r="AH3095" s="1"/>
      <c r="AI3095" s="1"/>
      <c r="AJ3095" s="1"/>
      <c r="AK3095" s="1"/>
      <c r="AL3095" s="1"/>
      <c r="AM3095" s="1"/>
      <c r="AN3095" s="1"/>
      <c r="AO3095" s="1"/>
      <c r="AP3095" s="1"/>
      <c r="AQ3095" s="1"/>
      <c r="AR3095" s="1"/>
      <c r="AS3095" s="1"/>
      <c r="AT3095" s="1"/>
      <c r="AU3095" s="1"/>
      <c r="AV3095" s="1"/>
      <c r="AW3095" s="1"/>
      <c r="AX3095" s="1"/>
      <c r="AY3095" s="1"/>
      <c r="AZ3095" s="1"/>
      <c r="BA3095" s="1"/>
      <c r="BB3095" s="1"/>
      <c r="BC3095" s="1"/>
      <c r="BD3095" s="1"/>
      <c r="BE3095" s="1"/>
      <c r="BF3095" s="1"/>
      <c r="BG3095" s="1"/>
      <c r="BH3095" s="1"/>
      <c r="BI3095" s="1"/>
      <c r="BJ3095" s="1"/>
      <c r="BK3095" s="1"/>
    </row>
    <row r="3096" spans="1:63" s="901" customFormat="1" ht="15" customHeight="1" x14ac:dyDescent="0.1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c r="AD3096" s="1"/>
      <c r="AE3096" s="1"/>
      <c r="AF3096" s="50"/>
      <c r="AG3096" s="54"/>
      <c r="AH3096" s="1"/>
      <c r="AI3096" s="1"/>
      <c r="AJ3096" s="1"/>
      <c r="AK3096" s="1"/>
      <c r="AL3096" s="1"/>
      <c r="AM3096" s="1"/>
      <c r="AN3096" s="1"/>
      <c r="AO3096" s="1"/>
      <c r="AP3096" s="1"/>
      <c r="AQ3096" s="1"/>
      <c r="AR3096" s="1"/>
      <c r="AS3096" s="1"/>
      <c r="AT3096" s="1"/>
      <c r="AU3096" s="1"/>
      <c r="AV3096" s="1"/>
      <c r="AW3096" s="1"/>
      <c r="AX3096" s="1"/>
      <c r="AY3096" s="1"/>
      <c r="AZ3096" s="1"/>
      <c r="BA3096" s="1"/>
      <c r="BB3096" s="1"/>
      <c r="BC3096" s="1"/>
      <c r="BD3096" s="1"/>
      <c r="BE3096" s="1"/>
      <c r="BF3096" s="1"/>
      <c r="BG3096" s="1"/>
      <c r="BH3096" s="1"/>
      <c r="BI3096" s="1"/>
      <c r="BJ3096" s="1"/>
      <c r="BK3096" s="1"/>
    </row>
    <row r="3097" spans="1:63" s="901" customFormat="1" ht="15" customHeight="1" x14ac:dyDescent="0.1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c r="AD3097" s="1"/>
      <c r="AE3097" s="1"/>
      <c r="AF3097" s="50"/>
      <c r="AG3097" s="54"/>
      <c r="AH3097" s="1"/>
      <c r="AI3097" s="1"/>
      <c r="AJ3097" s="1"/>
      <c r="AK3097" s="1"/>
      <c r="AL3097" s="1"/>
      <c r="AM3097" s="1"/>
      <c r="AN3097" s="1"/>
      <c r="AO3097" s="1"/>
      <c r="AP3097" s="1"/>
      <c r="AQ3097" s="1"/>
      <c r="AR3097" s="1"/>
      <c r="AS3097" s="1"/>
      <c r="AT3097" s="1"/>
      <c r="AU3097" s="1"/>
      <c r="AV3097" s="1"/>
      <c r="AW3097" s="1"/>
      <c r="AX3097" s="1"/>
      <c r="AY3097" s="1"/>
      <c r="AZ3097" s="1"/>
      <c r="BA3097" s="1"/>
      <c r="BB3097" s="1"/>
      <c r="BC3097" s="1"/>
      <c r="BD3097" s="1"/>
      <c r="BE3097" s="1"/>
      <c r="BF3097" s="1"/>
      <c r="BG3097" s="1"/>
      <c r="BH3097" s="1"/>
      <c r="BI3097" s="1"/>
      <c r="BJ3097" s="1"/>
      <c r="BK3097" s="1"/>
    </row>
    <row r="3098" spans="1:63" s="901" customFormat="1" ht="15" customHeight="1" x14ac:dyDescent="0.1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c r="AD3098" s="1"/>
      <c r="AE3098" s="1"/>
      <c r="AF3098" s="50"/>
      <c r="AG3098" s="54"/>
      <c r="AH3098" s="1"/>
      <c r="AI3098" s="1"/>
      <c r="AJ3098" s="1"/>
      <c r="AK3098" s="1"/>
      <c r="AL3098" s="1"/>
      <c r="AM3098" s="1"/>
      <c r="AN3098" s="1"/>
      <c r="AO3098" s="1"/>
      <c r="AP3098" s="1"/>
      <c r="AQ3098" s="1"/>
      <c r="AR3098" s="1"/>
      <c r="AS3098" s="1"/>
      <c r="AT3098" s="1"/>
      <c r="AU3098" s="1"/>
      <c r="AV3098" s="1"/>
      <c r="AW3098" s="1"/>
      <c r="AX3098" s="1"/>
      <c r="AY3098" s="1"/>
      <c r="AZ3098" s="1"/>
      <c r="BA3098" s="1"/>
      <c r="BB3098" s="1"/>
      <c r="BC3098" s="1"/>
      <c r="BD3098" s="1"/>
      <c r="BE3098" s="1"/>
      <c r="BF3098" s="1"/>
      <c r="BG3098" s="1"/>
      <c r="BH3098" s="1"/>
      <c r="BI3098" s="1"/>
      <c r="BJ3098" s="1"/>
      <c r="BK3098" s="1"/>
    </row>
    <row r="3099" spans="1:63" s="901" customFormat="1" ht="15" customHeight="1" x14ac:dyDescent="0.1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c r="AD3099" s="1"/>
      <c r="AE3099" s="1"/>
      <c r="AF3099" s="50"/>
      <c r="AG3099" s="54"/>
      <c r="AH3099" s="1"/>
      <c r="AI3099" s="1"/>
      <c r="AJ3099" s="1"/>
      <c r="AK3099" s="1"/>
      <c r="AL3099" s="1"/>
      <c r="AM3099" s="1"/>
      <c r="AN3099" s="1"/>
      <c r="AO3099" s="1"/>
      <c r="AP3099" s="1"/>
      <c r="AQ3099" s="1"/>
      <c r="AR3099" s="1"/>
      <c r="AS3099" s="1"/>
      <c r="AT3099" s="1"/>
      <c r="AU3099" s="1"/>
      <c r="AV3099" s="1"/>
      <c r="AW3099" s="1"/>
      <c r="AX3099" s="1"/>
      <c r="AY3099" s="1"/>
      <c r="AZ3099" s="1"/>
      <c r="BA3099" s="1"/>
      <c r="BB3099" s="1"/>
      <c r="BC3099" s="1"/>
      <c r="BD3099" s="1"/>
      <c r="BE3099" s="1"/>
      <c r="BF3099" s="1"/>
      <c r="BG3099" s="1"/>
      <c r="BH3099" s="1"/>
      <c r="BI3099" s="1"/>
      <c r="BJ3099" s="1"/>
      <c r="BK3099" s="1"/>
    </row>
    <row r="3100" spans="1:63" s="901" customFormat="1" ht="15" customHeight="1" x14ac:dyDescent="0.1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c r="AD3100" s="1"/>
      <c r="AE3100" s="1"/>
      <c r="AF3100" s="50"/>
      <c r="AG3100" s="54"/>
      <c r="AH3100" s="1"/>
      <c r="AI3100" s="1"/>
      <c r="AJ3100" s="1"/>
      <c r="AK3100" s="1"/>
      <c r="AL3100" s="1"/>
      <c r="AM3100" s="1"/>
      <c r="AN3100" s="1"/>
      <c r="AO3100" s="1"/>
      <c r="AP3100" s="1"/>
      <c r="AQ3100" s="1"/>
      <c r="AR3100" s="1"/>
      <c r="AS3100" s="1"/>
      <c r="AT3100" s="1"/>
      <c r="AU3100" s="1"/>
      <c r="AV3100" s="1"/>
      <c r="AW3100" s="1"/>
      <c r="AX3100" s="1"/>
      <c r="AY3100" s="1"/>
      <c r="AZ3100" s="1"/>
      <c r="BA3100" s="1"/>
      <c r="BB3100" s="1"/>
      <c r="BC3100" s="1"/>
      <c r="BD3100" s="1"/>
      <c r="BE3100" s="1"/>
      <c r="BF3100" s="1"/>
      <c r="BG3100" s="1"/>
      <c r="BH3100" s="1"/>
      <c r="BI3100" s="1"/>
      <c r="BJ3100" s="1"/>
      <c r="BK3100" s="1"/>
    </row>
    <row r="3101" spans="1:63" s="901" customFormat="1" ht="15" customHeight="1" x14ac:dyDescent="0.1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c r="AD3101" s="1"/>
      <c r="AE3101" s="1"/>
      <c r="AF3101" s="50"/>
      <c r="AG3101" s="54"/>
      <c r="AH3101" s="1"/>
      <c r="AI3101" s="1"/>
      <c r="AJ3101" s="1"/>
      <c r="AK3101" s="1"/>
      <c r="AL3101" s="1"/>
      <c r="AM3101" s="1"/>
      <c r="AN3101" s="1"/>
      <c r="AO3101" s="1"/>
      <c r="AP3101" s="1"/>
      <c r="AQ3101" s="1"/>
      <c r="AR3101" s="1"/>
      <c r="AS3101" s="1"/>
      <c r="AT3101" s="1"/>
      <c r="AU3101" s="1"/>
      <c r="AV3101" s="1"/>
      <c r="AW3101" s="1"/>
      <c r="AX3101" s="1"/>
      <c r="AY3101" s="1"/>
      <c r="AZ3101" s="1"/>
      <c r="BA3101" s="1"/>
      <c r="BB3101" s="1"/>
      <c r="BC3101" s="1"/>
      <c r="BD3101" s="1"/>
      <c r="BE3101" s="1"/>
      <c r="BF3101" s="1"/>
      <c r="BG3101" s="1"/>
      <c r="BH3101" s="1"/>
      <c r="BI3101" s="1"/>
      <c r="BJ3101" s="1"/>
      <c r="BK3101" s="1"/>
    </row>
    <row r="3102" spans="1:63" s="901" customFormat="1" ht="15" customHeight="1" x14ac:dyDescent="0.1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c r="AD3102" s="1"/>
      <c r="AE3102" s="1"/>
      <c r="AF3102" s="50"/>
      <c r="AG3102" s="54"/>
      <c r="AH3102" s="1"/>
      <c r="AI3102" s="1"/>
      <c r="AJ3102" s="1"/>
      <c r="AK3102" s="1"/>
      <c r="AL3102" s="1"/>
      <c r="AM3102" s="1"/>
      <c r="AN3102" s="1"/>
      <c r="AO3102" s="1"/>
      <c r="AP3102" s="1"/>
      <c r="AQ3102" s="1"/>
      <c r="AR3102" s="1"/>
      <c r="AS3102" s="1"/>
      <c r="AT3102" s="1"/>
      <c r="AU3102" s="1"/>
      <c r="AV3102" s="1"/>
      <c r="AW3102" s="1"/>
      <c r="AX3102" s="1"/>
      <c r="AY3102" s="1"/>
      <c r="AZ3102" s="1"/>
      <c r="BA3102" s="1"/>
      <c r="BB3102" s="1"/>
      <c r="BC3102" s="1"/>
      <c r="BD3102" s="1"/>
      <c r="BE3102" s="1"/>
      <c r="BF3102" s="1"/>
      <c r="BG3102" s="1"/>
      <c r="BH3102" s="1"/>
      <c r="BI3102" s="1"/>
      <c r="BJ3102" s="1"/>
      <c r="BK3102" s="1"/>
    </row>
    <row r="3103" spans="1:63" s="901" customFormat="1" ht="15" customHeight="1" x14ac:dyDescent="0.1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c r="AD3103" s="1"/>
      <c r="AE3103" s="1"/>
      <c r="AF3103" s="50"/>
      <c r="AG3103" s="54"/>
      <c r="AH3103" s="1"/>
      <c r="AI3103" s="1"/>
      <c r="AJ3103" s="1"/>
      <c r="AK3103" s="1"/>
      <c r="AL3103" s="1"/>
      <c r="AM3103" s="1"/>
      <c r="AN3103" s="1"/>
      <c r="AO3103" s="1"/>
      <c r="AP3103" s="1"/>
      <c r="AQ3103" s="1"/>
      <c r="AR3103" s="1"/>
      <c r="AS3103" s="1"/>
      <c r="AT3103" s="1"/>
      <c r="AU3103" s="1"/>
      <c r="AV3103" s="1"/>
      <c r="AW3103" s="1"/>
      <c r="AX3103" s="1"/>
      <c r="AY3103" s="1"/>
      <c r="AZ3103" s="1"/>
      <c r="BA3103" s="1"/>
      <c r="BB3103" s="1"/>
      <c r="BC3103" s="1"/>
      <c r="BD3103" s="1"/>
      <c r="BE3103" s="1"/>
      <c r="BF3103" s="1"/>
      <c r="BG3103" s="1"/>
      <c r="BH3103" s="1"/>
      <c r="BI3103" s="1"/>
      <c r="BJ3103" s="1"/>
      <c r="BK3103" s="1"/>
    </row>
    <row r="3104" spans="1:63" s="901" customFormat="1" ht="15" customHeight="1" x14ac:dyDescent="0.1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c r="AD3104" s="1"/>
      <c r="AE3104" s="1"/>
      <c r="AF3104" s="50"/>
      <c r="AG3104" s="54"/>
      <c r="AH3104" s="1"/>
      <c r="AI3104" s="1"/>
      <c r="AJ3104" s="1"/>
      <c r="AK3104" s="1"/>
      <c r="AL3104" s="1"/>
      <c r="AM3104" s="1"/>
      <c r="AN3104" s="1"/>
      <c r="AO3104" s="1"/>
      <c r="AP3104" s="1"/>
      <c r="AQ3104" s="1"/>
      <c r="AR3104" s="1"/>
      <c r="AS3104" s="1"/>
      <c r="AT3104" s="1"/>
      <c r="AU3104" s="1"/>
      <c r="AV3104" s="1"/>
      <c r="AW3104" s="1"/>
      <c r="AX3104" s="1"/>
      <c r="AY3104" s="1"/>
      <c r="AZ3104" s="1"/>
      <c r="BA3104" s="1"/>
      <c r="BB3104" s="1"/>
      <c r="BC3104" s="1"/>
      <c r="BD3104" s="1"/>
      <c r="BE3104" s="1"/>
      <c r="BF3104" s="1"/>
      <c r="BG3104" s="1"/>
      <c r="BH3104" s="1"/>
      <c r="BI3104" s="1"/>
      <c r="BJ3104" s="1"/>
      <c r="BK3104" s="1"/>
    </row>
    <row r="3105" spans="1:63" s="901" customFormat="1" ht="15" customHeight="1" x14ac:dyDescent="0.1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c r="AD3105" s="1"/>
      <c r="AE3105" s="1"/>
      <c r="AF3105" s="50"/>
      <c r="AG3105" s="54"/>
      <c r="AH3105" s="1"/>
      <c r="AI3105" s="1"/>
      <c r="AJ3105" s="1"/>
      <c r="AK3105" s="1"/>
      <c r="AL3105" s="1"/>
      <c r="AM3105" s="1"/>
      <c r="AN3105" s="1"/>
      <c r="AO3105" s="1"/>
      <c r="AP3105" s="1"/>
      <c r="AQ3105" s="1"/>
      <c r="AR3105" s="1"/>
      <c r="AS3105" s="1"/>
      <c r="AT3105" s="1"/>
      <c r="AU3105" s="1"/>
      <c r="AV3105" s="1"/>
      <c r="AW3105" s="1"/>
      <c r="AX3105" s="1"/>
      <c r="AY3105" s="1"/>
      <c r="AZ3105" s="1"/>
      <c r="BA3105" s="1"/>
      <c r="BB3105" s="1"/>
      <c r="BC3105" s="1"/>
      <c r="BD3105" s="1"/>
      <c r="BE3105" s="1"/>
      <c r="BF3105" s="1"/>
      <c r="BG3105" s="1"/>
      <c r="BH3105" s="1"/>
      <c r="BI3105" s="1"/>
      <c r="BJ3105" s="1"/>
      <c r="BK3105" s="1"/>
    </row>
    <row r="3106" spans="1:63" s="901" customFormat="1" ht="15" customHeight="1" x14ac:dyDescent="0.1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c r="AD3106" s="1"/>
      <c r="AE3106" s="1"/>
      <c r="AF3106" s="50"/>
      <c r="AG3106" s="54"/>
      <c r="AH3106" s="1"/>
      <c r="AI3106" s="1"/>
      <c r="AJ3106" s="1"/>
      <c r="AK3106" s="1"/>
      <c r="AL3106" s="1"/>
      <c r="AM3106" s="1"/>
      <c r="AN3106" s="1"/>
      <c r="AO3106" s="1"/>
      <c r="AP3106" s="1"/>
      <c r="AQ3106" s="1"/>
      <c r="AR3106" s="1"/>
      <c r="AS3106" s="1"/>
      <c r="AT3106" s="1"/>
      <c r="AU3106" s="1"/>
      <c r="AV3106" s="1"/>
      <c r="AW3106" s="1"/>
      <c r="AX3106" s="1"/>
      <c r="AY3106" s="1"/>
      <c r="AZ3106" s="1"/>
      <c r="BA3106" s="1"/>
      <c r="BB3106" s="1"/>
      <c r="BC3106" s="1"/>
      <c r="BD3106" s="1"/>
      <c r="BE3106" s="1"/>
      <c r="BF3106" s="1"/>
      <c r="BG3106" s="1"/>
      <c r="BH3106" s="1"/>
      <c r="BI3106" s="1"/>
      <c r="BJ3106" s="1"/>
      <c r="BK3106" s="1"/>
    </row>
    <row r="3107" spans="1:63" s="901" customFormat="1" ht="15" customHeight="1" x14ac:dyDescent="0.1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c r="AD3107" s="1"/>
      <c r="AE3107" s="1"/>
      <c r="AF3107" s="50"/>
      <c r="AG3107" s="54"/>
      <c r="AH3107" s="1"/>
      <c r="AI3107" s="1"/>
      <c r="AJ3107" s="1"/>
      <c r="AK3107" s="1"/>
      <c r="AL3107" s="1"/>
      <c r="AM3107" s="1"/>
      <c r="AN3107" s="1"/>
      <c r="AO3107" s="1"/>
      <c r="AP3107" s="1"/>
      <c r="AQ3107" s="1"/>
      <c r="AR3107" s="1"/>
      <c r="AS3107" s="1"/>
      <c r="AT3107" s="1"/>
      <c r="AU3107" s="1"/>
      <c r="AV3107" s="1"/>
      <c r="AW3107" s="1"/>
      <c r="AX3107" s="1"/>
      <c r="AY3107" s="1"/>
      <c r="AZ3107" s="1"/>
      <c r="BA3107" s="1"/>
      <c r="BB3107" s="1"/>
      <c r="BC3107" s="1"/>
      <c r="BD3107" s="1"/>
      <c r="BE3107" s="1"/>
      <c r="BF3107" s="1"/>
      <c r="BG3107" s="1"/>
      <c r="BH3107" s="1"/>
      <c r="BI3107" s="1"/>
      <c r="BJ3107" s="1"/>
      <c r="BK3107" s="1"/>
    </row>
    <row r="3108" spans="1:63" s="901" customFormat="1" ht="15" customHeight="1" x14ac:dyDescent="0.1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c r="AD3108" s="1"/>
      <c r="AE3108" s="1"/>
      <c r="AF3108" s="50"/>
      <c r="AG3108" s="54"/>
      <c r="AH3108" s="1"/>
      <c r="AI3108" s="1"/>
      <c r="AJ3108" s="1"/>
      <c r="AK3108" s="1"/>
      <c r="AL3108" s="1"/>
      <c r="AM3108" s="1"/>
      <c r="AN3108" s="1"/>
      <c r="AO3108" s="1"/>
      <c r="AP3108" s="1"/>
      <c r="AQ3108" s="1"/>
      <c r="AR3108" s="1"/>
      <c r="AS3108" s="1"/>
      <c r="AT3108" s="1"/>
      <c r="AU3108" s="1"/>
      <c r="AV3108" s="1"/>
      <c r="AW3108" s="1"/>
      <c r="AX3108" s="1"/>
      <c r="AY3108" s="1"/>
      <c r="AZ3108" s="1"/>
      <c r="BA3108" s="1"/>
      <c r="BB3108" s="1"/>
      <c r="BC3108" s="1"/>
      <c r="BD3108" s="1"/>
      <c r="BE3108" s="1"/>
      <c r="BF3108" s="1"/>
      <c r="BG3108" s="1"/>
      <c r="BH3108" s="1"/>
      <c r="BI3108" s="1"/>
      <c r="BJ3108" s="1"/>
      <c r="BK3108" s="1"/>
    </row>
    <row r="3109" spans="1:63" s="901" customFormat="1" ht="15" customHeight="1" x14ac:dyDescent="0.1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c r="AD3109" s="1"/>
      <c r="AE3109" s="1"/>
      <c r="AF3109" s="50"/>
      <c r="AG3109" s="54"/>
      <c r="AH3109" s="1"/>
      <c r="AI3109" s="1"/>
      <c r="AJ3109" s="1"/>
      <c r="AK3109" s="1"/>
      <c r="AL3109" s="1"/>
      <c r="AM3109" s="1"/>
      <c r="AN3109" s="1"/>
      <c r="AO3109" s="1"/>
      <c r="AP3109" s="1"/>
      <c r="AQ3109" s="1"/>
      <c r="AR3109" s="1"/>
      <c r="AS3109" s="1"/>
      <c r="AT3109" s="1"/>
      <c r="AU3109" s="1"/>
      <c r="AV3109" s="1"/>
      <c r="AW3109" s="1"/>
      <c r="AX3109" s="1"/>
      <c r="AY3109" s="1"/>
      <c r="AZ3109" s="1"/>
      <c r="BA3109" s="1"/>
      <c r="BB3109" s="1"/>
      <c r="BC3109" s="1"/>
      <c r="BD3109" s="1"/>
      <c r="BE3109" s="1"/>
      <c r="BF3109" s="1"/>
      <c r="BG3109" s="1"/>
      <c r="BH3109" s="1"/>
      <c r="BI3109" s="1"/>
      <c r="BJ3109" s="1"/>
      <c r="BK3109" s="1"/>
    </row>
    <row r="3110" spans="1:63" s="901" customFormat="1" ht="15" customHeight="1" x14ac:dyDescent="0.1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c r="AD3110" s="1"/>
      <c r="AE3110" s="1"/>
      <c r="AF3110" s="50"/>
      <c r="AG3110" s="54"/>
      <c r="AH3110" s="1"/>
      <c r="AI3110" s="1"/>
      <c r="AJ3110" s="1"/>
      <c r="AK3110" s="1"/>
      <c r="AL3110" s="1"/>
      <c r="AM3110" s="1"/>
      <c r="AN3110" s="1"/>
      <c r="AO3110" s="1"/>
      <c r="AP3110" s="1"/>
      <c r="AQ3110" s="1"/>
      <c r="AR3110" s="1"/>
      <c r="AS3110" s="1"/>
      <c r="AT3110" s="1"/>
      <c r="AU3110" s="1"/>
      <c r="AV3110" s="1"/>
      <c r="AW3110" s="1"/>
      <c r="AX3110" s="1"/>
      <c r="AY3110" s="1"/>
      <c r="AZ3110" s="1"/>
      <c r="BA3110" s="1"/>
      <c r="BB3110" s="1"/>
      <c r="BC3110" s="1"/>
      <c r="BD3110" s="1"/>
      <c r="BE3110" s="1"/>
      <c r="BF3110" s="1"/>
      <c r="BG3110" s="1"/>
      <c r="BH3110" s="1"/>
      <c r="BI3110" s="1"/>
      <c r="BJ3110" s="1"/>
      <c r="BK3110" s="1"/>
    </row>
    <row r="3111" spans="1:63" s="901" customFormat="1" ht="15" customHeight="1" x14ac:dyDescent="0.1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c r="AD3111" s="1"/>
      <c r="AE3111" s="1"/>
      <c r="AF3111" s="50"/>
      <c r="AG3111" s="54"/>
      <c r="AH3111" s="1"/>
      <c r="AI3111" s="1"/>
      <c r="AJ3111" s="1"/>
      <c r="AK3111" s="1"/>
      <c r="AL3111" s="1"/>
      <c r="AM3111" s="1"/>
      <c r="AN3111" s="1"/>
      <c r="AO3111" s="1"/>
      <c r="AP3111" s="1"/>
      <c r="AQ3111" s="1"/>
      <c r="AR3111" s="1"/>
      <c r="AS3111" s="1"/>
      <c r="AT3111" s="1"/>
      <c r="AU3111" s="1"/>
      <c r="AV3111" s="1"/>
      <c r="AW3111" s="1"/>
      <c r="AX3111" s="1"/>
      <c r="AY3111" s="1"/>
      <c r="AZ3111" s="1"/>
      <c r="BA3111" s="1"/>
      <c r="BB3111" s="1"/>
      <c r="BC3111" s="1"/>
      <c r="BD3111" s="1"/>
      <c r="BE3111" s="1"/>
      <c r="BF3111" s="1"/>
      <c r="BG3111" s="1"/>
      <c r="BH3111" s="1"/>
      <c r="BI3111" s="1"/>
      <c r="BJ3111" s="1"/>
      <c r="BK3111" s="1"/>
    </row>
    <row r="3112" spans="1:63" s="901" customFormat="1" ht="15" customHeight="1" x14ac:dyDescent="0.1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c r="AD3112" s="1"/>
      <c r="AE3112" s="1"/>
      <c r="AF3112" s="50"/>
      <c r="AG3112" s="54"/>
      <c r="AH3112" s="1"/>
      <c r="AI3112" s="1"/>
      <c r="AJ3112" s="1"/>
      <c r="AK3112" s="1"/>
      <c r="AL3112" s="1"/>
      <c r="AM3112" s="1"/>
      <c r="AN3112" s="1"/>
      <c r="AO3112" s="1"/>
      <c r="AP3112" s="1"/>
      <c r="AQ3112" s="1"/>
      <c r="AR3112" s="1"/>
      <c r="AS3112" s="1"/>
      <c r="AT3112" s="1"/>
      <c r="AU3112" s="1"/>
      <c r="AV3112" s="1"/>
      <c r="AW3112" s="1"/>
      <c r="AX3112" s="1"/>
      <c r="AY3112" s="1"/>
      <c r="AZ3112" s="1"/>
      <c r="BA3112" s="1"/>
      <c r="BB3112" s="1"/>
      <c r="BC3112" s="1"/>
      <c r="BD3112" s="1"/>
      <c r="BE3112" s="1"/>
      <c r="BF3112" s="1"/>
      <c r="BG3112" s="1"/>
      <c r="BH3112" s="1"/>
      <c r="BI3112" s="1"/>
      <c r="BJ3112" s="1"/>
      <c r="BK3112" s="1"/>
    </row>
    <row r="3113" spans="1:63" s="901" customFormat="1" ht="15" customHeight="1" x14ac:dyDescent="0.1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c r="AD3113" s="1"/>
      <c r="AE3113" s="1"/>
      <c r="AF3113" s="50"/>
      <c r="AG3113" s="54"/>
      <c r="AH3113" s="1"/>
      <c r="AI3113" s="1"/>
      <c r="AJ3113" s="1"/>
      <c r="AK3113" s="1"/>
      <c r="AL3113" s="1"/>
      <c r="AM3113" s="1"/>
      <c r="AN3113" s="1"/>
      <c r="AO3113" s="1"/>
      <c r="AP3113" s="1"/>
      <c r="AQ3113" s="1"/>
      <c r="AR3113" s="1"/>
      <c r="AS3113" s="1"/>
      <c r="AT3113" s="1"/>
      <c r="AU3113" s="1"/>
      <c r="AV3113" s="1"/>
      <c r="AW3113" s="1"/>
      <c r="AX3113" s="1"/>
      <c r="AY3113" s="1"/>
      <c r="AZ3113" s="1"/>
      <c r="BA3113" s="1"/>
      <c r="BB3113" s="1"/>
      <c r="BC3113" s="1"/>
      <c r="BD3113" s="1"/>
      <c r="BE3113" s="1"/>
      <c r="BF3113" s="1"/>
      <c r="BG3113" s="1"/>
      <c r="BH3113" s="1"/>
      <c r="BI3113" s="1"/>
      <c r="BJ3113" s="1"/>
      <c r="BK3113" s="1"/>
    </row>
    <row r="3114" spans="1:63" s="901" customFormat="1" ht="15" customHeight="1" x14ac:dyDescent="0.1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c r="AD3114" s="1"/>
      <c r="AE3114" s="1"/>
      <c r="AF3114" s="50"/>
      <c r="AG3114" s="54"/>
      <c r="AH3114" s="1"/>
      <c r="AI3114" s="1"/>
      <c r="AJ3114" s="1"/>
      <c r="AK3114" s="1"/>
      <c r="AL3114" s="1"/>
      <c r="AM3114" s="1"/>
      <c r="AN3114" s="1"/>
      <c r="AO3114" s="1"/>
      <c r="AP3114" s="1"/>
      <c r="AQ3114" s="1"/>
      <c r="AR3114" s="1"/>
      <c r="AS3114" s="1"/>
      <c r="AT3114" s="1"/>
      <c r="AU3114" s="1"/>
      <c r="AV3114" s="1"/>
      <c r="AW3114" s="1"/>
      <c r="AX3114" s="1"/>
      <c r="AY3114" s="1"/>
      <c r="AZ3114" s="1"/>
      <c r="BA3114" s="1"/>
      <c r="BB3114" s="1"/>
      <c r="BC3114" s="1"/>
      <c r="BD3114" s="1"/>
      <c r="BE3114" s="1"/>
      <c r="BF3114" s="1"/>
      <c r="BG3114" s="1"/>
      <c r="BH3114" s="1"/>
      <c r="BI3114" s="1"/>
      <c r="BJ3114" s="1"/>
      <c r="BK3114" s="1"/>
    </row>
    <row r="3115" spans="1:63" s="901" customFormat="1" ht="15" customHeight="1" x14ac:dyDescent="0.1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c r="AD3115" s="1"/>
      <c r="AE3115" s="1"/>
      <c r="AF3115" s="50"/>
      <c r="AG3115" s="54"/>
      <c r="AH3115" s="1"/>
      <c r="AI3115" s="1"/>
      <c r="AJ3115" s="1"/>
      <c r="AK3115" s="1"/>
      <c r="AL3115" s="1"/>
      <c r="AM3115" s="1"/>
      <c r="AN3115" s="1"/>
      <c r="AO3115" s="1"/>
      <c r="AP3115" s="1"/>
      <c r="AQ3115" s="1"/>
      <c r="AR3115" s="1"/>
      <c r="AS3115" s="1"/>
      <c r="AT3115" s="1"/>
      <c r="AU3115" s="1"/>
      <c r="AV3115" s="1"/>
      <c r="AW3115" s="1"/>
      <c r="AX3115" s="1"/>
      <c r="AY3115" s="1"/>
      <c r="AZ3115" s="1"/>
      <c r="BA3115" s="1"/>
      <c r="BB3115" s="1"/>
      <c r="BC3115" s="1"/>
      <c r="BD3115" s="1"/>
      <c r="BE3115" s="1"/>
      <c r="BF3115" s="1"/>
      <c r="BG3115" s="1"/>
      <c r="BH3115" s="1"/>
      <c r="BI3115" s="1"/>
      <c r="BJ3115" s="1"/>
      <c r="BK3115" s="1"/>
    </row>
    <row r="3116" spans="1:63" s="901" customFormat="1" ht="15" customHeight="1" x14ac:dyDescent="0.1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c r="AD3116" s="1"/>
      <c r="AE3116" s="1"/>
      <c r="AF3116" s="50"/>
      <c r="AG3116" s="54"/>
      <c r="AH3116" s="1"/>
      <c r="AI3116" s="1"/>
      <c r="AJ3116" s="1"/>
      <c r="AK3116" s="1"/>
      <c r="AL3116" s="1"/>
      <c r="AM3116" s="1"/>
      <c r="AN3116" s="1"/>
      <c r="AO3116" s="1"/>
      <c r="AP3116" s="1"/>
      <c r="AQ3116" s="1"/>
      <c r="AR3116" s="1"/>
      <c r="AS3116" s="1"/>
      <c r="AT3116" s="1"/>
      <c r="AU3116" s="1"/>
      <c r="AV3116" s="1"/>
      <c r="AW3116" s="1"/>
      <c r="AX3116" s="1"/>
      <c r="AY3116" s="1"/>
      <c r="AZ3116" s="1"/>
      <c r="BA3116" s="1"/>
      <c r="BB3116" s="1"/>
      <c r="BC3116" s="1"/>
      <c r="BD3116" s="1"/>
      <c r="BE3116" s="1"/>
      <c r="BF3116" s="1"/>
      <c r="BG3116" s="1"/>
      <c r="BH3116" s="1"/>
      <c r="BI3116" s="1"/>
      <c r="BJ3116" s="1"/>
      <c r="BK3116" s="1"/>
    </row>
    <row r="3117" spans="1:63" s="901" customFormat="1" ht="15" customHeight="1" x14ac:dyDescent="0.1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c r="AD3117" s="1"/>
      <c r="AE3117" s="1"/>
      <c r="AF3117" s="50"/>
      <c r="AG3117" s="54"/>
      <c r="AH3117" s="1"/>
      <c r="AI3117" s="1"/>
      <c r="AJ3117" s="1"/>
      <c r="AK3117" s="1"/>
      <c r="AL3117" s="1"/>
      <c r="AM3117" s="1"/>
      <c r="AN3117" s="1"/>
      <c r="AO3117" s="1"/>
      <c r="AP3117" s="1"/>
      <c r="AQ3117" s="1"/>
      <c r="AR3117" s="1"/>
      <c r="AS3117" s="1"/>
      <c r="AT3117" s="1"/>
      <c r="AU3117" s="1"/>
      <c r="AV3117" s="1"/>
      <c r="AW3117" s="1"/>
      <c r="AX3117" s="1"/>
      <c r="AY3117" s="1"/>
      <c r="AZ3117" s="1"/>
      <c r="BA3117" s="1"/>
      <c r="BB3117" s="1"/>
      <c r="BC3117" s="1"/>
      <c r="BD3117" s="1"/>
      <c r="BE3117" s="1"/>
      <c r="BF3117" s="1"/>
      <c r="BG3117" s="1"/>
      <c r="BH3117" s="1"/>
      <c r="BI3117" s="1"/>
      <c r="BJ3117" s="1"/>
      <c r="BK3117" s="1"/>
    </row>
    <row r="3118" spans="1:63" s="901" customFormat="1" ht="15" customHeight="1" x14ac:dyDescent="0.1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c r="AD3118" s="1"/>
      <c r="AE3118" s="1"/>
      <c r="AF3118" s="50"/>
      <c r="AG3118" s="54"/>
      <c r="AH3118" s="1"/>
      <c r="AI3118" s="1"/>
      <c r="AJ3118" s="1"/>
      <c r="AK3118" s="1"/>
      <c r="AL3118" s="1"/>
      <c r="AM3118" s="1"/>
      <c r="AN3118" s="1"/>
      <c r="AO3118" s="1"/>
      <c r="AP3118" s="1"/>
      <c r="AQ3118" s="1"/>
      <c r="AR3118" s="1"/>
      <c r="AS3118" s="1"/>
      <c r="AT3118" s="1"/>
      <c r="AU3118" s="1"/>
      <c r="AV3118" s="1"/>
      <c r="AW3118" s="1"/>
      <c r="AX3118" s="1"/>
      <c r="AY3118" s="1"/>
      <c r="AZ3118" s="1"/>
      <c r="BA3118" s="1"/>
      <c r="BB3118" s="1"/>
      <c r="BC3118" s="1"/>
      <c r="BD3118" s="1"/>
      <c r="BE3118" s="1"/>
      <c r="BF3118" s="1"/>
      <c r="BG3118" s="1"/>
      <c r="BH3118" s="1"/>
      <c r="BI3118" s="1"/>
      <c r="BJ3118" s="1"/>
      <c r="BK3118" s="1"/>
    </row>
    <row r="3119" spans="1:63" s="901" customFormat="1" ht="15" customHeight="1" x14ac:dyDescent="0.1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c r="AD3119" s="1"/>
      <c r="AE3119" s="1"/>
      <c r="AF3119" s="50"/>
      <c r="AG3119" s="54"/>
      <c r="AH3119" s="1"/>
      <c r="AI3119" s="1"/>
      <c r="AJ3119" s="1"/>
      <c r="AK3119" s="1"/>
      <c r="AL3119" s="1"/>
      <c r="AM3119" s="1"/>
      <c r="AN3119" s="1"/>
      <c r="AO3119" s="1"/>
      <c r="AP3119" s="1"/>
      <c r="AQ3119" s="1"/>
      <c r="AR3119" s="1"/>
      <c r="AS3119" s="1"/>
      <c r="AT3119" s="1"/>
      <c r="AU3119" s="1"/>
      <c r="AV3119" s="1"/>
      <c r="AW3119" s="1"/>
      <c r="AX3119" s="1"/>
      <c r="AY3119" s="1"/>
      <c r="AZ3119" s="1"/>
      <c r="BA3119" s="1"/>
      <c r="BB3119" s="1"/>
      <c r="BC3119" s="1"/>
      <c r="BD3119" s="1"/>
      <c r="BE3119" s="1"/>
      <c r="BF3119" s="1"/>
      <c r="BG3119" s="1"/>
      <c r="BH3119" s="1"/>
      <c r="BI3119" s="1"/>
      <c r="BJ3119" s="1"/>
      <c r="BK3119" s="1"/>
    </row>
    <row r="3120" spans="1:63" s="901" customFormat="1" ht="15" customHeight="1" x14ac:dyDescent="0.1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c r="AD3120" s="1"/>
      <c r="AE3120" s="1"/>
      <c r="AF3120" s="50"/>
      <c r="AG3120" s="54"/>
      <c r="AH3120" s="1"/>
      <c r="AI3120" s="1"/>
      <c r="AJ3120" s="1"/>
      <c r="AK3120" s="1"/>
      <c r="AL3120" s="1"/>
      <c r="AM3120" s="1"/>
      <c r="AN3120" s="1"/>
      <c r="AO3120" s="1"/>
      <c r="AP3120" s="1"/>
      <c r="AQ3120" s="1"/>
      <c r="AR3120" s="1"/>
      <c r="AS3120" s="1"/>
      <c r="AT3120" s="1"/>
      <c r="AU3120" s="1"/>
      <c r="AV3120" s="1"/>
      <c r="AW3120" s="1"/>
      <c r="AX3120" s="1"/>
      <c r="AY3120" s="1"/>
      <c r="AZ3120" s="1"/>
      <c r="BA3120" s="1"/>
      <c r="BB3120" s="1"/>
      <c r="BC3120" s="1"/>
      <c r="BD3120" s="1"/>
      <c r="BE3120" s="1"/>
      <c r="BF3120" s="1"/>
      <c r="BG3120" s="1"/>
      <c r="BH3120" s="1"/>
      <c r="BI3120" s="1"/>
      <c r="BJ3120" s="1"/>
      <c r="BK3120" s="1"/>
    </row>
    <row r="3121" spans="1:63" s="901" customFormat="1" ht="15" customHeight="1" x14ac:dyDescent="0.1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c r="AD3121" s="1"/>
      <c r="AE3121" s="1"/>
      <c r="AF3121" s="50"/>
      <c r="AG3121" s="54"/>
      <c r="AH3121" s="1"/>
      <c r="AI3121" s="1"/>
      <c r="AJ3121" s="1"/>
      <c r="AK3121" s="1"/>
      <c r="AL3121" s="1"/>
      <c r="AM3121" s="1"/>
      <c r="AN3121" s="1"/>
      <c r="AO3121" s="1"/>
      <c r="AP3121" s="1"/>
      <c r="AQ3121" s="1"/>
      <c r="AR3121" s="1"/>
      <c r="AS3121" s="1"/>
      <c r="AT3121" s="1"/>
      <c r="AU3121" s="1"/>
      <c r="AV3121" s="1"/>
      <c r="AW3121" s="1"/>
      <c r="AX3121" s="1"/>
      <c r="AY3121" s="1"/>
      <c r="AZ3121" s="1"/>
      <c r="BA3121" s="1"/>
      <c r="BB3121" s="1"/>
      <c r="BC3121" s="1"/>
      <c r="BD3121" s="1"/>
      <c r="BE3121" s="1"/>
      <c r="BF3121" s="1"/>
      <c r="BG3121" s="1"/>
      <c r="BH3121" s="1"/>
      <c r="BI3121" s="1"/>
      <c r="BJ3121" s="1"/>
      <c r="BK3121" s="1"/>
    </row>
    <row r="3122" spans="1:63" s="901" customFormat="1" ht="15" customHeight="1" x14ac:dyDescent="0.1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c r="AD3122" s="1"/>
      <c r="AE3122" s="1"/>
      <c r="AF3122" s="50"/>
      <c r="AG3122" s="54"/>
      <c r="AH3122" s="1"/>
      <c r="AI3122" s="1"/>
      <c r="AJ3122" s="1"/>
      <c r="AK3122" s="1"/>
      <c r="AL3122" s="1"/>
      <c r="AM3122" s="1"/>
      <c r="AN3122" s="1"/>
      <c r="AO3122" s="1"/>
      <c r="AP3122" s="1"/>
      <c r="AQ3122" s="1"/>
      <c r="AR3122" s="1"/>
      <c r="AS3122" s="1"/>
      <c r="AT3122" s="1"/>
      <c r="AU3122" s="1"/>
      <c r="AV3122" s="1"/>
      <c r="AW3122" s="1"/>
      <c r="AX3122" s="1"/>
      <c r="AY3122" s="1"/>
      <c r="AZ3122" s="1"/>
      <c r="BA3122" s="1"/>
      <c r="BB3122" s="1"/>
      <c r="BC3122" s="1"/>
      <c r="BD3122" s="1"/>
      <c r="BE3122" s="1"/>
      <c r="BF3122" s="1"/>
      <c r="BG3122" s="1"/>
      <c r="BH3122" s="1"/>
      <c r="BI3122" s="1"/>
      <c r="BJ3122" s="1"/>
      <c r="BK3122" s="1"/>
    </row>
    <row r="3123" spans="1:63" s="901" customFormat="1" ht="15" customHeight="1" x14ac:dyDescent="0.1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c r="AD3123" s="1"/>
      <c r="AE3123" s="1"/>
      <c r="AF3123" s="50"/>
      <c r="AG3123" s="54"/>
      <c r="AH3123" s="1"/>
      <c r="AI3123" s="1"/>
      <c r="AJ3123" s="1"/>
      <c r="AK3123" s="1"/>
      <c r="AL3123" s="1"/>
      <c r="AM3123" s="1"/>
      <c r="AN3123" s="1"/>
      <c r="AO3123" s="1"/>
      <c r="AP3123" s="1"/>
      <c r="AQ3123" s="1"/>
      <c r="AR3123" s="1"/>
      <c r="AS3123" s="1"/>
      <c r="AT3123" s="1"/>
      <c r="AU3123" s="1"/>
      <c r="AV3123" s="1"/>
      <c r="AW3123" s="1"/>
      <c r="AX3123" s="1"/>
      <c r="AY3123" s="1"/>
      <c r="AZ3123" s="1"/>
      <c r="BA3123" s="1"/>
      <c r="BB3123" s="1"/>
      <c r="BC3123" s="1"/>
      <c r="BD3123" s="1"/>
      <c r="BE3123" s="1"/>
      <c r="BF3123" s="1"/>
      <c r="BG3123" s="1"/>
      <c r="BH3123" s="1"/>
      <c r="BI3123" s="1"/>
      <c r="BJ3123" s="1"/>
      <c r="BK3123" s="1"/>
    </row>
    <row r="3124" spans="1:63" s="901" customFormat="1" ht="15" customHeight="1" x14ac:dyDescent="0.1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c r="AD3124" s="1"/>
      <c r="AE3124" s="1"/>
      <c r="AF3124" s="50"/>
      <c r="AG3124" s="54"/>
      <c r="AH3124" s="1"/>
      <c r="AI3124" s="1"/>
      <c r="AJ3124" s="1"/>
      <c r="AK3124" s="1"/>
      <c r="AL3124" s="1"/>
      <c r="AM3124" s="1"/>
      <c r="AN3124" s="1"/>
      <c r="AO3124" s="1"/>
      <c r="AP3124" s="1"/>
      <c r="AQ3124" s="1"/>
      <c r="AR3124" s="1"/>
      <c r="AS3124" s="1"/>
      <c r="AT3124" s="1"/>
      <c r="AU3124" s="1"/>
      <c r="AV3124" s="1"/>
      <c r="AW3124" s="1"/>
      <c r="AX3124" s="1"/>
      <c r="AY3124" s="1"/>
      <c r="AZ3124" s="1"/>
      <c r="BA3124" s="1"/>
      <c r="BB3124" s="1"/>
      <c r="BC3124" s="1"/>
      <c r="BD3124" s="1"/>
      <c r="BE3124" s="1"/>
      <c r="BF3124" s="1"/>
      <c r="BG3124" s="1"/>
      <c r="BH3124" s="1"/>
      <c r="BI3124" s="1"/>
      <c r="BJ3124" s="1"/>
      <c r="BK3124" s="1"/>
    </row>
    <row r="3125" spans="1:63" s="901" customFormat="1" ht="15" customHeight="1" x14ac:dyDescent="0.1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c r="AD3125" s="1"/>
      <c r="AE3125" s="1"/>
      <c r="AF3125" s="50"/>
      <c r="AG3125" s="54"/>
      <c r="AH3125" s="1"/>
      <c r="AI3125" s="1"/>
      <c r="AJ3125" s="1"/>
      <c r="AK3125" s="1"/>
      <c r="AL3125" s="1"/>
      <c r="AM3125" s="1"/>
      <c r="AN3125" s="1"/>
      <c r="AO3125" s="1"/>
      <c r="AP3125" s="1"/>
      <c r="AQ3125" s="1"/>
      <c r="AR3125" s="1"/>
      <c r="AS3125" s="1"/>
      <c r="AT3125" s="1"/>
      <c r="AU3125" s="1"/>
      <c r="AV3125" s="1"/>
      <c r="AW3125" s="1"/>
      <c r="AX3125" s="1"/>
      <c r="AY3125" s="1"/>
      <c r="AZ3125" s="1"/>
      <c r="BA3125" s="1"/>
      <c r="BB3125" s="1"/>
      <c r="BC3125" s="1"/>
      <c r="BD3125" s="1"/>
      <c r="BE3125" s="1"/>
      <c r="BF3125" s="1"/>
      <c r="BG3125" s="1"/>
      <c r="BH3125" s="1"/>
      <c r="BI3125" s="1"/>
      <c r="BJ3125" s="1"/>
      <c r="BK3125" s="1"/>
    </row>
    <row r="3126" spans="1:63" s="901" customFormat="1" ht="15" customHeight="1" x14ac:dyDescent="0.1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c r="AD3126" s="1"/>
      <c r="AE3126" s="1"/>
      <c r="AF3126" s="50"/>
      <c r="AG3126" s="54"/>
      <c r="AH3126" s="1"/>
      <c r="AI3126" s="1"/>
      <c r="AJ3126" s="1"/>
      <c r="AK3126" s="1"/>
      <c r="AL3126" s="1"/>
      <c r="AM3126" s="1"/>
      <c r="AN3126" s="1"/>
      <c r="AO3126" s="1"/>
      <c r="AP3126" s="1"/>
      <c r="AQ3126" s="1"/>
      <c r="AR3126" s="1"/>
      <c r="AS3126" s="1"/>
      <c r="AT3126" s="1"/>
      <c r="AU3126" s="1"/>
      <c r="AV3126" s="1"/>
      <c r="AW3126" s="1"/>
      <c r="AX3126" s="1"/>
      <c r="AY3126" s="1"/>
      <c r="AZ3126" s="1"/>
      <c r="BA3126" s="1"/>
      <c r="BB3126" s="1"/>
      <c r="BC3126" s="1"/>
      <c r="BD3126" s="1"/>
      <c r="BE3126" s="1"/>
      <c r="BF3126" s="1"/>
      <c r="BG3126" s="1"/>
      <c r="BH3126" s="1"/>
      <c r="BI3126" s="1"/>
      <c r="BJ3126" s="1"/>
      <c r="BK3126" s="1"/>
    </row>
    <row r="3127" spans="1:63" s="901" customFormat="1" ht="15" customHeight="1" x14ac:dyDescent="0.1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c r="AD3127" s="1"/>
      <c r="AE3127" s="1"/>
      <c r="AF3127" s="50"/>
      <c r="AG3127" s="54"/>
      <c r="AH3127" s="1"/>
      <c r="AI3127" s="1"/>
      <c r="AJ3127" s="1"/>
      <c r="AK3127" s="1"/>
      <c r="AL3127" s="1"/>
      <c r="AM3127" s="1"/>
      <c r="AN3127" s="1"/>
      <c r="AO3127" s="1"/>
      <c r="AP3127" s="1"/>
      <c r="AQ3127" s="1"/>
      <c r="AR3127" s="1"/>
      <c r="AS3127" s="1"/>
      <c r="AT3127" s="1"/>
      <c r="AU3127" s="1"/>
      <c r="AV3127" s="1"/>
      <c r="AW3127" s="1"/>
      <c r="AX3127" s="1"/>
      <c r="AY3127" s="1"/>
      <c r="AZ3127" s="1"/>
      <c r="BA3127" s="1"/>
      <c r="BB3127" s="1"/>
      <c r="BC3127" s="1"/>
      <c r="BD3127" s="1"/>
      <c r="BE3127" s="1"/>
      <c r="BF3127" s="1"/>
      <c r="BG3127" s="1"/>
      <c r="BH3127" s="1"/>
      <c r="BI3127" s="1"/>
      <c r="BJ3127" s="1"/>
      <c r="BK3127" s="1"/>
    </row>
    <row r="3128" spans="1:63" s="901" customFormat="1" ht="15" customHeight="1" x14ac:dyDescent="0.1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c r="AD3128" s="1"/>
      <c r="AE3128" s="1"/>
      <c r="AF3128" s="50"/>
      <c r="AG3128" s="54"/>
      <c r="AH3128" s="1"/>
      <c r="AI3128" s="1"/>
      <c r="AJ3128" s="1"/>
      <c r="AK3128" s="1"/>
      <c r="AL3128" s="1"/>
      <c r="AM3128" s="1"/>
      <c r="AN3128" s="1"/>
      <c r="AO3128" s="1"/>
      <c r="AP3128" s="1"/>
      <c r="AQ3128" s="1"/>
      <c r="AR3128" s="1"/>
      <c r="AS3128" s="1"/>
      <c r="AT3128" s="1"/>
      <c r="AU3128" s="1"/>
      <c r="AV3128" s="1"/>
      <c r="AW3128" s="1"/>
      <c r="AX3128" s="1"/>
      <c r="AY3128" s="1"/>
      <c r="AZ3128" s="1"/>
      <c r="BA3128" s="1"/>
      <c r="BB3128" s="1"/>
      <c r="BC3128" s="1"/>
      <c r="BD3128" s="1"/>
      <c r="BE3128" s="1"/>
      <c r="BF3128" s="1"/>
      <c r="BG3128" s="1"/>
      <c r="BH3128" s="1"/>
      <c r="BI3128" s="1"/>
      <c r="BJ3128" s="1"/>
      <c r="BK3128" s="1"/>
    </row>
    <row r="3129" spans="1:63" s="901" customFormat="1" ht="15" customHeight="1" x14ac:dyDescent="0.1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c r="AD3129" s="1"/>
      <c r="AE3129" s="1"/>
      <c r="AF3129" s="50"/>
      <c r="AG3129" s="54"/>
      <c r="AH3129" s="1"/>
      <c r="AI3129" s="1"/>
      <c r="AJ3129" s="1"/>
      <c r="AK3129" s="1"/>
      <c r="AL3129" s="1"/>
      <c r="AM3129" s="1"/>
      <c r="AN3129" s="1"/>
      <c r="AO3129" s="1"/>
      <c r="AP3129" s="1"/>
      <c r="AQ3129" s="1"/>
      <c r="AR3129" s="1"/>
      <c r="AS3129" s="1"/>
      <c r="AT3129" s="1"/>
      <c r="AU3129" s="1"/>
      <c r="AV3129" s="1"/>
      <c r="AW3129" s="1"/>
      <c r="AX3129" s="1"/>
      <c r="AY3129" s="1"/>
      <c r="AZ3129" s="1"/>
      <c r="BA3129" s="1"/>
      <c r="BB3129" s="1"/>
      <c r="BC3129" s="1"/>
      <c r="BD3129" s="1"/>
      <c r="BE3129" s="1"/>
      <c r="BF3129" s="1"/>
      <c r="BG3129" s="1"/>
      <c r="BH3129" s="1"/>
      <c r="BI3129" s="1"/>
      <c r="BJ3129" s="1"/>
      <c r="BK3129" s="1"/>
    </row>
    <row r="3130" spans="1:63" s="901" customFormat="1" ht="15" customHeight="1" x14ac:dyDescent="0.1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c r="AD3130" s="1"/>
      <c r="AE3130" s="1"/>
      <c r="AF3130" s="50"/>
      <c r="AG3130" s="54"/>
      <c r="AH3130" s="1"/>
      <c r="AI3130" s="1"/>
      <c r="AJ3130" s="1"/>
      <c r="AK3130" s="1"/>
      <c r="AL3130" s="1"/>
      <c r="AM3130" s="1"/>
      <c r="AN3130" s="1"/>
      <c r="AO3130" s="1"/>
      <c r="AP3130" s="1"/>
      <c r="AQ3130" s="1"/>
      <c r="AR3130" s="1"/>
      <c r="AS3130" s="1"/>
      <c r="AT3130" s="1"/>
      <c r="AU3130" s="1"/>
      <c r="AV3130" s="1"/>
      <c r="AW3130" s="1"/>
      <c r="AX3130" s="1"/>
      <c r="AY3130" s="1"/>
      <c r="AZ3130" s="1"/>
      <c r="BA3130" s="1"/>
      <c r="BB3130" s="1"/>
      <c r="BC3130" s="1"/>
      <c r="BD3130" s="1"/>
      <c r="BE3130" s="1"/>
      <c r="BF3130" s="1"/>
      <c r="BG3130" s="1"/>
      <c r="BH3130" s="1"/>
      <c r="BI3130" s="1"/>
      <c r="BJ3130" s="1"/>
      <c r="BK3130" s="1"/>
    </row>
    <row r="3131" spans="1:63" s="901" customFormat="1" ht="15" customHeight="1" x14ac:dyDescent="0.1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c r="AD3131" s="1"/>
      <c r="AE3131" s="1"/>
      <c r="AF3131" s="50"/>
      <c r="AG3131" s="54"/>
      <c r="AH3131" s="1"/>
      <c r="AI3131" s="1"/>
      <c r="AJ3131" s="1"/>
      <c r="AK3131" s="1"/>
      <c r="AL3131" s="1"/>
      <c r="AM3131" s="1"/>
      <c r="AN3131" s="1"/>
      <c r="AO3131" s="1"/>
      <c r="AP3131" s="1"/>
      <c r="AQ3131" s="1"/>
      <c r="AR3131" s="1"/>
      <c r="AS3131" s="1"/>
      <c r="AT3131" s="1"/>
      <c r="AU3131" s="1"/>
      <c r="AV3131" s="1"/>
      <c r="AW3131" s="1"/>
      <c r="AX3131" s="1"/>
      <c r="AY3131" s="1"/>
      <c r="AZ3131" s="1"/>
      <c r="BA3131" s="1"/>
      <c r="BB3131" s="1"/>
      <c r="BC3131" s="1"/>
      <c r="BD3131" s="1"/>
      <c r="BE3131" s="1"/>
      <c r="BF3131" s="1"/>
      <c r="BG3131" s="1"/>
      <c r="BH3131" s="1"/>
      <c r="BI3131" s="1"/>
      <c r="BJ3131" s="1"/>
      <c r="BK3131" s="1"/>
    </row>
    <row r="3132" spans="1:63" s="901" customFormat="1" ht="15" customHeight="1" x14ac:dyDescent="0.1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c r="AD3132" s="1"/>
      <c r="AE3132" s="1"/>
      <c r="AF3132" s="50"/>
      <c r="AG3132" s="54"/>
      <c r="AH3132" s="1"/>
      <c r="AI3132" s="1"/>
      <c r="AJ3132" s="1"/>
      <c r="AK3132" s="1"/>
      <c r="AL3132" s="1"/>
      <c r="AM3132" s="1"/>
      <c r="AN3132" s="1"/>
      <c r="AO3132" s="1"/>
      <c r="AP3132" s="1"/>
      <c r="AQ3132" s="1"/>
      <c r="AR3132" s="1"/>
      <c r="AS3132" s="1"/>
      <c r="AT3132" s="1"/>
      <c r="AU3132" s="1"/>
      <c r="AV3132" s="1"/>
      <c r="AW3132" s="1"/>
      <c r="AX3132" s="1"/>
      <c r="AY3132" s="1"/>
      <c r="AZ3132" s="1"/>
      <c r="BA3132" s="1"/>
      <c r="BB3132" s="1"/>
      <c r="BC3132" s="1"/>
      <c r="BD3132" s="1"/>
      <c r="BE3132" s="1"/>
      <c r="BF3132" s="1"/>
      <c r="BG3132" s="1"/>
      <c r="BH3132" s="1"/>
      <c r="BI3132" s="1"/>
      <c r="BJ3132" s="1"/>
      <c r="BK3132" s="1"/>
    </row>
    <row r="3133" spans="1:63" s="901" customFormat="1" ht="15" customHeight="1" x14ac:dyDescent="0.1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c r="AD3133" s="1"/>
      <c r="AE3133" s="1"/>
      <c r="AF3133" s="50"/>
      <c r="AG3133" s="54"/>
      <c r="AH3133" s="1"/>
      <c r="AI3133" s="1"/>
      <c r="AJ3133" s="1"/>
      <c r="AK3133" s="1"/>
      <c r="AL3133" s="1"/>
      <c r="AM3133" s="1"/>
      <c r="AN3133" s="1"/>
      <c r="AO3133" s="1"/>
      <c r="AP3133" s="1"/>
      <c r="AQ3133" s="1"/>
      <c r="AR3133" s="1"/>
      <c r="AS3133" s="1"/>
      <c r="AT3133" s="1"/>
      <c r="AU3133" s="1"/>
      <c r="AV3133" s="1"/>
      <c r="AW3133" s="1"/>
      <c r="AX3133" s="1"/>
      <c r="AY3133" s="1"/>
      <c r="AZ3133" s="1"/>
      <c r="BA3133" s="1"/>
      <c r="BB3133" s="1"/>
      <c r="BC3133" s="1"/>
      <c r="BD3133" s="1"/>
      <c r="BE3133" s="1"/>
      <c r="BF3133" s="1"/>
      <c r="BG3133" s="1"/>
      <c r="BH3133" s="1"/>
      <c r="BI3133" s="1"/>
      <c r="BJ3133" s="1"/>
      <c r="BK3133" s="1"/>
    </row>
    <row r="3134" spans="1:63" s="901" customFormat="1" ht="15" customHeight="1" x14ac:dyDescent="0.1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c r="AD3134" s="1"/>
      <c r="AE3134" s="1"/>
      <c r="AF3134" s="50"/>
      <c r="AG3134" s="54"/>
      <c r="AH3134" s="1"/>
      <c r="AI3134" s="1"/>
      <c r="AJ3134" s="1"/>
      <c r="AK3134" s="1"/>
      <c r="AL3134" s="1"/>
      <c r="AM3134" s="1"/>
      <c r="AN3134" s="1"/>
      <c r="AO3134" s="1"/>
      <c r="AP3134" s="1"/>
      <c r="AQ3134" s="1"/>
      <c r="AR3134" s="1"/>
      <c r="AS3134" s="1"/>
      <c r="AT3134" s="1"/>
      <c r="AU3134" s="1"/>
      <c r="AV3134" s="1"/>
      <c r="AW3134" s="1"/>
      <c r="AX3134" s="1"/>
      <c r="AY3134" s="1"/>
      <c r="AZ3134" s="1"/>
      <c r="BA3134" s="1"/>
      <c r="BB3134" s="1"/>
      <c r="BC3134" s="1"/>
      <c r="BD3134" s="1"/>
      <c r="BE3134" s="1"/>
      <c r="BF3134" s="1"/>
      <c r="BG3134" s="1"/>
      <c r="BH3134" s="1"/>
      <c r="BI3134" s="1"/>
      <c r="BJ3134" s="1"/>
      <c r="BK3134" s="1"/>
    </row>
    <row r="3135" spans="1:63" s="901" customFormat="1" ht="15" customHeight="1" x14ac:dyDescent="0.1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c r="AD3135" s="1"/>
      <c r="AE3135" s="1"/>
      <c r="AF3135" s="50"/>
      <c r="AG3135" s="54"/>
      <c r="AH3135" s="1"/>
      <c r="AI3135" s="1"/>
      <c r="AJ3135" s="1"/>
      <c r="AK3135" s="1"/>
      <c r="AL3135" s="1"/>
      <c r="AM3135" s="1"/>
      <c r="AN3135" s="1"/>
      <c r="AO3135" s="1"/>
      <c r="AP3135" s="1"/>
      <c r="AQ3135" s="1"/>
      <c r="AR3135" s="1"/>
      <c r="AS3135" s="1"/>
      <c r="AT3135" s="1"/>
      <c r="AU3135" s="1"/>
      <c r="AV3135" s="1"/>
      <c r="AW3135" s="1"/>
      <c r="AX3135" s="1"/>
      <c r="AY3135" s="1"/>
      <c r="AZ3135" s="1"/>
      <c r="BA3135" s="1"/>
      <c r="BB3135" s="1"/>
      <c r="BC3135" s="1"/>
      <c r="BD3135" s="1"/>
      <c r="BE3135" s="1"/>
      <c r="BF3135" s="1"/>
      <c r="BG3135" s="1"/>
      <c r="BH3135" s="1"/>
      <c r="BI3135" s="1"/>
      <c r="BJ3135" s="1"/>
      <c r="BK3135" s="1"/>
    </row>
    <row r="3136" spans="1:63" s="901" customFormat="1" ht="15" customHeight="1" x14ac:dyDescent="0.1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c r="AD3136" s="1"/>
      <c r="AE3136" s="1"/>
      <c r="AF3136" s="50"/>
      <c r="AG3136" s="54"/>
      <c r="AH3136" s="1"/>
      <c r="AI3136" s="1"/>
      <c r="AJ3136" s="1"/>
      <c r="AK3136" s="1"/>
      <c r="AL3136" s="1"/>
      <c r="AM3136" s="1"/>
      <c r="AN3136" s="1"/>
      <c r="AO3136" s="1"/>
      <c r="AP3136" s="1"/>
      <c r="AQ3136" s="1"/>
      <c r="AR3136" s="1"/>
      <c r="AS3136" s="1"/>
      <c r="AT3136" s="1"/>
      <c r="AU3136" s="1"/>
      <c r="AV3136" s="1"/>
      <c r="AW3136" s="1"/>
      <c r="AX3136" s="1"/>
      <c r="AY3136" s="1"/>
      <c r="AZ3136" s="1"/>
      <c r="BA3136" s="1"/>
      <c r="BB3136" s="1"/>
      <c r="BC3136" s="1"/>
      <c r="BD3136" s="1"/>
      <c r="BE3136" s="1"/>
      <c r="BF3136" s="1"/>
      <c r="BG3136" s="1"/>
      <c r="BH3136" s="1"/>
      <c r="BI3136" s="1"/>
      <c r="BJ3136" s="1"/>
      <c r="BK3136" s="1"/>
    </row>
    <row r="3137" spans="1:63" s="901" customFormat="1" ht="15" customHeight="1" x14ac:dyDescent="0.1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c r="AD3137" s="1"/>
      <c r="AE3137" s="1"/>
      <c r="AF3137" s="50"/>
      <c r="AG3137" s="54"/>
      <c r="AH3137" s="1"/>
      <c r="AI3137" s="1"/>
      <c r="AJ3137" s="1"/>
      <c r="AK3137" s="1"/>
      <c r="AL3137" s="1"/>
      <c r="AM3137" s="1"/>
      <c r="AN3137" s="1"/>
      <c r="AO3137" s="1"/>
      <c r="AP3137" s="1"/>
      <c r="AQ3137" s="1"/>
      <c r="AR3137" s="1"/>
      <c r="AS3137" s="1"/>
      <c r="AT3137" s="1"/>
      <c r="AU3137" s="1"/>
      <c r="AV3137" s="1"/>
      <c r="AW3137" s="1"/>
      <c r="AX3137" s="1"/>
      <c r="AY3137" s="1"/>
      <c r="AZ3137" s="1"/>
      <c r="BA3137" s="1"/>
      <c r="BB3137" s="1"/>
      <c r="BC3137" s="1"/>
      <c r="BD3137" s="1"/>
      <c r="BE3137" s="1"/>
      <c r="BF3137" s="1"/>
      <c r="BG3137" s="1"/>
      <c r="BH3137" s="1"/>
      <c r="BI3137" s="1"/>
      <c r="BJ3137" s="1"/>
      <c r="BK3137" s="1"/>
    </row>
    <row r="3138" spans="1:63" s="901" customFormat="1" ht="15" customHeight="1" x14ac:dyDescent="0.1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c r="AD3138" s="1"/>
      <c r="AE3138" s="1"/>
      <c r="AF3138" s="50"/>
      <c r="AG3138" s="54"/>
      <c r="AH3138" s="1"/>
      <c r="AI3138" s="1"/>
      <c r="AJ3138" s="1"/>
      <c r="AK3138" s="1"/>
      <c r="AL3138" s="1"/>
      <c r="AM3138" s="1"/>
      <c r="AN3138" s="1"/>
      <c r="AO3138" s="1"/>
      <c r="AP3138" s="1"/>
      <c r="AQ3138" s="1"/>
      <c r="AR3138" s="1"/>
      <c r="AS3138" s="1"/>
      <c r="AT3138" s="1"/>
      <c r="AU3138" s="1"/>
      <c r="AV3138" s="1"/>
      <c r="AW3138" s="1"/>
      <c r="AX3138" s="1"/>
      <c r="AY3138" s="1"/>
      <c r="AZ3138" s="1"/>
      <c r="BA3138" s="1"/>
      <c r="BB3138" s="1"/>
      <c r="BC3138" s="1"/>
      <c r="BD3138" s="1"/>
      <c r="BE3138" s="1"/>
      <c r="BF3138" s="1"/>
      <c r="BG3138" s="1"/>
      <c r="BH3138" s="1"/>
      <c r="BI3138" s="1"/>
      <c r="BJ3138" s="1"/>
      <c r="BK3138" s="1"/>
    </row>
    <row r="3139" spans="1:63" s="901" customFormat="1" ht="15" customHeight="1" x14ac:dyDescent="0.1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c r="AD3139" s="1"/>
      <c r="AE3139" s="1"/>
      <c r="AF3139" s="50"/>
      <c r="AG3139" s="54"/>
      <c r="AH3139" s="1"/>
      <c r="AI3139" s="1"/>
      <c r="AJ3139" s="1"/>
      <c r="AK3139" s="1"/>
      <c r="AL3139" s="1"/>
      <c r="AM3139" s="1"/>
      <c r="AN3139" s="1"/>
      <c r="AO3139" s="1"/>
      <c r="AP3139" s="1"/>
      <c r="AQ3139" s="1"/>
      <c r="AR3139" s="1"/>
      <c r="AS3139" s="1"/>
      <c r="AT3139" s="1"/>
      <c r="AU3139" s="1"/>
      <c r="AV3139" s="1"/>
      <c r="AW3139" s="1"/>
      <c r="AX3139" s="1"/>
      <c r="AY3139" s="1"/>
      <c r="AZ3139" s="1"/>
      <c r="BA3139" s="1"/>
      <c r="BB3139" s="1"/>
      <c r="BC3139" s="1"/>
      <c r="BD3139" s="1"/>
      <c r="BE3139" s="1"/>
      <c r="BF3139" s="1"/>
      <c r="BG3139" s="1"/>
      <c r="BH3139" s="1"/>
      <c r="BI3139" s="1"/>
      <c r="BJ3139" s="1"/>
      <c r="BK3139" s="1"/>
    </row>
    <row r="3140" spans="1:63" s="901" customFormat="1" ht="15" customHeight="1" x14ac:dyDescent="0.1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c r="AD3140" s="1"/>
      <c r="AE3140" s="1"/>
      <c r="AF3140" s="50"/>
      <c r="AG3140" s="54"/>
      <c r="AH3140" s="1"/>
      <c r="AI3140" s="1"/>
      <c r="AJ3140" s="1"/>
      <c r="AK3140" s="1"/>
      <c r="AL3140" s="1"/>
      <c r="AM3140" s="1"/>
      <c r="AN3140" s="1"/>
      <c r="AO3140" s="1"/>
      <c r="AP3140" s="1"/>
      <c r="AQ3140" s="1"/>
      <c r="AR3140" s="1"/>
      <c r="AS3140" s="1"/>
      <c r="AT3140" s="1"/>
      <c r="AU3140" s="1"/>
      <c r="AV3140" s="1"/>
      <c r="AW3140" s="1"/>
      <c r="AX3140" s="1"/>
      <c r="AY3140" s="1"/>
      <c r="AZ3140" s="1"/>
      <c r="BA3140" s="1"/>
      <c r="BB3140" s="1"/>
      <c r="BC3140" s="1"/>
      <c r="BD3140" s="1"/>
      <c r="BE3140" s="1"/>
      <c r="BF3140" s="1"/>
      <c r="BG3140" s="1"/>
      <c r="BH3140" s="1"/>
      <c r="BI3140" s="1"/>
      <c r="BJ3140" s="1"/>
      <c r="BK3140" s="1"/>
    </row>
    <row r="3141" spans="1:63" s="901" customFormat="1" ht="15" customHeight="1" x14ac:dyDescent="0.1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c r="AD3141" s="1"/>
      <c r="AE3141" s="1"/>
      <c r="AF3141" s="50"/>
      <c r="AG3141" s="54"/>
      <c r="AH3141" s="1"/>
      <c r="AI3141" s="1"/>
      <c r="AJ3141" s="1"/>
      <c r="AK3141" s="1"/>
      <c r="AL3141" s="1"/>
      <c r="AM3141" s="1"/>
      <c r="AN3141" s="1"/>
      <c r="AO3141" s="1"/>
      <c r="AP3141" s="1"/>
      <c r="AQ3141" s="1"/>
      <c r="AR3141" s="1"/>
      <c r="AS3141" s="1"/>
      <c r="AT3141" s="1"/>
      <c r="AU3141" s="1"/>
      <c r="AV3141" s="1"/>
      <c r="AW3141" s="1"/>
      <c r="AX3141" s="1"/>
      <c r="AY3141" s="1"/>
      <c r="AZ3141" s="1"/>
      <c r="BA3141" s="1"/>
      <c r="BB3141" s="1"/>
      <c r="BC3141" s="1"/>
      <c r="BD3141" s="1"/>
      <c r="BE3141" s="1"/>
      <c r="BF3141" s="1"/>
      <c r="BG3141" s="1"/>
      <c r="BH3141" s="1"/>
      <c r="BI3141" s="1"/>
      <c r="BJ3141" s="1"/>
      <c r="BK3141" s="1"/>
    </row>
    <row r="3142" spans="1:63" s="901" customFormat="1" ht="15" customHeight="1" x14ac:dyDescent="0.1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c r="AD3142" s="1"/>
      <c r="AE3142" s="1"/>
      <c r="AF3142" s="50"/>
      <c r="AG3142" s="54"/>
      <c r="AH3142" s="1"/>
      <c r="AI3142" s="1"/>
      <c r="AJ3142" s="1"/>
      <c r="AK3142" s="1"/>
      <c r="AL3142" s="1"/>
      <c r="AM3142" s="1"/>
      <c r="AN3142" s="1"/>
      <c r="AO3142" s="1"/>
      <c r="AP3142" s="1"/>
      <c r="AQ3142" s="1"/>
      <c r="AR3142" s="1"/>
      <c r="AS3142" s="1"/>
      <c r="AT3142" s="1"/>
      <c r="AU3142" s="1"/>
      <c r="AV3142" s="1"/>
      <c r="AW3142" s="1"/>
      <c r="AX3142" s="1"/>
      <c r="AY3142" s="1"/>
      <c r="AZ3142" s="1"/>
      <c r="BA3142" s="1"/>
      <c r="BB3142" s="1"/>
      <c r="BC3142" s="1"/>
      <c r="BD3142" s="1"/>
      <c r="BE3142" s="1"/>
      <c r="BF3142" s="1"/>
      <c r="BG3142" s="1"/>
      <c r="BH3142" s="1"/>
      <c r="BI3142" s="1"/>
      <c r="BJ3142" s="1"/>
      <c r="BK3142" s="1"/>
    </row>
    <row r="3143" spans="1:63" s="901" customFormat="1" ht="15" customHeight="1" x14ac:dyDescent="0.1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c r="AD3143" s="1"/>
      <c r="AE3143" s="1"/>
      <c r="AF3143" s="50"/>
      <c r="AG3143" s="54"/>
      <c r="AH3143" s="1"/>
      <c r="AI3143" s="1"/>
      <c r="AJ3143" s="1"/>
      <c r="AK3143" s="1"/>
      <c r="AL3143" s="1"/>
      <c r="AM3143" s="1"/>
      <c r="AN3143" s="1"/>
      <c r="AO3143" s="1"/>
      <c r="AP3143" s="1"/>
      <c r="AQ3143" s="1"/>
      <c r="AR3143" s="1"/>
      <c r="AS3143" s="1"/>
      <c r="AT3143" s="1"/>
      <c r="AU3143" s="1"/>
      <c r="AV3143" s="1"/>
      <c r="AW3143" s="1"/>
      <c r="AX3143" s="1"/>
      <c r="AY3143" s="1"/>
      <c r="AZ3143" s="1"/>
      <c r="BA3143" s="1"/>
      <c r="BB3143" s="1"/>
      <c r="BC3143" s="1"/>
      <c r="BD3143" s="1"/>
      <c r="BE3143" s="1"/>
      <c r="BF3143" s="1"/>
      <c r="BG3143" s="1"/>
      <c r="BH3143" s="1"/>
      <c r="BI3143" s="1"/>
      <c r="BJ3143" s="1"/>
      <c r="BK3143" s="1"/>
    </row>
    <row r="3144" spans="1:63" s="901" customFormat="1" ht="15" customHeight="1" x14ac:dyDescent="0.1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c r="AD3144" s="1"/>
      <c r="AE3144" s="1"/>
      <c r="AF3144" s="50"/>
      <c r="AG3144" s="54"/>
      <c r="AH3144" s="1"/>
      <c r="AI3144" s="1"/>
      <c r="AJ3144" s="1"/>
      <c r="AK3144" s="1"/>
      <c r="AL3144" s="1"/>
      <c r="AM3144" s="1"/>
      <c r="AN3144" s="1"/>
      <c r="AO3144" s="1"/>
      <c r="AP3144" s="1"/>
      <c r="AQ3144" s="1"/>
      <c r="AR3144" s="1"/>
      <c r="AS3144" s="1"/>
      <c r="AT3144" s="1"/>
      <c r="AU3144" s="1"/>
      <c r="AV3144" s="1"/>
      <c r="AW3144" s="1"/>
      <c r="AX3144" s="1"/>
      <c r="AY3144" s="1"/>
      <c r="AZ3144" s="1"/>
      <c r="BA3144" s="1"/>
      <c r="BB3144" s="1"/>
      <c r="BC3144" s="1"/>
      <c r="BD3144" s="1"/>
      <c r="BE3144" s="1"/>
      <c r="BF3144" s="1"/>
      <c r="BG3144" s="1"/>
      <c r="BH3144" s="1"/>
      <c r="BI3144" s="1"/>
      <c r="BJ3144" s="1"/>
      <c r="BK3144" s="1"/>
    </row>
    <row r="3145" spans="1:63" s="901" customFormat="1" ht="15" customHeight="1" x14ac:dyDescent="0.1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c r="AD3145" s="1"/>
      <c r="AE3145" s="1"/>
      <c r="AF3145" s="50"/>
      <c r="AG3145" s="54"/>
      <c r="AH3145" s="1"/>
      <c r="AI3145" s="1"/>
      <c r="AJ3145" s="1"/>
      <c r="AK3145" s="1"/>
      <c r="AL3145" s="1"/>
      <c r="AM3145" s="1"/>
      <c r="AN3145" s="1"/>
      <c r="AO3145" s="1"/>
      <c r="AP3145" s="1"/>
      <c r="AQ3145" s="1"/>
      <c r="AR3145" s="1"/>
      <c r="AS3145" s="1"/>
      <c r="AT3145" s="1"/>
      <c r="AU3145" s="1"/>
      <c r="AV3145" s="1"/>
      <c r="AW3145" s="1"/>
      <c r="AX3145" s="1"/>
      <c r="AY3145" s="1"/>
      <c r="AZ3145" s="1"/>
      <c r="BA3145" s="1"/>
      <c r="BB3145" s="1"/>
      <c r="BC3145" s="1"/>
      <c r="BD3145" s="1"/>
      <c r="BE3145" s="1"/>
      <c r="BF3145" s="1"/>
      <c r="BG3145" s="1"/>
      <c r="BH3145" s="1"/>
      <c r="BI3145" s="1"/>
      <c r="BJ3145" s="1"/>
      <c r="BK3145" s="1"/>
    </row>
    <row r="3146" spans="1:63" s="901" customFormat="1" ht="15" customHeight="1" x14ac:dyDescent="0.1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c r="AD3146" s="1"/>
      <c r="AE3146" s="1"/>
      <c r="AF3146" s="50"/>
      <c r="AG3146" s="54"/>
      <c r="AH3146" s="1"/>
      <c r="AI3146" s="1"/>
      <c r="AJ3146" s="1"/>
      <c r="AK3146" s="1"/>
      <c r="AL3146" s="1"/>
      <c r="AM3146" s="1"/>
      <c r="AN3146" s="1"/>
      <c r="AO3146" s="1"/>
      <c r="AP3146" s="1"/>
      <c r="AQ3146" s="1"/>
      <c r="AR3146" s="1"/>
      <c r="AS3146" s="1"/>
      <c r="AT3146" s="1"/>
      <c r="AU3146" s="1"/>
      <c r="AV3146" s="1"/>
      <c r="AW3146" s="1"/>
      <c r="AX3146" s="1"/>
      <c r="AY3146" s="1"/>
      <c r="AZ3146" s="1"/>
      <c r="BA3146" s="1"/>
      <c r="BB3146" s="1"/>
      <c r="BC3146" s="1"/>
      <c r="BD3146" s="1"/>
      <c r="BE3146" s="1"/>
      <c r="BF3146" s="1"/>
      <c r="BG3146" s="1"/>
      <c r="BH3146" s="1"/>
      <c r="BI3146" s="1"/>
      <c r="BJ3146" s="1"/>
      <c r="BK3146" s="1"/>
    </row>
    <row r="3147" spans="1:63" s="901" customFormat="1" ht="15" customHeight="1" x14ac:dyDescent="0.1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c r="AD3147" s="1"/>
      <c r="AE3147" s="1"/>
      <c r="AF3147" s="50"/>
      <c r="AG3147" s="54"/>
      <c r="AH3147" s="1"/>
      <c r="AI3147" s="1"/>
      <c r="AJ3147" s="1"/>
      <c r="AK3147" s="1"/>
      <c r="AL3147" s="1"/>
      <c r="AM3147" s="1"/>
      <c r="AN3147" s="1"/>
      <c r="AO3147" s="1"/>
      <c r="AP3147" s="1"/>
      <c r="AQ3147" s="1"/>
      <c r="AR3147" s="1"/>
      <c r="AS3147" s="1"/>
      <c r="AT3147" s="1"/>
      <c r="AU3147" s="1"/>
      <c r="AV3147" s="1"/>
      <c r="AW3147" s="1"/>
      <c r="AX3147" s="1"/>
      <c r="AY3147" s="1"/>
      <c r="AZ3147" s="1"/>
      <c r="BA3147" s="1"/>
      <c r="BB3147" s="1"/>
      <c r="BC3147" s="1"/>
      <c r="BD3147" s="1"/>
      <c r="BE3147" s="1"/>
      <c r="BF3147" s="1"/>
      <c r="BG3147" s="1"/>
      <c r="BH3147" s="1"/>
      <c r="BI3147" s="1"/>
      <c r="BJ3147" s="1"/>
      <c r="BK3147" s="1"/>
    </row>
    <row r="3148" spans="1:63" s="901" customFormat="1" ht="15" customHeight="1" x14ac:dyDescent="0.1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c r="AD3148" s="1"/>
      <c r="AE3148" s="1"/>
      <c r="AF3148" s="50"/>
      <c r="AG3148" s="54"/>
      <c r="AH3148" s="1"/>
      <c r="AI3148" s="1"/>
      <c r="AJ3148" s="1"/>
      <c r="AK3148" s="1"/>
      <c r="AL3148" s="1"/>
      <c r="AM3148" s="1"/>
      <c r="AN3148" s="1"/>
      <c r="AO3148" s="1"/>
      <c r="AP3148" s="1"/>
      <c r="AQ3148" s="1"/>
      <c r="AR3148" s="1"/>
      <c r="AS3148" s="1"/>
      <c r="AT3148" s="1"/>
      <c r="AU3148" s="1"/>
      <c r="AV3148" s="1"/>
      <c r="AW3148" s="1"/>
      <c r="AX3148" s="1"/>
      <c r="AY3148" s="1"/>
      <c r="AZ3148" s="1"/>
      <c r="BA3148" s="1"/>
      <c r="BB3148" s="1"/>
      <c r="BC3148" s="1"/>
      <c r="BD3148" s="1"/>
      <c r="BE3148" s="1"/>
      <c r="BF3148" s="1"/>
      <c r="BG3148" s="1"/>
      <c r="BH3148" s="1"/>
      <c r="BI3148" s="1"/>
      <c r="BJ3148" s="1"/>
      <c r="BK3148" s="1"/>
    </row>
    <row r="3149" spans="1:63" s="901" customFormat="1" ht="15" customHeight="1" x14ac:dyDescent="0.1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c r="AD3149" s="1"/>
      <c r="AE3149" s="1"/>
      <c r="AF3149" s="50"/>
      <c r="AG3149" s="54"/>
      <c r="AH3149" s="1"/>
      <c r="AI3149" s="1"/>
      <c r="AJ3149" s="1"/>
      <c r="AK3149" s="1"/>
      <c r="AL3149" s="1"/>
      <c r="AM3149" s="1"/>
      <c r="AN3149" s="1"/>
      <c r="AO3149" s="1"/>
      <c r="AP3149" s="1"/>
      <c r="AQ3149" s="1"/>
      <c r="AR3149" s="1"/>
      <c r="AS3149" s="1"/>
      <c r="AT3149" s="1"/>
      <c r="AU3149" s="1"/>
      <c r="AV3149" s="1"/>
      <c r="AW3149" s="1"/>
      <c r="AX3149" s="1"/>
      <c r="AY3149" s="1"/>
      <c r="AZ3149" s="1"/>
      <c r="BA3149" s="1"/>
      <c r="BB3149" s="1"/>
      <c r="BC3149" s="1"/>
      <c r="BD3149" s="1"/>
      <c r="BE3149" s="1"/>
      <c r="BF3149" s="1"/>
      <c r="BG3149" s="1"/>
      <c r="BH3149" s="1"/>
      <c r="BI3149" s="1"/>
      <c r="BJ3149" s="1"/>
      <c r="BK3149" s="1"/>
    </row>
    <row r="3150" spans="1:63" s="901" customFormat="1" ht="15" customHeight="1" x14ac:dyDescent="0.1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c r="AD3150" s="1"/>
      <c r="AE3150" s="1"/>
      <c r="AF3150" s="50"/>
      <c r="AG3150" s="54"/>
      <c r="AH3150" s="1"/>
      <c r="AI3150" s="1"/>
      <c r="AJ3150" s="1"/>
      <c r="AK3150" s="1"/>
      <c r="AL3150" s="1"/>
      <c r="AM3150" s="1"/>
      <c r="AN3150" s="1"/>
      <c r="AO3150" s="1"/>
      <c r="AP3150" s="1"/>
      <c r="AQ3150" s="1"/>
      <c r="AR3150" s="1"/>
      <c r="AS3150" s="1"/>
      <c r="AT3150" s="1"/>
      <c r="AU3150" s="1"/>
      <c r="AV3150" s="1"/>
      <c r="AW3150" s="1"/>
      <c r="AX3150" s="1"/>
      <c r="AY3150" s="1"/>
      <c r="AZ3150" s="1"/>
      <c r="BA3150" s="1"/>
      <c r="BB3150" s="1"/>
      <c r="BC3150" s="1"/>
      <c r="BD3150" s="1"/>
      <c r="BE3150" s="1"/>
      <c r="BF3150" s="1"/>
      <c r="BG3150" s="1"/>
      <c r="BH3150" s="1"/>
      <c r="BI3150" s="1"/>
      <c r="BJ3150" s="1"/>
      <c r="BK3150" s="1"/>
    </row>
    <row r="3151" spans="1:63" s="901" customFormat="1" ht="15" customHeight="1" x14ac:dyDescent="0.1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c r="AD3151" s="1"/>
      <c r="AE3151" s="1"/>
      <c r="AF3151" s="50"/>
      <c r="AG3151" s="54"/>
      <c r="AH3151" s="1"/>
      <c r="AI3151" s="1"/>
      <c r="AJ3151" s="1"/>
      <c r="AK3151" s="1"/>
      <c r="AL3151" s="1"/>
      <c r="AM3151" s="1"/>
      <c r="AN3151" s="1"/>
      <c r="AO3151" s="1"/>
      <c r="AP3151" s="1"/>
      <c r="AQ3151" s="1"/>
      <c r="AR3151" s="1"/>
      <c r="AS3151" s="1"/>
      <c r="AT3151" s="1"/>
      <c r="AU3151" s="1"/>
      <c r="AV3151" s="1"/>
      <c r="AW3151" s="1"/>
      <c r="AX3151" s="1"/>
      <c r="AY3151" s="1"/>
      <c r="AZ3151" s="1"/>
      <c r="BA3151" s="1"/>
      <c r="BB3151" s="1"/>
      <c r="BC3151" s="1"/>
      <c r="BD3151" s="1"/>
      <c r="BE3151" s="1"/>
      <c r="BF3151" s="1"/>
      <c r="BG3151" s="1"/>
      <c r="BH3151" s="1"/>
      <c r="BI3151" s="1"/>
      <c r="BJ3151" s="1"/>
      <c r="BK3151" s="1"/>
    </row>
    <row r="3152" spans="1:63" s="901" customFormat="1" ht="15" customHeight="1" x14ac:dyDescent="0.1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c r="AD3152" s="1"/>
      <c r="AE3152" s="1"/>
      <c r="AF3152" s="50"/>
      <c r="AG3152" s="54"/>
      <c r="AH3152" s="1"/>
      <c r="AI3152" s="1"/>
      <c r="AJ3152" s="1"/>
      <c r="AK3152" s="1"/>
      <c r="AL3152" s="1"/>
      <c r="AM3152" s="1"/>
      <c r="AN3152" s="1"/>
      <c r="AO3152" s="1"/>
      <c r="AP3152" s="1"/>
      <c r="AQ3152" s="1"/>
      <c r="AR3152" s="1"/>
      <c r="AS3152" s="1"/>
      <c r="AT3152" s="1"/>
      <c r="AU3152" s="1"/>
      <c r="AV3152" s="1"/>
      <c r="AW3152" s="1"/>
      <c r="AX3152" s="1"/>
      <c r="AY3152" s="1"/>
      <c r="AZ3152" s="1"/>
      <c r="BA3152" s="1"/>
      <c r="BB3152" s="1"/>
      <c r="BC3152" s="1"/>
      <c r="BD3152" s="1"/>
      <c r="BE3152" s="1"/>
      <c r="BF3152" s="1"/>
      <c r="BG3152" s="1"/>
      <c r="BH3152" s="1"/>
      <c r="BI3152" s="1"/>
      <c r="BJ3152" s="1"/>
      <c r="BK3152" s="1"/>
    </row>
    <row r="3153" spans="1:63" s="901" customFormat="1" ht="15" customHeight="1" x14ac:dyDescent="0.1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c r="AD3153" s="1"/>
      <c r="AE3153" s="1"/>
      <c r="AF3153" s="50"/>
      <c r="AG3153" s="54"/>
      <c r="AH3153" s="1"/>
      <c r="AI3153" s="1"/>
      <c r="AJ3153" s="1"/>
      <c r="AK3153" s="1"/>
      <c r="AL3153" s="1"/>
      <c r="AM3153" s="1"/>
      <c r="AN3153" s="1"/>
      <c r="AO3153" s="1"/>
      <c r="AP3153" s="1"/>
      <c r="AQ3153" s="1"/>
      <c r="AR3153" s="1"/>
      <c r="AS3153" s="1"/>
      <c r="AT3153" s="1"/>
      <c r="AU3153" s="1"/>
      <c r="AV3153" s="1"/>
      <c r="AW3153" s="1"/>
      <c r="AX3153" s="1"/>
      <c r="AY3153" s="1"/>
      <c r="AZ3153" s="1"/>
      <c r="BA3153" s="1"/>
      <c r="BB3153" s="1"/>
      <c r="BC3153" s="1"/>
      <c r="BD3153" s="1"/>
      <c r="BE3153" s="1"/>
      <c r="BF3153" s="1"/>
      <c r="BG3153" s="1"/>
      <c r="BH3153" s="1"/>
      <c r="BI3153" s="1"/>
      <c r="BJ3153" s="1"/>
      <c r="BK3153" s="1"/>
    </row>
    <row r="3154" spans="1:63" s="901" customFormat="1" ht="15" customHeight="1" x14ac:dyDescent="0.1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c r="AD3154" s="1"/>
      <c r="AE3154" s="1"/>
      <c r="AF3154" s="50"/>
      <c r="AG3154" s="54"/>
      <c r="AH3154" s="1"/>
      <c r="AI3154" s="1"/>
      <c r="AJ3154" s="1"/>
      <c r="AK3154" s="1"/>
      <c r="AL3154" s="1"/>
      <c r="AM3154" s="1"/>
      <c r="AN3154" s="1"/>
      <c r="AO3154" s="1"/>
      <c r="AP3154" s="1"/>
      <c r="AQ3154" s="1"/>
      <c r="AR3154" s="1"/>
      <c r="AS3154" s="1"/>
      <c r="AT3154" s="1"/>
      <c r="AU3154" s="1"/>
      <c r="AV3154" s="1"/>
      <c r="AW3154" s="1"/>
      <c r="AX3154" s="1"/>
      <c r="AY3154" s="1"/>
      <c r="AZ3154" s="1"/>
      <c r="BA3154" s="1"/>
      <c r="BB3154" s="1"/>
      <c r="BC3154" s="1"/>
      <c r="BD3154" s="1"/>
      <c r="BE3154" s="1"/>
      <c r="BF3154" s="1"/>
      <c r="BG3154" s="1"/>
      <c r="BH3154" s="1"/>
      <c r="BI3154" s="1"/>
      <c r="BJ3154" s="1"/>
      <c r="BK3154" s="1"/>
    </row>
    <row r="3155" spans="1:63" s="901" customFormat="1" ht="15" customHeight="1" x14ac:dyDescent="0.1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c r="AD3155" s="1"/>
      <c r="AE3155" s="1"/>
      <c r="AF3155" s="50"/>
      <c r="AG3155" s="54"/>
      <c r="AH3155" s="1"/>
      <c r="AI3155" s="1"/>
      <c r="AJ3155" s="1"/>
      <c r="AK3155" s="1"/>
      <c r="AL3155" s="1"/>
      <c r="AM3155" s="1"/>
      <c r="AN3155" s="1"/>
      <c r="AO3155" s="1"/>
      <c r="AP3155" s="1"/>
      <c r="AQ3155" s="1"/>
      <c r="AR3155" s="1"/>
      <c r="AS3155" s="1"/>
      <c r="AT3155" s="1"/>
      <c r="AU3155" s="1"/>
      <c r="AV3155" s="1"/>
      <c r="AW3155" s="1"/>
      <c r="AX3155" s="1"/>
      <c r="AY3155" s="1"/>
      <c r="AZ3155" s="1"/>
      <c r="BA3155" s="1"/>
      <c r="BB3155" s="1"/>
      <c r="BC3155" s="1"/>
      <c r="BD3155" s="1"/>
      <c r="BE3155" s="1"/>
      <c r="BF3155" s="1"/>
      <c r="BG3155" s="1"/>
      <c r="BH3155" s="1"/>
      <c r="BI3155" s="1"/>
      <c r="BJ3155" s="1"/>
      <c r="BK3155" s="1"/>
    </row>
    <row r="3156" spans="1:63" s="901" customFormat="1" ht="15" customHeight="1" x14ac:dyDescent="0.1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c r="AD3156" s="1"/>
      <c r="AE3156" s="1"/>
      <c r="AF3156" s="50"/>
      <c r="AG3156" s="54"/>
      <c r="AH3156" s="1"/>
      <c r="AI3156" s="1"/>
      <c r="AJ3156" s="1"/>
      <c r="AK3156" s="1"/>
      <c r="AL3156" s="1"/>
      <c r="AM3156" s="1"/>
      <c r="AN3156" s="1"/>
      <c r="AO3156" s="1"/>
      <c r="AP3156" s="1"/>
      <c r="AQ3156" s="1"/>
      <c r="AR3156" s="1"/>
      <c r="AS3156" s="1"/>
      <c r="AT3156" s="1"/>
      <c r="AU3156" s="1"/>
      <c r="AV3156" s="1"/>
      <c r="AW3156" s="1"/>
      <c r="AX3156" s="1"/>
      <c r="AY3156" s="1"/>
      <c r="AZ3156" s="1"/>
      <c r="BA3156" s="1"/>
      <c r="BB3156" s="1"/>
      <c r="BC3156" s="1"/>
      <c r="BD3156" s="1"/>
      <c r="BE3156" s="1"/>
      <c r="BF3156" s="1"/>
      <c r="BG3156" s="1"/>
      <c r="BH3156" s="1"/>
      <c r="BI3156" s="1"/>
      <c r="BJ3156" s="1"/>
      <c r="BK3156" s="1"/>
    </row>
    <row r="3157" spans="1:63" s="901" customFormat="1" ht="15" customHeight="1" x14ac:dyDescent="0.1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c r="AD3157" s="1"/>
      <c r="AE3157" s="1"/>
      <c r="AF3157" s="50"/>
      <c r="AG3157" s="54"/>
      <c r="AH3157" s="1"/>
      <c r="AI3157" s="1"/>
      <c r="AJ3157" s="1"/>
      <c r="AK3157" s="1"/>
      <c r="AL3157" s="1"/>
      <c r="AM3157" s="1"/>
      <c r="AN3157" s="1"/>
      <c r="AO3157" s="1"/>
      <c r="AP3157" s="1"/>
      <c r="AQ3157" s="1"/>
      <c r="AR3157" s="1"/>
      <c r="AS3157" s="1"/>
      <c r="AT3157" s="1"/>
      <c r="AU3157" s="1"/>
      <c r="AV3157" s="1"/>
      <c r="AW3157" s="1"/>
      <c r="AX3157" s="1"/>
      <c r="AY3157" s="1"/>
      <c r="AZ3157" s="1"/>
      <c r="BA3157" s="1"/>
      <c r="BB3157" s="1"/>
      <c r="BC3157" s="1"/>
      <c r="BD3157" s="1"/>
      <c r="BE3157" s="1"/>
      <c r="BF3157" s="1"/>
      <c r="BG3157" s="1"/>
      <c r="BH3157" s="1"/>
      <c r="BI3157" s="1"/>
      <c r="BJ3157" s="1"/>
      <c r="BK3157" s="1"/>
    </row>
    <row r="3158" spans="1:63" s="901" customFormat="1" ht="15" customHeight="1" x14ac:dyDescent="0.1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c r="AD3158" s="1"/>
      <c r="AE3158" s="1"/>
      <c r="AF3158" s="50"/>
      <c r="AG3158" s="54"/>
      <c r="AH3158" s="1"/>
      <c r="AI3158" s="1"/>
      <c r="AJ3158" s="1"/>
      <c r="AK3158" s="1"/>
      <c r="AL3158" s="1"/>
      <c r="AM3158" s="1"/>
      <c r="AN3158" s="1"/>
      <c r="AO3158" s="1"/>
      <c r="AP3158" s="1"/>
      <c r="AQ3158" s="1"/>
      <c r="AR3158" s="1"/>
      <c r="AS3158" s="1"/>
      <c r="AT3158" s="1"/>
      <c r="AU3158" s="1"/>
      <c r="AV3158" s="1"/>
      <c r="AW3158" s="1"/>
      <c r="AX3158" s="1"/>
      <c r="AY3158" s="1"/>
      <c r="AZ3158" s="1"/>
      <c r="BA3158" s="1"/>
      <c r="BB3158" s="1"/>
      <c r="BC3158" s="1"/>
      <c r="BD3158" s="1"/>
      <c r="BE3158" s="1"/>
      <c r="BF3158" s="1"/>
      <c r="BG3158" s="1"/>
      <c r="BH3158" s="1"/>
      <c r="BI3158" s="1"/>
      <c r="BJ3158" s="1"/>
      <c r="BK3158" s="1"/>
    </row>
    <row r="3159" spans="1:63" s="901" customFormat="1" ht="15" customHeight="1" x14ac:dyDescent="0.1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c r="AD3159" s="1"/>
      <c r="AE3159" s="1"/>
      <c r="AF3159" s="50"/>
      <c r="AG3159" s="54"/>
      <c r="AH3159" s="1"/>
      <c r="AI3159" s="1"/>
      <c r="AJ3159" s="1"/>
      <c r="AK3159" s="1"/>
      <c r="AL3159" s="1"/>
      <c r="AM3159" s="1"/>
      <c r="AN3159" s="1"/>
      <c r="AO3159" s="1"/>
      <c r="AP3159" s="1"/>
      <c r="AQ3159" s="1"/>
      <c r="AR3159" s="1"/>
      <c r="AS3159" s="1"/>
      <c r="AT3159" s="1"/>
      <c r="AU3159" s="1"/>
      <c r="AV3159" s="1"/>
      <c r="AW3159" s="1"/>
      <c r="AX3159" s="1"/>
      <c r="AY3159" s="1"/>
      <c r="AZ3159" s="1"/>
      <c r="BA3159" s="1"/>
      <c r="BB3159" s="1"/>
      <c r="BC3159" s="1"/>
      <c r="BD3159" s="1"/>
      <c r="BE3159" s="1"/>
      <c r="BF3159" s="1"/>
      <c r="BG3159" s="1"/>
      <c r="BH3159" s="1"/>
      <c r="BI3159" s="1"/>
      <c r="BJ3159" s="1"/>
      <c r="BK3159" s="1"/>
    </row>
    <row r="3160" spans="1:63" s="901" customFormat="1" ht="15" customHeight="1" x14ac:dyDescent="0.1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c r="AD3160" s="1"/>
      <c r="AE3160" s="1"/>
      <c r="AF3160" s="50"/>
      <c r="AG3160" s="54"/>
      <c r="AH3160" s="1"/>
      <c r="AI3160" s="1"/>
      <c r="AJ3160" s="1"/>
      <c r="AK3160" s="1"/>
      <c r="AL3160" s="1"/>
      <c r="AM3160" s="1"/>
      <c r="AN3160" s="1"/>
      <c r="AO3160" s="1"/>
      <c r="AP3160" s="1"/>
      <c r="AQ3160" s="1"/>
      <c r="AR3160" s="1"/>
      <c r="AS3160" s="1"/>
      <c r="AT3160" s="1"/>
      <c r="AU3160" s="1"/>
      <c r="AV3160" s="1"/>
      <c r="AW3160" s="1"/>
      <c r="AX3160" s="1"/>
      <c r="AY3160" s="1"/>
      <c r="AZ3160" s="1"/>
      <c r="BA3160" s="1"/>
      <c r="BB3160" s="1"/>
      <c r="BC3160" s="1"/>
      <c r="BD3160" s="1"/>
      <c r="BE3160" s="1"/>
      <c r="BF3160" s="1"/>
      <c r="BG3160" s="1"/>
      <c r="BH3160" s="1"/>
      <c r="BI3160" s="1"/>
      <c r="BJ3160" s="1"/>
      <c r="BK3160" s="1"/>
    </row>
    <row r="3161" spans="1:63" s="901" customFormat="1" ht="15" customHeight="1" x14ac:dyDescent="0.1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c r="AD3161" s="1"/>
      <c r="AE3161" s="1"/>
      <c r="AF3161" s="50"/>
      <c r="AG3161" s="54"/>
      <c r="AH3161" s="1"/>
      <c r="AI3161" s="1"/>
      <c r="AJ3161" s="1"/>
      <c r="AK3161" s="1"/>
      <c r="AL3161" s="1"/>
      <c r="AM3161" s="1"/>
      <c r="AN3161" s="1"/>
      <c r="AO3161" s="1"/>
      <c r="AP3161" s="1"/>
      <c r="AQ3161" s="1"/>
      <c r="AR3161" s="1"/>
      <c r="AS3161" s="1"/>
      <c r="AT3161" s="1"/>
      <c r="AU3161" s="1"/>
      <c r="AV3161" s="1"/>
      <c r="AW3161" s="1"/>
      <c r="AX3161" s="1"/>
      <c r="AY3161" s="1"/>
      <c r="AZ3161" s="1"/>
      <c r="BA3161" s="1"/>
      <c r="BB3161" s="1"/>
      <c r="BC3161" s="1"/>
      <c r="BD3161" s="1"/>
      <c r="BE3161" s="1"/>
      <c r="BF3161" s="1"/>
      <c r="BG3161" s="1"/>
      <c r="BH3161" s="1"/>
      <c r="BI3161" s="1"/>
      <c r="BJ3161" s="1"/>
      <c r="BK3161" s="1"/>
    </row>
    <row r="3162" spans="1:63" s="901" customFormat="1" ht="15" customHeight="1" x14ac:dyDescent="0.1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c r="AD3162" s="1"/>
      <c r="AE3162" s="1"/>
      <c r="AF3162" s="50"/>
      <c r="AG3162" s="54"/>
      <c r="AH3162" s="1"/>
      <c r="AI3162" s="1"/>
      <c r="AJ3162" s="1"/>
      <c r="AK3162" s="1"/>
      <c r="AL3162" s="1"/>
      <c r="AM3162" s="1"/>
      <c r="AN3162" s="1"/>
      <c r="AO3162" s="1"/>
      <c r="AP3162" s="1"/>
      <c r="AQ3162" s="1"/>
      <c r="AR3162" s="1"/>
      <c r="AS3162" s="1"/>
      <c r="AT3162" s="1"/>
      <c r="AU3162" s="1"/>
      <c r="AV3162" s="1"/>
      <c r="AW3162" s="1"/>
      <c r="AX3162" s="1"/>
      <c r="AY3162" s="1"/>
      <c r="AZ3162" s="1"/>
      <c r="BA3162" s="1"/>
      <c r="BB3162" s="1"/>
      <c r="BC3162" s="1"/>
      <c r="BD3162" s="1"/>
      <c r="BE3162" s="1"/>
      <c r="BF3162" s="1"/>
      <c r="BG3162" s="1"/>
      <c r="BH3162" s="1"/>
      <c r="BI3162" s="1"/>
      <c r="BJ3162" s="1"/>
      <c r="BK3162" s="1"/>
    </row>
    <row r="3163" spans="1:63" s="901" customFormat="1" ht="15" customHeight="1" x14ac:dyDescent="0.1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c r="AD3163" s="1"/>
      <c r="AE3163" s="1"/>
      <c r="AF3163" s="50"/>
      <c r="AG3163" s="54"/>
      <c r="AH3163" s="1"/>
      <c r="AI3163" s="1"/>
      <c r="AJ3163" s="1"/>
      <c r="AK3163" s="1"/>
      <c r="AL3163" s="1"/>
      <c r="AM3163" s="1"/>
      <c r="AN3163" s="1"/>
      <c r="AO3163" s="1"/>
      <c r="AP3163" s="1"/>
      <c r="AQ3163" s="1"/>
      <c r="AR3163" s="1"/>
      <c r="AS3163" s="1"/>
      <c r="AT3163" s="1"/>
      <c r="AU3163" s="1"/>
      <c r="AV3163" s="1"/>
      <c r="AW3163" s="1"/>
      <c r="AX3163" s="1"/>
      <c r="AY3163" s="1"/>
      <c r="AZ3163" s="1"/>
      <c r="BA3163" s="1"/>
      <c r="BB3163" s="1"/>
      <c r="BC3163" s="1"/>
      <c r="BD3163" s="1"/>
      <c r="BE3163" s="1"/>
      <c r="BF3163" s="1"/>
      <c r="BG3163" s="1"/>
      <c r="BH3163" s="1"/>
      <c r="BI3163" s="1"/>
      <c r="BJ3163" s="1"/>
      <c r="BK3163" s="1"/>
    </row>
    <row r="3164" spans="1:63" s="901" customFormat="1" ht="15" customHeight="1" x14ac:dyDescent="0.1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c r="AD3164" s="1"/>
      <c r="AE3164" s="1"/>
      <c r="AF3164" s="50"/>
      <c r="AG3164" s="54"/>
      <c r="AH3164" s="1"/>
      <c r="AI3164" s="1"/>
      <c r="AJ3164" s="1"/>
      <c r="AK3164" s="1"/>
      <c r="AL3164" s="1"/>
      <c r="AM3164" s="1"/>
      <c r="AN3164" s="1"/>
      <c r="AO3164" s="1"/>
      <c r="AP3164" s="1"/>
      <c r="AQ3164" s="1"/>
      <c r="AR3164" s="1"/>
      <c r="AS3164" s="1"/>
      <c r="AT3164" s="1"/>
      <c r="AU3164" s="1"/>
      <c r="AV3164" s="1"/>
      <c r="AW3164" s="1"/>
      <c r="AX3164" s="1"/>
      <c r="AY3164" s="1"/>
      <c r="AZ3164" s="1"/>
      <c r="BA3164" s="1"/>
      <c r="BB3164" s="1"/>
      <c r="BC3164" s="1"/>
      <c r="BD3164" s="1"/>
      <c r="BE3164" s="1"/>
      <c r="BF3164" s="1"/>
      <c r="BG3164" s="1"/>
      <c r="BH3164" s="1"/>
      <c r="BI3164" s="1"/>
      <c r="BJ3164" s="1"/>
      <c r="BK3164" s="1"/>
    </row>
    <row r="3165" spans="1:63" s="901" customFormat="1" ht="15" customHeight="1" x14ac:dyDescent="0.1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c r="AD3165" s="1"/>
      <c r="AE3165" s="1"/>
      <c r="AF3165" s="50"/>
      <c r="AG3165" s="54"/>
      <c r="AH3165" s="1"/>
      <c r="AI3165" s="1"/>
      <c r="AJ3165" s="1"/>
      <c r="AK3165" s="1"/>
      <c r="AL3165" s="1"/>
      <c r="AM3165" s="1"/>
      <c r="AN3165" s="1"/>
      <c r="AO3165" s="1"/>
      <c r="AP3165" s="1"/>
      <c r="AQ3165" s="1"/>
      <c r="AR3165" s="1"/>
      <c r="AS3165" s="1"/>
      <c r="AT3165" s="1"/>
      <c r="AU3165" s="1"/>
      <c r="AV3165" s="1"/>
      <c r="AW3165" s="1"/>
      <c r="AX3165" s="1"/>
      <c r="AY3165" s="1"/>
      <c r="AZ3165" s="1"/>
      <c r="BA3165" s="1"/>
      <c r="BB3165" s="1"/>
      <c r="BC3165" s="1"/>
      <c r="BD3165" s="1"/>
      <c r="BE3165" s="1"/>
      <c r="BF3165" s="1"/>
      <c r="BG3165" s="1"/>
      <c r="BH3165" s="1"/>
      <c r="BI3165" s="1"/>
      <c r="BJ3165" s="1"/>
      <c r="BK3165" s="1"/>
    </row>
    <row r="3166" spans="1:63" s="901" customFormat="1" ht="15" customHeight="1" x14ac:dyDescent="0.1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c r="AD3166" s="1"/>
      <c r="AE3166" s="1"/>
      <c r="AF3166" s="50"/>
      <c r="AG3166" s="54"/>
      <c r="AH3166" s="1"/>
      <c r="AI3166" s="1"/>
      <c r="AJ3166" s="1"/>
      <c r="AK3166" s="1"/>
      <c r="AL3166" s="1"/>
      <c r="AM3166" s="1"/>
      <c r="AN3166" s="1"/>
      <c r="AO3166" s="1"/>
      <c r="AP3166" s="1"/>
      <c r="AQ3166" s="1"/>
      <c r="AR3166" s="1"/>
      <c r="AS3166" s="1"/>
      <c r="AT3166" s="1"/>
      <c r="AU3166" s="1"/>
      <c r="AV3166" s="1"/>
      <c r="AW3166" s="1"/>
      <c r="AX3166" s="1"/>
      <c r="AY3166" s="1"/>
      <c r="AZ3166" s="1"/>
      <c r="BA3166" s="1"/>
      <c r="BB3166" s="1"/>
      <c r="BC3166" s="1"/>
      <c r="BD3166" s="1"/>
      <c r="BE3166" s="1"/>
      <c r="BF3166" s="1"/>
      <c r="BG3166" s="1"/>
      <c r="BH3166" s="1"/>
      <c r="BI3166" s="1"/>
      <c r="BJ3166" s="1"/>
      <c r="BK3166" s="1"/>
    </row>
    <row r="3167" spans="1:63" s="901" customFormat="1" ht="15" customHeight="1" x14ac:dyDescent="0.1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c r="AD3167" s="1"/>
      <c r="AE3167" s="1"/>
      <c r="AF3167" s="50"/>
      <c r="AG3167" s="54"/>
      <c r="AH3167" s="1"/>
      <c r="AI3167" s="1"/>
      <c r="AJ3167" s="1"/>
      <c r="AK3167" s="1"/>
      <c r="AL3167" s="1"/>
      <c r="AM3167" s="1"/>
      <c r="AN3167" s="1"/>
      <c r="AO3167" s="1"/>
      <c r="AP3167" s="1"/>
      <c r="AQ3167" s="1"/>
      <c r="AR3167" s="1"/>
      <c r="AS3167" s="1"/>
      <c r="AT3167" s="1"/>
      <c r="AU3167" s="1"/>
      <c r="AV3167" s="1"/>
      <c r="AW3167" s="1"/>
      <c r="AX3167" s="1"/>
      <c r="AY3167" s="1"/>
      <c r="AZ3167" s="1"/>
      <c r="BA3167" s="1"/>
      <c r="BB3167" s="1"/>
      <c r="BC3167" s="1"/>
      <c r="BD3167" s="1"/>
      <c r="BE3167" s="1"/>
      <c r="BF3167" s="1"/>
      <c r="BG3167" s="1"/>
      <c r="BH3167" s="1"/>
      <c r="BI3167" s="1"/>
      <c r="BJ3167" s="1"/>
      <c r="BK3167" s="1"/>
    </row>
    <row r="3168" spans="1:63" s="901" customFormat="1" ht="15" customHeight="1" x14ac:dyDescent="0.1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c r="AD3168" s="1"/>
      <c r="AE3168" s="1"/>
      <c r="AF3168" s="50"/>
      <c r="AG3168" s="54"/>
      <c r="AH3168" s="1"/>
      <c r="AI3168" s="1"/>
      <c r="AJ3168" s="1"/>
      <c r="AK3168" s="1"/>
      <c r="AL3168" s="1"/>
      <c r="AM3168" s="1"/>
      <c r="AN3168" s="1"/>
      <c r="AO3168" s="1"/>
      <c r="AP3168" s="1"/>
      <c r="AQ3168" s="1"/>
      <c r="AR3168" s="1"/>
      <c r="AS3168" s="1"/>
      <c r="AT3168" s="1"/>
      <c r="AU3168" s="1"/>
      <c r="AV3168" s="1"/>
      <c r="AW3168" s="1"/>
      <c r="AX3168" s="1"/>
      <c r="AY3168" s="1"/>
      <c r="AZ3168" s="1"/>
      <c r="BA3168" s="1"/>
      <c r="BB3168" s="1"/>
      <c r="BC3168" s="1"/>
      <c r="BD3168" s="1"/>
      <c r="BE3168" s="1"/>
      <c r="BF3168" s="1"/>
      <c r="BG3168" s="1"/>
      <c r="BH3168" s="1"/>
      <c r="BI3168" s="1"/>
      <c r="BJ3168" s="1"/>
      <c r="BK3168" s="1"/>
    </row>
    <row r="3169" spans="1:63" s="901" customFormat="1" ht="15" customHeight="1" x14ac:dyDescent="0.1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c r="AD3169" s="1"/>
      <c r="AE3169" s="1"/>
      <c r="AF3169" s="50"/>
      <c r="AG3169" s="54"/>
      <c r="AH3169" s="1"/>
      <c r="AI3169" s="1"/>
      <c r="AJ3169" s="1"/>
      <c r="AK3169" s="1"/>
      <c r="AL3169" s="1"/>
      <c r="AM3169" s="1"/>
      <c r="AN3169" s="1"/>
      <c r="AO3169" s="1"/>
      <c r="AP3169" s="1"/>
      <c r="AQ3169" s="1"/>
      <c r="AR3169" s="1"/>
      <c r="AS3169" s="1"/>
      <c r="AT3169" s="1"/>
      <c r="AU3169" s="1"/>
      <c r="AV3169" s="1"/>
      <c r="AW3169" s="1"/>
      <c r="AX3169" s="1"/>
      <c r="AY3169" s="1"/>
      <c r="AZ3169" s="1"/>
      <c r="BA3169" s="1"/>
      <c r="BB3169" s="1"/>
      <c r="BC3169" s="1"/>
      <c r="BD3169" s="1"/>
      <c r="BE3169" s="1"/>
      <c r="BF3169" s="1"/>
      <c r="BG3169" s="1"/>
      <c r="BH3169" s="1"/>
      <c r="BI3169" s="1"/>
      <c r="BJ3169" s="1"/>
      <c r="BK3169" s="1"/>
    </row>
    <row r="3170" spans="1:63" s="901" customFormat="1" ht="15" customHeight="1" x14ac:dyDescent="0.1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c r="AD3170" s="1"/>
      <c r="AE3170" s="1"/>
      <c r="AF3170" s="50"/>
      <c r="AG3170" s="54"/>
      <c r="AH3170" s="1"/>
      <c r="AI3170" s="1"/>
      <c r="AJ3170" s="1"/>
      <c r="AK3170" s="1"/>
      <c r="AL3170" s="1"/>
      <c r="AM3170" s="1"/>
      <c r="AN3170" s="1"/>
      <c r="AO3170" s="1"/>
      <c r="AP3170" s="1"/>
      <c r="AQ3170" s="1"/>
      <c r="AR3170" s="1"/>
      <c r="AS3170" s="1"/>
      <c r="AT3170" s="1"/>
      <c r="AU3170" s="1"/>
      <c r="AV3170" s="1"/>
      <c r="AW3170" s="1"/>
      <c r="AX3170" s="1"/>
      <c r="AY3170" s="1"/>
      <c r="AZ3170" s="1"/>
      <c r="BA3170" s="1"/>
      <c r="BB3170" s="1"/>
      <c r="BC3170" s="1"/>
      <c r="BD3170" s="1"/>
      <c r="BE3170" s="1"/>
      <c r="BF3170" s="1"/>
      <c r="BG3170" s="1"/>
      <c r="BH3170" s="1"/>
      <c r="BI3170" s="1"/>
      <c r="BJ3170" s="1"/>
      <c r="BK3170" s="1"/>
    </row>
    <row r="3171" spans="1:63" s="901" customFormat="1" ht="15" customHeight="1" x14ac:dyDescent="0.1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c r="AD3171" s="1"/>
      <c r="AE3171" s="1"/>
      <c r="AF3171" s="50"/>
      <c r="AG3171" s="54"/>
      <c r="AH3171" s="1"/>
      <c r="AI3171" s="1"/>
      <c r="AJ3171" s="1"/>
      <c r="AK3171" s="1"/>
      <c r="AL3171" s="1"/>
      <c r="AM3171" s="1"/>
      <c r="AN3171" s="1"/>
      <c r="AO3171" s="1"/>
      <c r="AP3171" s="1"/>
      <c r="AQ3171" s="1"/>
      <c r="AR3171" s="1"/>
      <c r="AS3171" s="1"/>
      <c r="AT3171" s="1"/>
      <c r="AU3171" s="1"/>
      <c r="AV3171" s="1"/>
      <c r="AW3171" s="1"/>
      <c r="AX3171" s="1"/>
      <c r="AY3171" s="1"/>
      <c r="AZ3171" s="1"/>
      <c r="BA3171" s="1"/>
      <c r="BB3171" s="1"/>
      <c r="BC3171" s="1"/>
      <c r="BD3171" s="1"/>
      <c r="BE3171" s="1"/>
      <c r="BF3171" s="1"/>
      <c r="BG3171" s="1"/>
      <c r="BH3171" s="1"/>
      <c r="BI3171" s="1"/>
      <c r="BJ3171" s="1"/>
      <c r="BK3171" s="1"/>
    </row>
    <row r="3172" spans="1:63" s="901" customFormat="1" ht="15" customHeight="1" x14ac:dyDescent="0.1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c r="AD3172" s="1"/>
      <c r="AE3172" s="1"/>
      <c r="AF3172" s="50"/>
      <c r="AG3172" s="54"/>
      <c r="AH3172" s="1"/>
      <c r="AI3172" s="1"/>
      <c r="AJ3172" s="1"/>
      <c r="AK3172" s="1"/>
      <c r="AL3172" s="1"/>
      <c r="AM3172" s="1"/>
      <c r="AN3172" s="1"/>
      <c r="AO3172" s="1"/>
      <c r="AP3172" s="1"/>
      <c r="AQ3172" s="1"/>
      <c r="AR3172" s="1"/>
      <c r="AS3172" s="1"/>
      <c r="AT3172" s="1"/>
      <c r="AU3172" s="1"/>
      <c r="AV3172" s="1"/>
      <c r="AW3172" s="1"/>
      <c r="AX3172" s="1"/>
      <c r="AY3172" s="1"/>
      <c r="AZ3172" s="1"/>
      <c r="BA3172" s="1"/>
      <c r="BB3172" s="1"/>
      <c r="BC3172" s="1"/>
      <c r="BD3172" s="1"/>
      <c r="BE3172" s="1"/>
      <c r="BF3172" s="1"/>
      <c r="BG3172" s="1"/>
      <c r="BH3172" s="1"/>
      <c r="BI3172" s="1"/>
      <c r="BJ3172" s="1"/>
      <c r="BK3172" s="1"/>
    </row>
    <row r="3173" spans="1:63" s="901" customFormat="1" ht="15" customHeight="1" x14ac:dyDescent="0.1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c r="AD3173" s="1"/>
      <c r="AE3173" s="1"/>
      <c r="AF3173" s="50"/>
      <c r="AG3173" s="54"/>
      <c r="AH3173" s="1"/>
      <c r="AI3173" s="1"/>
      <c r="AJ3173" s="1"/>
      <c r="AK3173" s="1"/>
      <c r="AL3173" s="1"/>
      <c r="AM3173" s="1"/>
      <c r="AN3173" s="1"/>
      <c r="AO3173" s="1"/>
      <c r="AP3173" s="1"/>
      <c r="AQ3173" s="1"/>
      <c r="AR3173" s="1"/>
      <c r="AS3173" s="1"/>
      <c r="AT3173" s="1"/>
      <c r="AU3173" s="1"/>
      <c r="AV3173" s="1"/>
      <c r="AW3173" s="1"/>
      <c r="AX3173" s="1"/>
      <c r="AY3173" s="1"/>
      <c r="AZ3173" s="1"/>
      <c r="BA3173" s="1"/>
      <c r="BB3173" s="1"/>
      <c r="BC3173" s="1"/>
      <c r="BD3173" s="1"/>
      <c r="BE3173" s="1"/>
      <c r="BF3173" s="1"/>
      <c r="BG3173" s="1"/>
      <c r="BH3173" s="1"/>
      <c r="BI3173" s="1"/>
      <c r="BJ3173" s="1"/>
      <c r="BK3173" s="1"/>
    </row>
    <row r="3174" spans="1:63" s="901" customFormat="1" ht="15" customHeight="1" x14ac:dyDescent="0.1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c r="AD3174" s="1"/>
      <c r="AE3174" s="1"/>
      <c r="AF3174" s="50"/>
      <c r="AG3174" s="54"/>
      <c r="AH3174" s="1"/>
      <c r="AI3174" s="1"/>
      <c r="AJ3174" s="1"/>
      <c r="AK3174" s="1"/>
      <c r="AL3174" s="1"/>
      <c r="AM3174" s="1"/>
      <c r="AN3174" s="1"/>
      <c r="AO3174" s="1"/>
      <c r="AP3174" s="1"/>
      <c r="AQ3174" s="1"/>
      <c r="AR3174" s="1"/>
      <c r="AS3174" s="1"/>
      <c r="AT3174" s="1"/>
      <c r="AU3174" s="1"/>
      <c r="AV3174" s="1"/>
      <c r="AW3174" s="1"/>
      <c r="AX3174" s="1"/>
      <c r="AY3174" s="1"/>
      <c r="AZ3174" s="1"/>
      <c r="BA3174" s="1"/>
      <c r="BB3174" s="1"/>
      <c r="BC3174" s="1"/>
      <c r="BD3174" s="1"/>
      <c r="BE3174" s="1"/>
      <c r="BF3174" s="1"/>
      <c r="BG3174" s="1"/>
      <c r="BH3174" s="1"/>
      <c r="BI3174" s="1"/>
      <c r="BJ3174" s="1"/>
      <c r="BK3174" s="1"/>
    </row>
    <row r="3175" spans="1:63" s="901" customFormat="1" ht="15" customHeight="1" x14ac:dyDescent="0.1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c r="AD3175" s="1"/>
      <c r="AE3175" s="1"/>
      <c r="AF3175" s="50"/>
      <c r="AG3175" s="54"/>
      <c r="AH3175" s="1"/>
      <c r="AI3175" s="1"/>
      <c r="AJ3175" s="1"/>
      <c r="AK3175" s="1"/>
      <c r="AL3175" s="1"/>
      <c r="AM3175" s="1"/>
      <c r="AN3175" s="1"/>
      <c r="AO3175" s="1"/>
      <c r="AP3175" s="1"/>
      <c r="AQ3175" s="1"/>
      <c r="AR3175" s="1"/>
      <c r="AS3175" s="1"/>
      <c r="AT3175" s="1"/>
      <c r="AU3175" s="1"/>
      <c r="AV3175" s="1"/>
      <c r="AW3175" s="1"/>
      <c r="AX3175" s="1"/>
      <c r="AY3175" s="1"/>
      <c r="AZ3175" s="1"/>
      <c r="BA3175" s="1"/>
      <c r="BB3175" s="1"/>
      <c r="BC3175" s="1"/>
      <c r="BD3175" s="1"/>
      <c r="BE3175" s="1"/>
      <c r="BF3175" s="1"/>
      <c r="BG3175" s="1"/>
      <c r="BH3175" s="1"/>
      <c r="BI3175" s="1"/>
      <c r="BJ3175" s="1"/>
      <c r="BK3175" s="1"/>
    </row>
    <row r="3176" spans="1:63" s="901" customFormat="1" ht="15" customHeight="1" x14ac:dyDescent="0.1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c r="AD3176" s="1"/>
      <c r="AE3176" s="1"/>
      <c r="AF3176" s="50"/>
      <c r="AG3176" s="54"/>
      <c r="AH3176" s="1"/>
      <c r="AI3176" s="1"/>
      <c r="AJ3176" s="1"/>
      <c r="AK3176" s="1"/>
      <c r="AL3176" s="1"/>
      <c r="AM3176" s="1"/>
      <c r="AN3176" s="1"/>
      <c r="AO3176" s="1"/>
      <c r="AP3176" s="1"/>
      <c r="AQ3176" s="1"/>
      <c r="AR3176" s="1"/>
      <c r="AS3176" s="1"/>
      <c r="AT3176" s="1"/>
      <c r="AU3176" s="1"/>
      <c r="AV3176" s="1"/>
      <c r="AW3176" s="1"/>
      <c r="AX3176" s="1"/>
      <c r="AY3176" s="1"/>
      <c r="AZ3176" s="1"/>
      <c r="BA3176" s="1"/>
      <c r="BB3176" s="1"/>
      <c r="BC3176" s="1"/>
      <c r="BD3176" s="1"/>
      <c r="BE3176" s="1"/>
      <c r="BF3176" s="1"/>
      <c r="BG3176" s="1"/>
      <c r="BH3176" s="1"/>
      <c r="BI3176" s="1"/>
      <c r="BJ3176" s="1"/>
      <c r="BK3176" s="1"/>
    </row>
    <row r="3177" spans="1:63" s="901" customFormat="1" ht="15" customHeight="1" x14ac:dyDescent="0.1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c r="AD3177" s="1"/>
      <c r="AE3177" s="1"/>
      <c r="AF3177" s="50"/>
      <c r="AG3177" s="54"/>
      <c r="AH3177" s="1"/>
      <c r="AI3177" s="1"/>
      <c r="AJ3177" s="1"/>
      <c r="AK3177" s="1"/>
      <c r="AL3177" s="1"/>
      <c r="AM3177" s="1"/>
      <c r="AN3177" s="1"/>
      <c r="AO3177" s="1"/>
      <c r="AP3177" s="1"/>
      <c r="AQ3177" s="1"/>
      <c r="AR3177" s="1"/>
      <c r="AS3177" s="1"/>
      <c r="AT3177" s="1"/>
      <c r="AU3177" s="1"/>
      <c r="AV3177" s="1"/>
      <c r="AW3177" s="1"/>
      <c r="AX3177" s="1"/>
      <c r="AY3177" s="1"/>
      <c r="AZ3177" s="1"/>
      <c r="BA3177" s="1"/>
      <c r="BB3177" s="1"/>
      <c r="BC3177" s="1"/>
      <c r="BD3177" s="1"/>
      <c r="BE3177" s="1"/>
      <c r="BF3177" s="1"/>
      <c r="BG3177" s="1"/>
      <c r="BH3177" s="1"/>
      <c r="BI3177" s="1"/>
      <c r="BJ3177" s="1"/>
      <c r="BK3177" s="1"/>
    </row>
    <row r="3178" spans="1:63" s="901" customFormat="1" ht="15" customHeight="1" x14ac:dyDescent="0.1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c r="AD3178" s="1"/>
      <c r="AE3178" s="1"/>
      <c r="AF3178" s="50"/>
      <c r="AG3178" s="54"/>
      <c r="AH3178" s="1"/>
      <c r="AI3178" s="1"/>
      <c r="AJ3178" s="1"/>
      <c r="AK3178" s="1"/>
      <c r="AL3178" s="1"/>
      <c r="AM3178" s="1"/>
      <c r="AN3178" s="1"/>
      <c r="AO3178" s="1"/>
      <c r="AP3178" s="1"/>
      <c r="AQ3178" s="1"/>
      <c r="AR3178" s="1"/>
      <c r="AS3178" s="1"/>
      <c r="AT3178" s="1"/>
      <c r="AU3178" s="1"/>
      <c r="AV3178" s="1"/>
      <c r="AW3178" s="1"/>
      <c r="AX3178" s="1"/>
      <c r="AY3178" s="1"/>
      <c r="AZ3178" s="1"/>
      <c r="BA3178" s="1"/>
      <c r="BB3178" s="1"/>
      <c r="BC3178" s="1"/>
      <c r="BD3178" s="1"/>
      <c r="BE3178" s="1"/>
      <c r="BF3178" s="1"/>
      <c r="BG3178" s="1"/>
      <c r="BH3178" s="1"/>
      <c r="BI3178" s="1"/>
      <c r="BJ3178" s="1"/>
      <c r="BK3178" s="1"/>
    </row>
    <row r="3179" spans="1:63" s="901" customFormat="1" ht="15" customHeight="1" x14ac:dyDescent="0.1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c r="AD3179" s="1"/>
      <c r="AE3179" s="1"/>
      <c r="AF3179" s="50"/>
      <c r="AG3179" s="54"/>
      <c r="AH3179" s="1"/>
      <c r="AI3179" s="1"/>
      <c r="AJ3179" s="1"/>
      <c r="AK3179" s="1"/>
      <c r="AL3179" s="1"/>
      <c r="AM3179" s="1"/>
      <c r="AN3179" s="1"/>
      <c r="AO3179" s="1"/>
      <c r="AP3179" s="1"/>
      <c r="AQ3179" s="1"/>
      <c r="AR3179" s="1"/>
      <c r="AS3179" s="1"/>
      <c r="AT3179" s="1"/>
      <c r="AU3179" s="1"/>
      <c r="AV3179" s="1"/>
      <c r="AW3179" s="1"/>
      <c r="AX3179" s="1"/>
      <c r="AY3179" s="1"/>
      <c r="AZ3179" s="1"/>
      <c r="BA3179" s="1"/>
      <c r="BB3179" s="1"/>
      <c r="BC3179" s="1"/>
      <c r="BD3179" s="1"/>
      <c r="BE3179" s="1"/>
      <c r="BF3179" s="1"/>
      <c r="BG3179" s="1"/>
      <c r="BH3179" s="1"/>
      <c r="BI3179" s="1"/>
      <c r="BJ3179" s="1"/>
      <c r="BK3179" s="1"/>
    </row>
    <row r="3180" spans="1:63" s="901" customFormat="1" ht="15" customHeight="1" x14ac:dyDescent="0.1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c r="AD3180" s="1"/>
      <c r="AE3180" s="1"/>
      <c r="AF3180" s="50"/>
      <c r="AG3180" s="54"/>
      <c r="AH3180" s="1"/>
      <c r="AI3180" s="1"/>
      <c r="AJ3180" s="1"/>
      <c r="AK3180" s="1"/>
      <c r="AL3180" s="1"/>
      <c r="AM3180" s="1"/>
      <c r="AN3180" s="1"/>
      <c r="AO3180" s="1"/>
      <c r="AP3180" s="1"/>
      <c r="AQ3180" s="1"/>
      <c r="AR3180" s="1"/>
      <c r="AS3180" s="1"/>
      <c r="AT3180" s="1"/>
      <c r="AU3180" s="1"/>
      <c r="AV3180" s="1"/>
      <c r="AW3180" s="1"/>
      <c r="AX3180" s="1"/>
      <c r="AY3180" s="1"/>
      <c r="AZ3180" s="1"/>
      <c r="BA3180" s="1"/>
      <c r="BB3180" s="1"/>
      <c r="BC3180" s="1"/>
      <c r="BD3180" s="1"/>
      <c r="BE3180" s="1"/>
      <c r="BF3180" s="1"/>
      <c r="BG3180" s="1"/>
      <c r="BH3180" s="1"/>
      <c r="BI3180" s="1"/>
      <c r="BJ3180" s="1"/>
      <c r="BK3180" s="1"/>
    </row>
    <row r="3181" spans="1:63" s="901" customFormat="1" ht="15" customHeight="1" x14ac:dyDescent="0.1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c r="AD3181" s="1"/>
      <c r="AE3181" s="1"/>
      <c r="AF3181" s="50"/>
      <c r="AG3181" s="54"/>
      <c r="AH3181" s="1"/>
      <c r="AI3181" s="1"/>
      <c r="AJ3181" s="1"/>
      <c r="AK3181" s="1"/>
      <c r="AL3181" s="1"/>
      <c r="AM3181" s="1"/>
      <c r="AN3181" s="1"/>
      <c r="AO3181" s="1"/>
      <c r="AP3181" s="1"/>
      <c r="AQ3181" s="1"/>
      <c r="AR3181" s="1"/>
      <c r="AS3181" s="1"/>
      <c r="AT3181" s="1"/>
      <c r="AU3181" s="1"/>
      <c r="AV3181" s="1"/>
      <c r="AW3181" s="1"/>
      <c r="AX3181" s="1"/>
      <c r="AY3181" s="1"/>
      <c r="AZ3181" s="1"/>
      <c r="BA3181" s="1"/>
      <c r="BB3181" s="1"/>
      <c r="BC3181" s="1"/>
      <c r="BD3181" s="1"/>
      <c r="BE3181" s="1"/>
      <c r="BF3181" s="1"/>
      <c r="BG3181" s="1"/>
      <c r="BH3181" s="1"/>
      <c r="BI3181" s="1"/>
      <c r="BJ3181" s="1"/>
      <c r="BK3181" s="1"/>
    </row>
    <row r="3182" spans="1:63" s="901" customFormat="1" ht="15" customHeight="1" x14ac:dyDescent="0.1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c r="AD3182" s="1"/>
      <c r="AE3182" s="1"/>
      <c r="AF3182" s="50"/>
      <c r="AG3182" s="54"/>
      <c r="AH3182" s="1"/>
      <c r="AI3182" s="1"/>
      <c r="AJ3182" s="1"/>
      <c r="AK3182" s="1"/>
      <c r="AL3182" s="1"/>
      <c r="AM3182" s="1"/>
      <c r="AN3182" s="1"/>
      <c r="AO3182" s="1"/>
      <c r="AP3182" s="1"/>
      <c r="AQ3182" s="1"/>
      <c r="AR3182" s="1"/>
      <c r="AS3182" s="1"/>
      <c r="AT3182" s="1"/>
      <c r="AU3182" s="1"/>
      <c r="AV3182" s="1"/>
      <c r="AW3182" s="1"/>
      <c r="AX3182" s="1"/>
      <c r="AY3182" s="1"/>
      <c r="AZ3182" s="1"/>
      <c r="BA3182" s="1"/>
      <c r="BB3182" s="1"/>
      <c r="BC3182" s="1"/>
      <c r="BD3182" s="1"/>
      <c r="BE3182" s="1"/>
      <c r="BF3182" s="1"/>
      <c r="BG3182" s="1"/>
      <c r="BH3182" s="1"/>
      <c r="BI3182" s="1"/>
      <c r="BJ3182" s="1"/>
      <c r="BK3182" s="1"/>
    </row>
    <row r="3183" spans="1:63" s="901" customFormat="1" ht="15" customHeight="1" x14ac:dyDescent="0.1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c r="AD3183" s="1"/>
      <c r="AE3183" s="1"/>
      <c r="AF3183" s="50"/>
      <c r="AG3183" s="54"/>
      <c r="AH3183" s="1"/>
      <c r="AI3183" s="1"/>
      <c r="AJ3183" s="1"/>
      <c r="AK3183" s="1"/>
      <c r="AL3183" s="1"/>
      <c r="AM3183" s="1"/>
      <c r="AN3183" s="1"/>
      <c r="AO3183" s="1"/>
      <c r="AP3183" s="1"/>
      <c r="AQ3183" s="1"/>
      <c r="AR3183" s="1"/>
      <c r="AS3183" s="1"/>
      <c r="AT3183" s="1"/>
      <c r="AU3183" s="1"/>
      <c r="AV3183" s="1"/>
      <c r="AW3183" s="1"/>
      <c r="AX3183" s="1"/>
      <c r="AY3183" s="1"/>
      <c r="AZ3183" s="1"/>
      <c r="BA3183" s="1"/>
      <c r="BB3183" s="1"/>
      <c r="BC3183" s="1"/>
      <c r="BD3183" s="1"/>
      <c r="BE3183" s="1"/>
      <c r="BF3183" s="1"/>
      <c r="BG3183" s="1"/>
      <c r="BH3183" s="1"/>
      <c r="BI3183" s="1"/>
      <c r="BJ3183" s="1"/>
      <c r="BK3183" s="1"/>
    </row>
    <row r="3184" spans="1:63" s="901" customFormat="1" ht="15" customHeight="1" x14ac:dyDescent="0.1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c r="AD3184" s="1"/>
      <c r="AE3184" s="1"/>
      <c r="AF3184" s="50"/>
      <c r="AG3184" s="54"/>
      <c r="AH3184" s="1"/>
      <c r="AI3184" s="1"/>
      <c r="AJ3184" s="1"/>
      <c r="AK3184" s="1"/>
      <c r="AL3184" s="1"/>
      <c r="AM3184" s="1"/>
      <c r="AN3184" s="1"/>
      <c r="AO3184" s="1"/>
      <c r="AP3184" s="1"/>
      <c r="AQ3184" s="1"/>
      <c r="AR3184" s="1"/>
      <c r="AS3184" s="1"/>
      <c r="AT3184" s="1"/>
      <c r="AU3184" s="1"/>
      <c r="AV3184" s="1"/>
      <c r="AW3184" s="1"/>
      <c r="AX3184" s="1"/>
      <c r="AY3184" s="1"/>
      <c r="AZ3184" s="1"/>
      <c r="BA3184" s="1"/>
      <c r="BB3184" s="1"/>
      <c r="BC3184" s="1"/>
      <c r="BD3184" s="1"/>
      <c r="BE3184" s="1"/>
      <c r="BF3184" s="1"/>
      <c r="BG3184" s="1"/>
      <c r="BH3184" s="1"/>
      <c r="BI3184" s="1"/>
      <c r="BJ3184" s="1"/>
      <c r="BK3184" s="1"/>
    </row>
    <row r="3185" spans="1:63" s="901" customFormat="1" ht="15" customHeight="1" x14ac:dyDescent="0.1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c r="AD3185" s="1"/>
      <c r="AE3185" s="1"/>
      <c r="AF3185" s="50"/>
      <c r="AG3185" s="54"/>
      <c r="AH3185" s="1"/>
      <c r="AI3185" s="1"/>
      <c r="AJ3185" s="1"/>
      <c r="AK3185" s="1"/>
      <c r="AL3185" s="1"/>
      <c r="AM3185" s="1"/>
      <c r="AN3185" s="1"/>
      <c r="AO3185" s="1"/>
      <c r="AP3185" s="1"/>
      <c r="AQ3185" s="1"/>
      <c r="AR3185" s="1"/>
      <c r="AS3185" s="1"/>
      <c r="AT3185" s="1"/>
      <c r="AU3185" s="1"/>
      <c r="AV3185" s="1"/>
      <c r="AW3185" s="1"/>
      <c r="AX3185" s="1"/>
      <c r="AY3185" s="1"/>
      <c r="AZ3185" s="1"/>
      <c r="BA3185" s="1"/>
      <c r="BB3185" s="1"/>
      <c r="BC3185" s="1"/>
      <c r="BD3185" s="1"/>
      <c r="BE3185" s="1"/>
      <c r="BF3185" s="1"/>
      <c r="BG3185" s="1"/>
      <c r="BH3185" s="1"/>
      <c r="BI3185" s="1"/>
      <c r="BJ3185" s="1"/>
      <c r="BK3185" s="1"/>
    </row>
    <row r="3186" spans="1:63" s="901" customFormat="1" ht="15" customHeight="1" x14ac:dyDescent="0.1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c r="AD3186" s="1"/>
      <c r="AE3186" s="1"/>
      <c r="AF3186" s="50"/>
      <c r="AG3186" s="54"/>
      <c r="AH3186" s="1"/>
      <c r="AI3186" s="1"/>
      <c r="AJ3186" s="1"/>
      <c r="AK3186" s="1"/>
      <c r="AL3186" s="1"/>
      <c r="AM3186" s="1"/>
      <c r="AN3186" s="1"/>
      <c r="AO3186" s="1"/>
      <c r="AP3186" s="1"/>
      <c r="AQ3186" s="1"/>
      <c r="AR3186" s="1"/>
      <c r="AS3186" s="1"/>
      <c r="AT3186" s="1"/>
      <c r="AU3186" s="1"/>
      <c r="AV3186" s="1"/>
      <c r="AW3186" s="1"/>
      <c r="AX3186" s="1"/>
      <c r="AY3186" s="1"/>
      <c r="AZ3186" s="1"/>
      <c r="BA3186" s="1"/>
      <c r="BB3186" s="1"/>
      <c r="BC3186" s="1"/>
      <c r="BD3186" s="1"/>
      <c r="BE3186" s="1"/>
      <c r="BF3186" s="1"/>
      <c r="BG3186" s="1"/>
      <c r="BH3186" s="1"/>
      <c r="BI3186" s="1"/>
      <c r="BJ3186" s="1"/>
      <c r="BK3186" s="1"/>
    </row>
    <row r="3187" spans="1:63" s="901" customFormat="1" ht="15" customHeight="1" x14ac:dyDescent="0.1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c r="AD3187" s="1"/>
      <c r="AE3187" s="1"/>
      <c r="AF3187" s="50"/>
      <c r="AG3187" s="54"/>
      <c r="AH3187" s="1"/>
      <c r="AI3187" s="1"/>
      <c r="AJ3187" s="1"/>
      <c r="AK3187" s="1"/>
      <c r="AL3187" s="1"/>
      <c r="AM3187" s="1"/>
      <c r="AN3187" s="1"/>
      <c r="AO3187" s="1"/>
      <c r="AP3187" s="1"/>
      <c r="AQ3187" s="1"/>
      <c r="AR3187" s="1"/>
      <c r="AS3187" s="1"/>
      <c r="AT3187" s="1"/>
      <c r="AU3187" s="1"/>
      <c r="AV3187" s="1"/>
      <c r="AW3187" s="1"/>
      <c r="AX3187" s="1"/>
      <c r="AY3187" s="1"/>
      <c r="AZ3187" s="1"/>
      <c r="BA3187" s="1"/>
      <c r="BB3187" s="1"/>
      <c r="BC3187" s="1"/>
      <c r="BD3187" s="1"/>
      <c r="BE3187" s="1"/>
      <c r="BF3187" s="1"/>
      <c r="BG3187" s="1"/>
      <c r="BH3187" s="1"/>
      <c r="BI3187" s="1"/>
      <c r="BJ3187" s="1"/>
      <c r="BK3187" s="1"/>
    </row>
    <row r="3188" spans="1:63" s="901" customFormat="1" ht="15" customHeight="1" x14ac:dyDescent="0.1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c r="AD3188" s="1"/>
      <c r="AE3188" s="1"/>
      <c r="AF3188" s="50"/>
      <c r="AG3188" s="54"/>
      <c r="AH3188" s="1"/>
      <c r="AI3188" s="1"/>
      <c r="AJ3188" s="1"/>
      <c r="AK3188" s="1"/>
      <c r="AL3188" s="1"/>
      <c r="AM3188" s="1"/>
      <c r="AN3188" s="1"/>
      <c r="AO3188" s="1"/>
      <c r="AP3188" s="1"/>
      <c r="AQ3188" s="1"/>
      <c r="AR3188" s="1"/>
      <c r="AS3188" s="1"/>
      <c r="AT3188" s="1"/>
      <c r="AU3188" s="1"/>
      <c r="AV3188" s="1"/>
      <c r="AW3188" s="1"/>
      <c r="AX3188" s="1"/>
      <c r="AY3188" s="1"/>
      <c r="AZ3188" s="1"/>
      <c r="BA3188" s="1"/>
      <c r="BB3188" s="1"/>
      <c r="BC3188" s="1"/>
      <c r="BD3188" s="1"/>
      <c r="BE3188" s="1"/>
      <c r="BF3188" s="1"/>
      <c r="BG3188" s="1"/>
      <c r="BH3188" s="1"/>
      <c r="BI3188" s="1"/>
      <c r="BJ3188" s="1"/>
      <c r="BK3188" s="1"/>
    </row>
    <row r="3189" spans="1:63" s="901" customFormat="1" ht="15" customHeight="1" x14ac:dyDescent="0.1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c r="AD3189" s="1"/>
      <c r="AE3189" s="1"/>
      <c r="AF3189" s="50"/>
      <c r="AG3189" s="54"/>
      <c r="AH3189" s="1"/>
      <c r="AI3189" s="1"/>
      <c r="AJ3189" s="1"/>
      <c r="AK3189" s="1"/>
      <c r="AL3189" s="1"/>
      <c r="AM3189" s="1"/>
      <c r="AN3189" s="1"/>
      <c r="AO3189" s="1"/>
      <c r="AP3189" s="1"/>
      <c r="AQ3189" s="1"/>
      <c r="AR3189" s="1"/>
      <c r="AS3189" s="1"/>
      <c r="AT3189" s="1"/>
      <c r="AU3189" s="1"/>
      <c r="AV3189" s="1"/>
      <c r="AW3189" s="1"/>
      <c r="AX3189" s="1"/>
      <c r="AY3189" s="1"/>
      <c r="AZ3189" s="1"/>
      <c r="BA3189" s="1"/>
      <c r="BB3189" s="1"/>
      <c r="BC3189" s="1"/>
      <c r="BD3189" s="1"/>
      <c r="BE3189" s="1"/>
      <c r="BF3189" s="1"/>
      <c r="BG3189" s="1"/>
      <c r="BH3189" s="1"/>
      <c r="BI3189" s="1"/>
      <c r="BJ3189" s="1"/>
      <c r="BK3189" s="1"/>
    </row>
    <row r="3190" spans="1:63" s="901" customFormat="1" ht="15" customHeight="1" x14ac:dyDescent="0.1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c r="AD3190" s="1"/>
      <c r="AE3190" s="1"/>
      <c r="AF3190" s="50"/>
      <c r="AG3190" s="54"/>
      <c r="AH3190" s="1"/>
      <c r="AI3190" s="1"/>
      <c r="AJ3190" s="1"/>
      <c r="AK3190" s="1"/>
      <c r="AL3190" s="1"/>
      <c r="AM3190" s="1"/>
      <c r="AN3190" s="1"/>
      <c r="AO3190" s="1"/>
      <c r="AP3190" s="1"/>
      <c r="AQ3190" s="1"/>
      <c r="AR3190" s="1"/>
      <c r="AS3190" s="1"/>
      <c r="AT3190" s="1"/>
      <c r="AU3190" s="1"/>
      <c r="AV3190" s="1"/>
      <c r="AW3190" s="1"/>
      <c r="AX3190" s="1"/>
      <c r="AY3190" s="1"/>
      <c r="AZ3190" s="1"/>
      <c r="BA3190" s="1"/>
      <c r="BB3190" s="1"/>
      <c r="BC3190" s="1"/>
      <c r="BD3190" s="1"/>
      <c r="BE3190" s="1"/>
      <c r="BF3190" s="1"/>
      <c r="BG3190" s="1"/>
      <c r="BH3190" s="1"/>
      <c r="BI3190" s="1"/>
      <c r="BJ3190" s="1"/>
      <c r="BK3190" s="1"/>
    </row>
    <row r="3191" spans="1:63" s="901" customFormat="1" ht="15" customHeight="1" x14ac:dyDescent="0.1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c r="AD3191" s="1"/>
      <c r="AE3191" s="1"/>
      <c r="AF3191" s="50"/>
      <c r="AG3191" s="54"/>
      <c r="AH3191" s="1"/>
      <c r="AI3191" s="1"/>
      <c r="AJ3191" s="1"/>
      <c r="AK3191" s="1"/>
      <c r="AL3191" s="1"/>
      <c r="AM3191" s="1"/>
      <c r="AN3191" s="1"/>
      <c r="AO3191" s="1"/>
      <c r="AP3191" s="1"/>
      <c r="AQ3191" s="1"/>
      <c r="AR3191" s="1"/>
      <c r="AS3191" s="1"/>
      <c r="AT3191" s="1"/>
      <c r="AU3191" s="1"/>
      <c r="AV3191" s="1"/>
      <c r="AW3191" s="1"/>
      <c r="AX3191" s="1"/>
      <c r="AY3191" s="1"/>
      <c r="AZ3191" s="1"/>
      <c r="BA3191" s="1"/>
      <c r="BB3191" s="1"/>
      <c r="BC3191" s="1"/>
      <c r="BD3191" s="1"/>
      <c r="BE3191" s="1"/>
      <c r="BF3191" s="1"/>
      <c r="BG3191" s="1"/>
      <c r="BH3191" s="1"/>
      <c r="BI3191" s="1"/>
      <c r="BJ3191" s="1"/>
      <c r="BK3191" s="1"/>
    </row>
    <row r="3192" spans="1:63" s="901" customFormat="1" ht="15" customHeight="1" x14ac:dyDescent="0.1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c r="AD3192" s="1"/>
      <c r="AE3192" s="1"/>
      <c r="AF3192" s="50"/>
      <c r="AG3192" s="54"/>
      <c r="AH3192" s="1"/>
      <c r="AI3192" s="1"/>
      <c r="AJ3192" s="1"/>
      <c r="AK3192" s="1"/>
      <c r="AL3192" s="1"/>
      <c r="AM3192" s="1"/>
      <c r="AN3192" s="1"/>
      <c r="AO3192" s="1"/>
      <c r="AP3192" s="1"/>
      <c r="AQ3192" s="1"/>
      <c r="AR3192" s="1"/>
      <c r="AS3192" s="1"/>
      <c r="AT3192" s="1"/>
      <c r="AU3192" s="1"/>
      <c r="AV3192" s="1"/>
      <c r="AW3192" s="1"/>
      <c r="AX3192" s="1"/>
      <c r="AY3192" s="1"/>
      <c r="AZ3192" s="1"/>
      <c r="BA3192" s="1"/>
      <c r="BB3192" s="1"/>
      <c r="BC3192" s="1"/>
      <c r="BD3192" s="1"/>
      <c r="BE3192" s="1"/>
      <c r="BF3192" s="1"/>
      <c r="BG3192" s="1"/>
      <c r="BH3192" s="1"/>
      <c r="BI3192" s="1"/>
      <c r="BJ3192" s="1"/>
      <c r="BK3192" s="1"/>
    </row>
    <row r="3193" spans="1:63" s="901" customFormat="1" ht="15" customHeight="1" x14ac:dyDescent="0.1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c r="AD3193" s="1"/>
      <c r="AE3193" s="1"/>
      <c r="AF3193" s="50"/>
      <c r="AG3193" s="54"/>
      <c r="AH3193" s="1"/>
      <c r="AI3193" s="1"/>
      <c r="AJ3193" s="1"/>
      <c r="AK3193" s="1"/>
      <c r="AL3193" s="1"/>
      <c r="AM3193" s="1"/>
      <c r="AN3193" s="1"/>
      <c r="AO3193" s="1"/>
      <c r="AP3193" s="1"/>
      <c r="AQ3193" s="1"/>
      <c r="AR3193" s="1"/>
      <c r="AS3193" s="1"/>
      <c r="AT3193" s="1"/>
      <c r="AU3193" s="1"/>
      <c r="AV3193" s="1"/>
      <c r="AW3193" s="1"/>
      <c r="AX3193" s="1"/>
      <c r="AY3193" s="1"/>
      <c r="AZ3193" s="1"/>
      <c r="BA3193" s="1"/>
      <c r="BB3193" s="1"/>
      <c r="BC3193" s="1"/>
      <c r="BD3193" s="1"/>
      <c r="BE3193" s="1"/>
      <c r="BF3193" s="1"/>
      <c r="BG3193" s="1"/>
      <c r="BH3193" s="1"/>
      <c r="BI3193" s="1"/>
      <c r="BJ3193" s="1"/>
      <c r="BK3193" s="1"/>
    </row>
    <row r="3194" spans="1:63" s="901" customFormat="1" ht="15" customHeight="1" x14ac:dyDescent="0.1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c r="AD3194" s="1"/>
      <c r="AE3194" s="1"/>
      <c r="AF3194" s="50"/>
      <c r="AG3194" s="54"/>
      <c r="AH3194" s="1"/>
      <c r="AI3194" s="1"/>
      <c r="AJ3194" s="1"/>
      <c r="AK3194" s="1"/>
      <c r="AL3194" s="1"/>
      <c r="AM3194" s="1"/>
      <c r="AN3194" s="1"/>
      <c r="AO3194" s="1"/>
      <c r="AP3194" s="1"/>
      <c r="AQ3194" s="1"/>
      <c r="AR3194" s="1"/>
      <c r="AS3194" s="1"/>
      <c r="AT3194" s="1"/>
      <c r="AU3194" s="1"/>
      <c r="AV3194" s="1"/>
      <c r="AW3194" s="1"/>
      <c r="AX3194" s="1"/>
      <c r="AY3194" s="1"/>
      <c r="AZ3194" s="1"/>
      <c r="BA3194" s="1"/>
      <c r="BB3194" s="1"/>
      <c r="BC3194" s="1"/>
      <c r="BD3194" s="1"/>
      <c r="BE3194" s="1"/>
      <c r="BF3194" s="1"/>
      <c r="BG3194" s="1"/>
      <c r="BH3194" s="1"/>
      <c r="BI3194" s="1"/>
      <c r="BJ3194" s="1"/>
      <c r="BK3194" s="1"/>
    </row>
    <row r="3195" spans="1:63" s="901" customFormat="1" ht="15" customHeight="1" x14ac:dyDescent="0.1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c r="AD3195" s="1"/>
      <c r="AE3195" s="1"/>
      <c r="AF3195" s="50"/>
      <c r="AG3195" s="54"/>
      <c r="AH3195" s="1"/>
      <c r="AI3195" s="1"/>
      <c r="AJ3195" s="1"/>
      <c r="AK3195" s="1"/>
      <c r="AL3195" s="1"/>
      <c r="AM3195" s="1"/>
      <c r="AN3195" s="1"/>
      <c r="AO3195" s="1"/>
      <c r="AP3195" s="1"/>
      <c r="AQ3195" s="1"/>
      <c r="AR3195" s="1"/>
      <c r="AS3195" s="1"/>
      <c r="AT3195" s="1"/>
      <c r="AU3195" s="1"/>
      <c r="AV3195" s="1"/>
      <c r="AW3195" s="1"/>
      <c r="AX3195" s="1"/>
      <c r="AY3195" s="1"/>
      <c r="AZ3195" s="1"/>
      <c r="BA3195" s="1"/>
      <c r="BB3195" s="1"/>
      <c r="BC3195" s="1"/>
      <c r="BD3195" s="1"/>
      <c r="BE3195" s="1"/>
      <c r="BF3195" s="1"/>
      <c r="BG3195" s="1"/>
      <c r="BH3195" s="1"/>
      <c r="BI3195" s="1"/>
      <c r="BJ3195" s="1"/>
      <c r="BK3195" s="1"/>
    </row>
    <row r="3196" spans="1:63" s="901" customFormat="1" ht="15" customHeight="1" x14ac:dyDescent="0.1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c r="AD3196" s="1"/>
      <c r="AE3196" s="1"/>
      <c r="AF3196" s="50"/>
      <c r="AG3196" s="54"/>
      <c r="AH3196" s="1"/>
      <c r="AI3196" s="1"/>
      <c r="AJ3196" s="1"/>
      <c r="AK3196" s="1"/>
      <c r="AL3196" s="1"/>
      <c r="AM3196" s="1"/>
      <c r="AN3196" s="1"/>
      <c r="AO3196" s="1"/>
      <c r="AP3196" s="1"/>
      <c r="AQ3196" s="1"/>
      <c r="AR3196" s="1"/>
      <c r="AS3196" s="1"/>
      <c r="AT3196" s="1"/>
      <c r="AU3196" s="1"/>
      <c r="AV3196" s="1"/>
      <c r="AW3196" s="1"/>
      <c r="AX3196" s="1"/>
      <c r="AY3196" s="1"/>
      <c r="AZ3196" s="1"/>
      <c r="BA3196" s="1"/>
      <c r="BB3196" s="1"/>
      <c r="BC3196" s="1"/>
      <c r="BD3196" s="1"/>
      <c r="BE3196" s="1"/>
      <c r="BF3196" s="1"/>
      <c r="BG3196" s="1"/>
      <c r="BH3196" s="1"/>
      <c r="BI3196" s="1"/>
      <c r="BJ3196" s="1"/>
      <c r="BK3196" s="1"/>
    </row>
    <row r="3197" spans="1:63" s="901" customFormat="1" ht="15" customHeight="1" x14ac:dyDescent="0.1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c r="AD3197" s="1"/>
      <c r="AE3197" s="1"/>
      <c r="AF3197" s="50"/>
      <c r="AG3197" s="54"/>
      <c r="AH3197" s="1"/>
      <c r="AI3197" s="1"/>
      <c r="AJ3197" s="1"/>
      <c r="AK3197" s="1"/>
      <c r="AL3197" s="1"/>
      <c r="AM3197" s="1"/>
      <c r="AN3197" s="1"/>
      <c r="AO3197" s="1"/>
      <c r="AP3197" s="1"/>
      <c r="AQ3197" s="1"/>
      <c r="AR3197" s="1"/>
      <c r="AS3197" s="1"/>
      <c r="AT3197" s="1"/>
      <c r="AU3197" s="1"/>
      <c r="AV3197" s="1"/>
      <c r="AW3197" s="1"/>
      <c r="AX3197" s="1"/>
      <c r="AY3197" s="1"/>
      <c r="AZ3197" s="1"/>
      <c r="BA3197" s="1"/>
      <c r="BB3197" s="1"/>
      <c r="BC3197" s="1"/>
      <c r="BD3197" s="1"/>
      <c r="BE3197" s="1"/>
      <c r="BF3197" s="1"/>
      <c r="BG3197" s="1"/>
      <c r="BH3197" s="1"/>
      <c r="BI3197" s="1"/>
      <c r="BJ3197" s="1"/>
      <c r="BK3197" s="1"/>
    </row>
    <row r="3198" spans="1:63" s="901" customFormat="1" ht="15" customHeight="1" x14ac:dyDescent="0.1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c r="AD3198" s="1"/>
      <c r="AE3198" s="1"/>
      <c r="AF3198" s="50"/>
      <c r="AG3198" s="54"/>
      <c r="AH3198" s="1"/>
      <c r="AI3198" s="1"/>
      <c r="AJ3198" s="1"/>
      <c r="AK3198" s="1"/>
      <c r="AL3198" s="1"/>
      <c r="AM3198" s="1"/>
      <c r="AN3198" s="1"/>
      <c r="AO3198" s="1"/>
      <c r="AP3198" s="1"/>
      <c r="AQ3198" s="1"/>
      <c r="AR3198" s="1"/>
      <c r="AS3198" s="1"/>
      <c r="AT3198" s="1"/>
      <c r="AU3198" s="1"/>
      <c r="AV3198" s="1"/>
      <c r="AW3198" s="1"/>
      <c r="AX3198" s="1"/>
      <c r="AY3198" s="1"/>
      <c r="AZ3198" s="1"/>
      <c r="BA3198" s="1"/>
      <c r="BB3198" s="1"/>
      <c r="BC3198" s="1"/>
      <c r="BD3198" s="1"/>
      <c r="BE3198" s="1"/>
      <c r="BF3198" s="1"/>
      <c r="BG3198" s="1"/>
      <c r="BH3198" s="1"/>
      <c r="BI3198" s="1"/>
      <c r="BJ3198" s="1"/>
      <c r="BK3198" s="1"/>
    </row>
    <row r="3199" spans="1:63" s="901" customFormat="1" ht="15" customHeight="1" x14ac:dyDescent="0.1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c r="AD3199" s="1"/>
      <c r="AE3199" s="1"/>
      <c r="AF3199" s="50"/>
      <c r="AG3199" s="54"/>
      <c r="AH3199" s="1"/>
      <c r="AI3199" s="1"/>
      <c r="AJ3199" s="1"/>
      <c r="AK3199" s="1"/>
      <c r="AL3199" s="1"/>
      <c r="AM3199" s="1"/>
      <c r="AN3199" s="1"/>
      <c r="AO3199" s="1"/>
      <c r="AP3199" s="1"/>
      <c r="AQ3199" s="1"/>
      <c r="AR3199" s="1"/>
      <c r="AS3199" s="1"/>
      <c r="AT3199" s="1"/>
      <c r="AU3199" s="1"/>
      <c r="AV3199" s="1"/>
      <c r="AW3199" s="1"/>
      <c r="AX3199" s="1"/>
      <c r="AY3199" s="1"/>
      <c r="AZ3199" s="1"/>
      <c r="BA3199" s="1"/>
      <c r="BB3199" s="1"/>
      <c r="BC3199" s="1"/>
      <c r="BD3199" s="1"/>
      <c r="BE3199" s="1"/>
      <c r="BF3199" s="1"/>
      <c r="BG3199" s="1"/>
      <c r="BH3199" s="1"/>
      <c r="BI3199" s="1"/>
      <c r="BJ3199" s="1"/>
      <c r="BK3199" s="1"/>
    </row>
    <row r="3200" spans="1:63" s="901" customFormat="1" ht="15" customHeight="1" x14ac:dyDescent="0.1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c r="AD3200" s="1"/>
      <c r="AE3200" s="1"/>
      <c r="AF3200" s="50"/>
      <c r="AG3200" s="54"/>
      <c r="AH3200" s="1"/>
      <c r="AI3200" s="1"/>
      <c r="AJ3200" s="1"/>
      <c r="AK3200" s="1"/>
      <c r="AL3200" s="1"/>
      <c r="AM3200" s="1"/>
      <c r="AN3200" s="1"/>
      <c r="AO3200" s="1"/>
      <c r="AP3200" s="1"/>
      <c r="AQ3200" s="1"/>
      <c r="AR3200" s="1"/>
      <c r="AS3200" s="1"/>
      <c r="AT3200" s="1"/>
      <c r="AU3200" s="1"/>
      <c r="AV3200" s="1"/>
      <c r="AW3200" s="1"/>
      <c r="AX3200" s="1"/>
      <c r="AY3200" s="1"/>
      <c r="AZ3200" s="1"/>
      <c r="BA3200" s="1"/>
      <c r="BB3200" s="1"/>
      <c r="BC3200" s="1"/>
      <c r="BD3200" s="1"/>
      <c r="BE3200" s="1"/>
      <c r="BF3200" s="1"/>
      <c r="BG3200" s="1"/>
      <c r="BH3200" s="1"/>
      <c r="BI3200" s="1"/>
      <c r="BJ3200" s="1"/>
      <c r="BK3200" s="1"/>
    </row>
    <row r="3201" spans="1:63" s="901" customFormat="1" ht="15" customHeight="1" x14ac:dyDescent="0.1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c r="AD3201" s="1"/>
      <c r="AE3201" s="1"/>
      <c r="AF3201" s="50"/>
      <c r="AG3201" s="54"/>
      <c r="AH3201" s="1"/>
      <c r="AI3201" s="1"/>
      <c r="AJ3201" s="1"/>
      <c r="AK3201" s="1"/>
      <c r="AL3201" s="1"/>
      <c r="AM3201" s="1"/>
      <c r="AN3201" s="1"/>
      <c r="AO3201" s="1"/>
      <c r="AP3201" s="1"/>
      <c r="AQ3201" s="1"/>
      <c r="AR3201" s="1"/>
      <c r="AS3201" s="1"/>
      <c r="AT3201" s="1"/>
      <c r="AU3201" s="1"/>
      <c r="AV3201" s="1"/>
      <c r="AW3201" s="1"/>
      <c r="AX3201" s="1"/>
      <c r="AY3201" s="1"/>
      <c r="AZ3201" s="1"/>
      <c r="BA3201" s="1"/>
      <c r="BB3201" s="1"/>
      <c r="BC3201" s="1"/>
      <c r="BD3201" s="1"/>
      <c r="BE3201" s="1"/>
      <c r="BF3201" s="1"/>
      <c r="BG3201" s="1"/>
      <c r="BH3201" s="1"/>
      <c r="BI3201" s="1"/>
      <c r="BJ3201" s="1"/>
      <c r="BK3201" s="1"/>
    </row>
    <row r="3202" spans="1:63" s="901" customFormat="1" ht="15" customHeight="1" x14ac:dyDescent="0.1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c r="AD3202" s="1"/>
      <c r="AE3202" s="1"/>
      <c r="AF3202" s="50"/>
      <c r="AG3202" s="54"/>
      <c r="AH3202" s="1"/>
      <c r="AI3202" s="1"/>
      <c r="AJ3202" s="1"/>
      <c r="AK3202" s="1"/>
      <c r="AL3202" s="1"/>
      <c r="AM3202" s="1"/>
      <c r="AN3202" s="1"/>
      <c r="AO3202" s="1"/>
      <c r="AP3202" s="1"/>
      <c r="AQ3202" s="1"/>
      <c r="AR3202" s="1"/>
      <c r="AS3202" s="1"/>
      <c r="AT3202" s="1"/>
      <c r="AU3202" s="1"/>
      <c r="AV3202" s="1"/>
      <c r="AW3202" s="1"/>
      <c r="AX3202" s="1"/>
      <c r="AY3202" s="1"/>
      <c r="AZ3202" s="1"/>
      <c r="BA3202" s="1"/>
      <c r="BB3202" s="1"/>
      <c r="BC3202" s="1"/>
      <c r="BD3202" s="1"/>
      <c r="BE3202" s="1"/>
      <c r="BF3202" s="1"/>
      <c r="BG3202" s="1"/>
      <c r="BH3202" s="1"/>
      <c r="BI3202" s="1"/>
      <c r="BJ3202" s="1"/>
      <c r="BK3202" s="1"/>
    </row>
    <row r="3203" spans="1:63" s="901" customFormat="1" ht="15" customHeight="1" x14ac:dyDescent="0.1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c r="AD3203" s="1"/>
      <c r="AE3203" s="1"/>
      <c r="AF3203" s="50"/>
      <c r="AG3203" s="54"/>
      <c r="AH3203" s="1"/>
      <c r="AI3203" s="1"/>
      <c r="AJ3203" s="1"/>
      <c r="AK3203" s="1"/>
      <c r="AL3203" s="1"/>
      <c r="AM3203" s="1"/>
      <c r="AN3203" s="1"/>
      <c r="AO3203" s="1"/>
      <c r="AP3203" s="1"/>
      <c r="AQ3203" s="1"/>
      <c r="AR3203" s="1"/>
      <c r="AS3203" s="1"/>
      <c r="AT3203" s="1"/>
      <c r="AU3203" s="1"/>
      <c r="AV3203" s="1"/>
      <c r="AW3203" s="1"/>
      <c r="AX3203" s="1"/>
      <c r="AY3203" s="1"/>
      <c r="AZ3203" s="1"/>
      <c r="BA3203" s="1"/>
      <c r="BB3203" s="1"/>
      <c r="BC3203" s="1"/>
      <c r="BD3203" s="1"/>
      <c r="BE3203" s="1"/>
      <c r="BF3203" s="1"/>
      <c r="BG3203" s="1"/>
      <c r="BH3203" s="1"/>
      <c r="BI3203" s="1"/>
      <c r="BJ3203" s="1"/>
      <c r="BK3203" s="1"/>
    </row>
    <row r="3204" spans="1:63" s="901" customFormat="1" ht="15" customHeight="1" x14ac:dyDescent="0.1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c r="AD3204" s="1"/>
      <c r="AE3204" s="1"/>
      <c r="AF3204" s="50"/>
      <c r="AG3204" s="54"/>
      <c r="AH3204" s="1"/>
      <c r="AI3204" s="1"/>
      <c r="AJ3204" s="1"/>
      <c r="AK3204" s="1"/>
      <c r="AL3204" s="1"/>
      <c r="AM3204" s="1"/>
      <c r="AN3204" s="1"/>
      <c r="AO3204" s="1"/>
      <c r="AP3204" s="1"/>
      <c r="AQ3204" s="1"/>
      <c r="AR3204" s="1"/>
      <c r="AS3204" s="1"/>
      <c r="AT3204" s="1"/>
      <c r="AU3204" s="1"/>
      <c r="AV3204" s="1"/>
      <c r="AW3204" s="1"/>
      <c r="AX3204" s="1"/>
      <c r="AY3204" s="1"/>
      <c r="AZ3204" s="1"/>
      <c r="BA3204" s="1"/>
      <c r="BB3204" s="1"/>
      <c r="BC3204" s="1"/>
      <c r="BD3204" s="1"/>
      <c r="BE3204" s="1"/>
      <c r="BF3204" s="1"/>
      <c r="BG3204" s="1"/>
      <c r="BH3204" s="1"/>
      <c r="BI3204" s="1"/>
      <c r="BJ3204" s="1"/>
      <c r="BK3204" s="1"/>
    </row>
    <row r="3205" spans="1:63" s="901" customFormat="1" ht="15" customHeight="1" x14ac:dyDescent="0.1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c r="AD3205" s="1"/>
      <c r="AE3205" s="1"/>
      <c r="AF3205" s="50"/>
      <c r="AG3205" s="54"/>
      <c r="AH3205" s="1"/>
      <c r="AI3205" s="1"/>
      <c r="AJ3205" s="1"/>
      <c r="AK3205" s="1"/>
      <c r="AL3205" s="1"/>
      <c r="AM3205" s="1"/>
      <c r="AN3205" s="1"/>
      <c r="AO3205" s="1"/>
      <c r="AP3205" s="1"/>
      <c r="AQ3205" s="1"/>
      <c r="AR3205" s="1"/>
      <c r="AS3205" s="1"/>
      <c r="AT3205" s="1"/>
      <c r="AU3205" s="1"/>
      <c r="AV3205" s="1"/>
      <c r="AW3205" s="1"/>
      <c r="AX3205" s="1"/>
      <c r="AY3205" s="1"/>
      <c r="AZ3205" s="1"/>
      <c r="BA3205" s="1"/>
      <c r="BB3205" s="1"/>
      <c r="BC3205" s="1"/>
      <c r="BD3205" s="1"/>
      <c r="BE3205" s="1"/>
      <c r="BF3205" s="1"/>
      <c r="BG3205" s="1"/>
      <c r="BH3205" s="1"/>
      <c r="BI3205" s="1"/>
      <c r="BJ3205" s="1"/>
      <c r="BK3205" s="1"/>
    </row>
    <row r="3206" spans="1:63" s="901" customFormat="1" ht="15" customHeight="1" x14ac:dyDescent="0.1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c r="AD3206" s="1"/>
      <c r="AE3206" s="1"/>
      <c r="AF3206" s="50"/>
      <c r="AG3206" s="54"/>
      <c r="AH3206" s="1"/>
      <c r="AI3206" s="1"/>
      <c r="AJ3206" s="1"/>
      <c r="AK3206" s="1"/>
      <c r="AL3206" s="1"/>
      <c r="AM3206" s="1"/>
      <c r="AN3206" s="1"/>
      <c r="AO3206" s="1"/>
      <c r="AP3206" s="1"/>
      <c r="AQ3206" s="1"/>
      <c r="AR3206" s="1"/>
      <c r="AS3206" s="1"/>
      <c r="AT3206" s="1"/>
      <c r="AU3206" s="1"/>
      <c r="AV3206" s="1"/>
      <c r="AW3206" s="1"/>
      <c r="AX3206" s="1"/>
      <c r="AY3206" s="1"/>
      <c r="AZ3206" s="1"/>
      <c r="BA3206" s="1"/>
      <c r="BB3206" s="1"/>
      <c r="BC3206" s="1"/>
      <c r="BD3206" s="1"/>
      <c r="BE3206" s="1"/>
      <c r="BF3206" s="1"/>
      <c r="BG3206" s="1"/>
      <c r="BH3206" s="1"/>
      <c r="BI3206" s="1"/>
      <c r="BJ3206" s="1"/>
      <c r="BK3206" s="1"/>
    </row>
    <row r="3207" spans="1:63" s="901" customFormat="1" ht="15" customHeight="1" x14ac:dyDescent="0.1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c r="AD3207" s="1"/>
      <c r="AE3207" s="1"/>
      <c r="AF3207" s="50"/>
      <c r="AG3207" s="54"/>
      <c r="AH3207" s="1"/>
      <c r="AI3207" s="1"/>
      <c r="AJ3207" s="1"/>
      <c r="AK3207" s="1"/>
      <c r="AL3207" s="1"/>
      <c r="AM3207" s="1"/>
      <c r="AN3207" s="1"/>
      <c r="AO3207" s="1"/>
      <c r="AP3207" s="1"/>
      <c r="AQ3207" s="1"/>
      <c r="AR3207" s="1"/>
      <c r="AS3207" s="1"/>
      <c r="AT3207" s="1"/>
      <c r="AU3207" s="1"/>
      <c r="AV3207" s="1"/>
      <c r="AW3207" s="1"/>
      <c r="AX3207" s="1"/>
      <c r="AY3207" s="1"/>
      <c r="AZ3207" s="1"/>
      <c r="BA3207" s="1"/>
      <c r="BB3207" s="1"/>
      <c r="BC3207" s="1"/>
      <c r="BD3207" s="1"/>
      <c r="BE3207" s="1"/>
      <c r="BF3207" s="1"/>
      <c r="BG3207" s="1"/>
      <c r="BH3207" s="1"/>
      <c r="BI3207" s="1"/>
      <c r="BJ3207" s="1"/>
      <c r="BK3207" s="1"/>
    </row>
    <row r="3208" spans="1:63" s="901" customFormat="1" ht="15" customHeight="1" x14ac:dyDescent="0.1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c r="AD3208" s="1"/>
      <c r="AE3208" s="1"/>
      <c r="AF3208" s="50"/>
      <c r="AG3208" s="54"/>
      <c r="AH3208" s="1"/>
      <c r="AI3208" s="1"/>
      <c r="AJ3208" s="1"/>
      <c r="AK3208" s="1"/>
      <c r="AL3208" s="1"/>
      <c r="AM3208" s="1"/>
      <c r="AN3208" s="1"/>
      <c r="AO3208" s="1"/>
      <c r="AP3208" s="1"/>
      <c r="AQ3208" s="1"/>
      <c r="AR3208" s="1"/>
      <c r="AS3208" s="1"/>
      <c r="AT3208" s="1"/>
      <c r="AU3208" s="1"/>
      <c r="AV3208" s="1"/>
      <c r="AW3208" s="1"/>
      <c r="AX3208" s="1"/>
      <c r="AY3208" s="1"/>
      <c r="AZ3208" s="1"/>
      <c r="BA3208" s="1"/>
      <c r="BB3208" s="1"/>
      <c r="BC3208" s="1"/>
      <c r="BD3208" s="1"/>
      <c r="BE3208" s="1"/>
      <c r="BF3208" s="1"/>
      <c r="BG3208" s="1"/>
      <c r="BH3208" s="1"/>
      <c r="BI3208" s="1"/>
      <c r="BJ3208" s="1"/>
      <c r="BK3208" s="1"/>
    </row>
    <row r="3209" spans="1:63" s="901" customFormat="1" ht="15" customHeight="1" x14ac:dyDescent="0.1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c r="AD3209" s="1"/>
      <c r="AE3209" s="1"/>
      <c r="AF3209" s="50"/>
      <c r="AG3209" s="54"/>
      <c r="AH3209" s="1"/>
      <c r="AI3209" s="1"/>
      <c r="AJ3209" s="1"/>
      <c r="AK3209" s="1"/>
      <c r="AL3209" s="1"/>
      <c r="AM3209" s="1"/>
      <c r="AN3209" s="1"/>
      <c r="AO3209" s="1"/>
      <c r="AP3209" s="1"/>
      <c r="AQ3209" s="1"/>
      <c r="AR3209" s="1"/>
      <c r="AS3209" s="1"/>
      <c r="AT3209" s="1"/>
      <c r="AU3209" s="1"/>
      <c r="AV3209" s="1"/>
      <c r="AW3209" s="1"/>
      <c r="AX3209" s="1"/>
      <c r="AY3209" s="1"/>
      <c r="AZ3209" s="1"/>
      <c r="BA3209" s="1"/>
      <c r="BB3209" s="1"/>
      <c r="BC3209" s="1"/>
      <c r="BD3209" s="1"/>
      <c r="BE3209" s="1"/>
      <c r="BF3209" s="1"/>
      <c r="BG3209" s="1"/>
      <c r="BH3209" s="1"/>
      <c r="BI3209" s="1"/>
      <c r="BJ3209" s="1"/>
      <c r="BK3209" s="1"/>
    </row>
    <row r="3210" spans="1:63" s="901" customFormat="1" ht="15" customHeight="1" x14ac:dyDescent="0.1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c r="AD3210" s="1"/>
      <c r="AE3210" s="1"/>
      <c r="AF3210" s="50"/>
      <c r="AG3210" s="54"/>
      <c r="AH3210" s="1"/>
      <c r="AI3210" s="1"/>
      <c r="AJ3210" s="1"/>
      <c r="AK3210" s="1"/>
      <c r="AL3210" s="1"/>
      <c r="AM3210" s="1"/>
      <c r="AN3210" s="1"/>
      <c r="AO3210" s="1"/>
      <c r="AP3210" s="1"/>
      <c r="AQ3210" s="1"/>
      <c r="AR3210" s="1"/>
      <c r="AS3210" s="1"/>
      <c r="AT3210" s="1"/>
      <c r="AU3210" s="1"/>
      <c r="AV3210" s="1"/>
      <c r="AW3210" s="1"/>
      <c r="AX3210" s="1"/>
      <c r="AY3210" s="1"/>
      <c r="AZ3210" s="1"/>
      <c r="BA3210" s="1"/>
      <c r="BB3210" s="1"/>
      <c r="BC3210" s="1"/>
      <c r="BD3210" s="1"/>
      <c r="BE3210" s="1"/>
      <c r="BF3210" s="1"/>
      <c r="BG3210" s="1"/>
      <c r="BH3210" s="1"/>
      <c r="BI3210" s="1"/>
      <c r="BJ3210" s="1"/>
      <c r="BK3210" s="1"/>
    </row>
    <row r="3211" spans="1:63" s="901" customFormat="1" ht="15" customHeight="1" x14ac:dyDescent="0.1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c r="AD3211" s="1"/>
      <c r="AE3211" s="1"/>
      <c r="AF3211" s="50"/>
      <c r="AG3211" s="54"/>
      <c r="AH3211" s="1"/>
      <c r="AI3211" s="1"/>
      <c r="AJ3211" s="1"/>
      <c r="AK3211" s="1"/>
      <c r="AL3211" s="1"/>
      <c r="AM3211" s="1"/>
      <c r="AN3211" s="1"/>
      <c r="AO3211" s="1"/>
      <c r="AP3211" s="1"/>
      <c r="AQ3211" s="1"/>
      <c r="AR3211" s="1"/>
      <c r="AS3211" s="1"/>
      <c r="AT3211" s="1"/>
      <c r="AU3211" s="1"/>
      <c r="AV3211" s="1"/>
      <c r="AW3211" s="1"/>
      <c r="AX3211" s="1"/>
      <c r="AY3211" s="1"/>
      <c r="AZ3211" s="1"/>
      <c r="BA3211" s="1"/>
      <c r="BB3211" s="1"/>
      <c r="BC3211" s="1"/>
      <c r="BD3211" s="1"/>
      <c r="BE3211" s="1"/>
      <c r="BF3211" s="1"/>
      <c r="BG3211" s="1"/>
      <c r="BH3211" s="1"/>
      <c r="BI3211" s="1"/>
      <c r="BJ3211" s="1"/>
      <c r="BK3211" s="1"/>
    </row>
    <row r="3212" spans="1:63" s="901" customFormat="1" ht="15" customHeight="1" x14ac:dyDescent="0.1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c r="AD3212" s="1"/>
      <c r="AE3212" s="1"/>
      <c r="AF3212" s="50"/>
      <c r="AG3212" s="54"/>
      <c r="AH3212" s="1"/>
      <c r="AI3212" s="1"/>
      <c r="AJ3212" s="1"/>
      <c r="AK3212" s="1"/>
      <c r="AL3212" s="1"/>
      <c r="AM3212" s="1"/>
      <c r="AN3212" s="1"/>
      <c r="AO3212" s="1"/>
      <c r="AP3212" s="1"/>
      <c r="AQ3212" s="1"/>
      <c r="AR3212" s="1"/>
      <c r="AS3212" s="1"/>
      <c r="AT3212" s="1"/>
      <c r="AU3212" s="1"/>
      <c r="AV3212" s="1"/>
      <c r="AW3212" s="1"/>
      <c r="AX3212" s="1"/>
      <c r="AY3212" s="1"/>
      <c r="AZ3212" s="1"/>
      <c r="BA3212" s="1"/>
      <c r="BB3212" s="1"/>
      <c r="BC3212" s="1"/>
      <c r="BD3212" s="1"/>
      <c r="BE3212" s="1"/>
      <c r="BF3212" s="1"/>
      <c r="BG3212" s="1"/>
      <c r="BH3212" s="1"/>
      <c r="BI3212" s="1"/>
      <c r="BJ3212" s="1"/>
      <c r="BK3212" s="1"/>
    </row>
    <row r="3213" spans="1:63" s="901" customFormat="1" ht="15" customHeight="1" x14ac:dyDescent="0.1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c r="AD3213" s="1"/>
      <c r="AE3213" s="1"/>
      <c r="AF3213" s="50"/>
      <c r="AG3213" s="54"/>
      <c r="AH3213" s="1"/>
      <c r="AI3213" s="1"/>
      <c r="AJ3213" s="1"/>
      <c r="AK3213" s="1"/>
      <c r="AL3213" s="1"/>
      <c r="AM3213" s="1"/>
      <c r="AN3213" s="1"/>
      <c r="AO3213" s="1"/>
      <c r="AP3213" s="1"/>
      <c r="AQ3213" s="1"/>
      <c r="AR3213" s="1"/>
      <c r="AS3213" s="1"/>
      <c r="AT3213" s="1"/>
      <c r="AU3213" s="1"/>
      <c r="AV3213" s="1"/>
      <c r="AW3213" s="1"/>
      <c r="AX3213" s="1"/>
      <c r="AY3213" s="1"/>
      <c r="AZ3213" s="1"/>
      <c r="BA3213" s="1"/>
      <c r="BB3213" s="1"/>
      <c r="BC3213" s="1"/>
      <c r="BD3213" s="1"/>
      <c r="BE3213" s="1"/>
      <c r="BF3213" s="1"/>
      <c r="BG3213" s="1"/>
      <c r="BH3213" s="1"/>
      <c r="BI3213" s="1"/>
      <c r="BJ3213" s="1"/>
      <c r="BK3213" s="1"/>
    </row>
    <row r="3214" spans="1:63" s="901" customFormat="1" ht="15" customHeight="1" x14ac:dyDescent="0.1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c r="AD3214" s="1"/>
      <c r="AE3214" s="1"/>
      <c r="AF3214" s="50"/>
      <c r="AG3214" s="54"/>
      <c r="AH3214" s="1"/>
      <c r="AI3214" s="1"/>
      <c r="AJ3214" s="1"/>
      <c r="AK3214" s="1"/>
      <c r="AL3214" s="1"/>
      <c r="AM3214" s="1"/>
      <c r="AN3214" s="1"/>
      <c r="AO3214" s="1"/>
      <c r="AP3214" s="1"/>
      <c r="AQ3214" s="1"/>
      <c r="AR3214" s="1"/>
      <c r="AS3214" s="1"/>
      <c r="AT3214" s="1"/>
      <c r="AU3214" s="1"/>
      <c r="AV3214" s="1"/>
      <c r="AW3214" s="1"/>
      <c r="AX3214" s="1"/>
      <c r="AY3214" s="1"/>
      <c r="AZ3214" s="1"/>
      <c r="BA3214" s="1"/>
      <c r="BB3214" s="1"/>
      <c r="BC3214" s="1"/>
      <c r="BD3214" s="1"/>
      <c r="BE3214" s="1"/>
      <c r="BF3214" s="1"/>
      <c r="BG3214" s="1"/>
      <c r="BH3214" s="1"/>
      <c r="BI3214" s="1"/>
      <c r="BJ3214" s="1"/>
      <c r="BK3214" s="1"/>
    </row>
    <row r="3215" spans="1:63" s="901" customFormat="1" ht="15" customHeight="1" x14ac:dyDescent="0.1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c r="AD3215" s="1"/>
      <c r="AE3215" s="1"/>
      <c r="AF3215" s="50"/>
      <c r="AG3215" s="54"/>
      <c r="AH3215" s="1"/>
      <c r="AI3215" s="1"/>
      <c r="AJ3215" s="1"/>
      <c r="AK3215" s="1"/>
      <c r="AL3215" s="1"/>
      <c r="AM3215" s="1"/>
      <c r="AN3215" s="1"/>
      <c r="AO3215" s="1"/>
      <c r="AP3215" s="1"/>
      <c r="AQ3215" s="1"/>
      <c r="AR3215" s="1"/>
      <c r="AS3215" s="1"/>
      <c r="AT3215" s="1"/>
      <c r="AU3215" s="1"/>
      <c r="AV3215" s="1"/>
      <c r="AW3215" s="1"/>
      <c r="AX3215" s="1"/>
      <c r="AY3215" s="1"/>
      <c r="AZ3215" s="1"/>
      <c r="BA3215" s="1"/>
      <c r="BB3215" s="1"/>
      <c r="BC3215" s="1"/>
      <c r="BD3215" s="1"/>
      <c r="BE3215" s="1"/>
      <c r="BF3215" s="1"/>
      <c r="BG3215" s="1"/>
      <c r="BH3215" s="1"/>
      <c r="BI3215" s="1"/>
      <c r="BJ3215" s="1"/>
      <c r="BK3215" s="1"/>
    </row>
    <row r="3216" spans="1:63" s="901" customFormat="1" ht="15" customHeight="1" x14ac:dyDescent="0.1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c r="AD3216" s="1"/>
      <c r="AE3216" s="1"/>
      <c r="AF3216" s="50"/>
      <c r="AG3216" s="54"/>
      <c r="AH3216" s="1"/>
      <c r="AI3216" s="1"/>
      <c r="AJ3216" s="1"/>
      <c r="AK3216" s="1"/>
      <c r="AL3216" s="1"/>
      <c r="AM3216" s="1"/>
      <c r="AN3216" s="1"/>
      <c r="AO3216" s="1"/>
      <c r="AP3216" s="1"/>
      <c r="AQ3216" s="1"/>
      <c r="AR3216" s="1"/>
      <c r="AS3216" s="1"/>
      <c r="AT3216" s="1"/>
      <c r="AU3216" s="1"/>
      <c r="AV3216" s="1"/>
      <c r="AW3216" s="1"/>
      <c r="AX3216" s="1"/>
      <c r="AY3216" s="1"/>
      <c r="AZ3216" s="1"/>
      <c r="BA3216" s="1"/>
      <c r="BB3216" s="1"/>
      <c r="BC3216" s="1"/>
      <c r="BD3216" s="1"/>
      <c r="BE3216" s="1"/>
      <c r="BF3216" s="1"/>
      <c r="BG3216" s="1"/>
      <c r="BH3216" s="1"/>
      <c r="BI3216" s="1"/>
      <c r="BJ3216" s="1"/>
      <c r="BK3216" s="1"/>
    </row>
    <row r="3217" spans="1:63" s="901" customFormat="1" ht="15" customHeight="1" x14ac:dyDescent="0.1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c r="AD3217" s="1"/>
      <c r="AE3217" s="1"/>
      <c r="AF3217" s="50"/>
      <c r="AG3217" s="54"/>
      <c r="AH3217" s="1"/>
      <c r="AI3217" s="1"/>
      <c r="AJ3217" s="1"/>
      <c r="AK3217" s="1"/>
      <c r="AL3217" s="1"/>
      <c r="AM3217" s="1"/>
      <c r="AN3217" s="1"/>
      <c r="AO3217" s="1"/>
      <c r="AP3217" s="1"/>
      <c r="AQ3217" s="1"/>
      <c r="AR3217" s="1"/>
      <c r="AS3217" s="1"/>
      <c r="AT3217" s="1"/>
      <c r="AU3217" s="1"/>
      <c r="AV3217" s="1"/>
      <c r="AW3217" s="1"/>
      <c r="AX3217" s="1"/>
      <c r="AY3217" s="1"/>
      <c r="AZ3217" s="1"/>
      <c r="BA3217" s="1"/>
      <c r="BB3217" s="1"/>
      <c r="BC3217" s="1"/>
      <c r="BD3217" s="1"/>
      <c r="BE3217" s="1"/>
      <c r="BF3217" s="1"/>
      <c r="BG3217" s="1"/>
      <c r="BH3217" s="1"/>
      <c r="BI3217" s="1"/>
      <c r="BJ3217" s="1"/>
      <c r="BK3217" s="1"/>
    </row>
    <row r="3218" spans="1:63" s="901" customFormat="1" ht="15" customHeight="1" x14ac:dyDescent="0.1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c r="AD3218" s="1"/>
      <c r="AE3218" s="1"/>
      <c r="AF3218" s="50"/>
      <c r="AG3218" s="54"/>
      <c r="AH3218" s="1"/>
      <c r="AI3218" s="1"/>
      <c r="AJ3218" s="1"/>
      <c r="AK3218" s="1"/>
      <c r="AL3218" s="1"/>
      <c r="AM3218" s="1"/>
      <c r="AN3218" s="1"/>
      <c r="AO3218" s="1"/>
      <c r="AP3218" s="1"/>
      <c r="AQ3218" s="1"/>
      <c r="AR3218" s="1"/>
      <c r="AS3218" s="1"/>
      <c r="AT3218" s="1"/>
      <c r="AU3218" s="1"/>
      <c r="AV3218" s="1"/>
      <c r="AW3218" s="1"/>
      <c r="AX3218" s="1"/>
      <c r="AY3218" s="1"/>
      <c r="AZ3218" s="1"/>
      <c r="BA3218" s="1"/>
      <c r="BB3218" s="1"/>
      <c r="BC3218" s="1"/>
      <c r="BD3218" s="1"/>
      <c r="BE3218" s="1"/>
      <c r="BF3218" s="1"/>
      <c r="BG3218" s="1"/>
      <c r="BH3218" s="1"/>
      <c r="BI3218" s="1"/>
      <c r="BJ3218" s="1"/>
      <c r="BK3218" s="1"/>
    </row>
    <row r="3219" spans="1:63" s="901" customFormat="1" ht="15" customHeight="1" x14ac:dyDescent="0.1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c r="AD3219" s="1"/>
      <c r="AE3219" s="1"/>
      <c r="AF3219" s="50"/>
      <c r="AG3219" s="54"/>
      <c r="AH3219" s="1"/>
      <c r="AI3219" s="1"/>
      <c r="AJ3219" s="1"/>
      <c r="AK3219" s="1"/>
      <c r="AL3219" s="1"/>
      <c r="AM3219" s="1"/>
      <c r="AN3219" s="1"/>
      <c r="AO3219" s="1"/>
      <c r="AP3219" s="1"/>
      <c r="AQ3219" s="1"/>
      <c r="AR3219" s="1"/>
      <c r="AS3219" s="1"/>
      <c r="AT3219" s="1"/>
      <c r="AU3219" s="1"/>
      <c r="AV3219" s="1"/>
      <c r="AW3219" s="1"/>
      <c r="AX3219" s="1"/>
      <c r="AY3219" s="1"/>
      <c r="AZ3219" s="1"/>
      <c r="BA3219" s="1"/>
      <c r="BB3219" s="1"/>
      <c r="BC3219" s="1"/>
      <c r="BD3219" s="1"/>
      <c r="BE3219" s="1"/>
      <c r="BF3219" s="1"/>
      <c r="BG3219" s="1"/>
      <c r="BH3219" s="1"/>
      <c r="BI3219" s="1"/>
      <c r="BJ3219" s="1"/>
      <c r="BK3219" s="1"/>
    </row>
    <row r="3220" spans="1:63" s="901" customFormat="1" ht="15" customHeight="1" x14ac:dyDescent="0.1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c r="AD3220" s="1"/>
      <c r="AE3220" s="1"/>
      <c r="AF3220" s="50"/>
      <c r="AG3220" s="54"/>
      <c r="AH3220" s="1"/>
      <c r="AI3220" s="1"/>
      <c r="AJ3220" s="1"/>
      <c r="AK3220" s="1"/>
      <c r="AL3220" s="1"/>
      <c r="AM3220" s="1"/>
      <c r="AN3220" s="1"/>
      <c r="AO3220" s="1"/>
      <c r="AP3220" s="1"/>
      <c r="AQ3220" s="1"/>
      <c r="AR3220" s="1"/>
      <c r="AS3220" s="1"/>
      <c r="AT3220" s="1"/>
      <c r="AU3220" s="1"/>
      <c r="AV3220" s="1"/>
      <c r="AW3220" s="1"/>
      <c r="AX3220" s="1"/>
      <c r="AY3220" s="1"/>
      <c r="AZ3220" s="1"/>
      <c r="BA3220" s="1"/>
      <c r="BB3220" s="1"/>
      <c r="BC3220" s="1"/>
      <c r="BD3220" s="1"/>
      <c r="BE3220" s="1"/>
      <c r="BF3220" s="1"/>
      <c r="BG3220" s="1"/>
      <c r="BH3220" s="1"/>
      <c r="BI3220" s="1"/>
      <c r="BJ3220" s="1"/>
      <c r="BK3220" s="1"/>
    </row>
    <row r="3221" spans="1:63" s="901" customFormat="1" ht="15" customHeight="1" x14ac:dyDescent="0.1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c r="AD3221" s="1"/>
      <c r="AE3221" s="1"/>
      <c r="AF3221" s="50"/>
      <c r="AG3221" s="54"/>
      <c r="AH3221" s="1"/>
      <c r="AI3221" s="1"/>
      <c r="AJ3221" s="1"/>
      <c r="AK3221" s="1"/>
      <c r="AL3221" s="1"/>
      <c r="AM3221" s="1"/>
      <c r="AN3221" s="1"/>
      <c r="AO3221" s="1"/>
      <c r="AP3221" s="1"/>
      <c r="AQ3221" s="1"/>
      <c r="AR3221" s="1"/>
      <c r="AS3221" s="1"/>
      <c r="AT3221" s="1"/>
      <c r="AU3221" s="1"/>
      <c r="AV3221" s="1"/>
      <c r="AW3221" s="1"/>
      <c r="AX3221" s="1"/>
      <c r="AY3221" s="1"/>
      <c r="AZ3221" s="1"/>
      <c r="BA3221" s="1"/>
      <c r="BB3221" s="1"/>
      <c r="BC3221" s="1"/>
      <c r="BD3221" s="1"/>
      <c r="BE3221" s="1"/>
      <c r="BF3221" s="1"/>
      <c r="BG3221" s="1"/>
      <c r="BH3221" s="1"/>
      <c r="BI3221" s="1"/>
      <c r="BJ3221" s="1"/>
      <c r="BK3221" s="1"/>
    </row>
    <row r="3222" spans="1:63" s="901" customFormat="1" ht="15" customHeight="1" x14ac:dyDescent="0.1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c r="AD3222" s="1"/>
      <c r="AE3222" s="1"/>
      <c r="AF3222" s="50"/>
      <c r="AG3222" s="54"/>
      <c r="AH3222" s="1"/>
      <c r="AI3222" s="1"/>
      <c r="AJ3222" s="1"/>
      <c r="AK3222" s="1"/>
      <c r="AL3222" s="1"/>
      <c r="AM3222" s="1"/>
      <c r="AN3222" s="1"/>
      <c r="AO3222" s="1"/>
      <c r="AP3222" s="1"/>
      <c r="AQ3222" s="1"/>
      <c r="AR3222" s="1"/>
      <c r="AS3222" s="1"/>
      <c r="AT3222" s="1"/>
      <c r="AU3222" s="1"/>
      <c r="AV3222" s="1"/>
      <c r="AW3222" s="1"/>
      <c r="AX3222" s="1"/>
      <c r="AY3222" s="1"/>
      <c r="AZ3222" s="1"/>
      <c r="BA3222" s="1"/>
      <c r="BB3222" s="1"/>
      <c r="BC3222" s="1"/>
      <c r="BD3222" s="1"/>
      <c r="BE3222" s="1"/>
      <c r="BF3222" s="1"/>
      <c r="BG3222" s="1"/>
      <c r="BH3222" s="1"/>
      <c r="BI3222" s="1"/>
      <c r="BJ3222" s="1"/>
      <c r="BK3222" s="1"/>
    </row>
    <row r="3223" spans="1:63" s="901" customFormat="1" ht="15" customHeight="1" x14ac:dyDescent="0.1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c r="AD3223" s="1"/>
      <c r="AE3223" s="1"/>
      <c r="AF3223" s="50"/>
      <c r="AG3223" s="54"/>
      <c r="AH3223" s="1"/>
      <c r="AI3223" s="1"/>
      <c r="AJ3223" s="1"/>
      <c r="AK3223" s="1"/>
      <c r="AL3223" s="1"/>
      <c r="AM3223" s="1"/>
      <c r="AN3223" s="1"/>
      <c r="AO3223" s="1"/>
      <c r="AP3223" s="1"/>
      <c r="AQ3223" s="1"/>
      <c r="AR3223" s="1"/>
      <c r="AS3223" s="1"/>
      <c r="AT3223" s="1"/>
      <c r="AU3223" s="1"/>
      <c r="AV3223" s="1"/>
      <c r="AW3223" s="1"/>
      <c r="AX3223" s="1"/>
      <c r="AY3223" s="1"/>
      <c r="AZ3223" s="1"/>
      <c r="BA3223" s="1"/>
      <c r="BB3223" s="1"/>
      <c r="BC3223" s="1"/>
      <c r="BD3223" s="1"/>
      <c r="BE3223" s="1"/>
      <c r="BF3223" s="1"/>
      <c r="BG3223" s="1"/>
      <c r="BH3223" s="1"/>
      <c r="BI3223" s="1"/>
      <c r="BJ3223" s="1"/>
      <c r="BK3223" s="1"/>
    </row>
    <row r="3224" spans="1:63" s="901" customFormat="1" ht="15" customHeight="1" x14ac:dyDescent="0.1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c r="AD3224" s="1"/>
      <c r="AE3224" s="1"/>
      <c r="AF3224" s="50"/>
      <c r="AG3224" s="54"/>
      <c r="AH3224" s="1"/>
      <c r="AI3224" s="1"/>
      <c r="AJ3224" s="1"/>
      <c r="AK3224" s="1"/>
      <c r="AL3224" s="1"/>
      <c r="AM3224" s="1"/>
      <c r="AN3224" s="1"/>
      <c r="AO3224" s="1"/>
      <c r="AP3224" s="1"/>
      <c r="AQ3224" s="1"/>
      <c r="AR3224" s="1"/>
      <c r="AS3224" s="1"/>
      <c r="AT3224" s="1"/>
      <c r="AU3224" s="1"/>
      <c r="AV3224" s="1"/>
      <c r="AW3224" s="1"/>
      <c r="AX3224" s="1"/>
      <c r="AY3224" s="1"/>
      <c r="AZ3224" s="1"/>
      <c r="BA3224" s="1"/>
      <c r="BB3224" s="1"/>
      <c r="BC3224" s="1"/>
      <c r="BD3224" s="1"/>
      <c r="BE3224" s="1"/>
      <c r="BF3224" s="1"/>
      <c r="BG3224" s="1"/>
      <c r="BH3224" s="1"/>
      <c r="BI3224" s="1"/>
      <c r="BJ3224" s="1"/>
      <c r="BK3224" s="1"/>
    </row>
    <row r="3225" spans="1:63" s="901" customFormat="1" ht="15" customHeight="1" x14ac:dyDescent="0.1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c r="AD3225" s="1"/>
      <c r="AE3225" s="1"/>
      <c r="AF3225" s="50"/>
      <c r="AG3225" s="54"/>
      <c r="AH3225" s="1"/>
      <c r="AI3225" s="1"/>
      <c r="AJ3225" s="1"/>
      <c r="AK3225" s="1"/>
      <c r="AL3225" s="1"/>
      <c r="AM3225" s="1"/>
      <c r="AN3225" s="1"/>
      <c r="AO3225" s="1"/>
      <c r="AP3225" s="1"/>
      <c r="AQ3225" s="1"/>
      <c r="AR3225" s="1"/>
      <c r="AS3225" s="1"/>
      <c r="AT3225" s="1"/>
      <c r="AU3225" s="1"/>
      <c r="AV3225" s="1"/>
      <c r="AW3225" s="1"/>
      <c r="AX3225" s="1"/>
      <c r="AY3225" s="1"/>
      <c r="AZ3225" s="1"/>
      <c r="BA3225" s="1"/>
      <c r="BB3225" s="1"/>
      <c r="BC3225" s="1"/>
      <c r="BD3225" s="1"/>
      <c r="BE3225" s="1"/>
      <c r="BF3225" s="1"/>
      <c r="BG3225" s="1"/>
      <c r="BH3225" s="1"/>
      <c r="BI3225" s="1"/>
      <c r="BJ3225" s="1"/>
      <c r="BK3225" s="1"/>
    </row>
    <row r="3226" spans="1:63" s="901" customFormat="1" ht="15" customHeight="1" x14ac:dyDescent="0.1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c r="AD3226" s="1"/>
      <c r="AE3226" s="1"/>
      <c r="AF3226" s="50"/>
      <c r="AG3226" s="54"/>
      <c r="AH3226" s="1"/>
      <c r="AI3226" s="1"/>
      <c r="AJ3226" s="1"/>
      <c r="AK3226" s="1"/>
      <c r="AL3226" s="1"/>
      <c r="AM3226" s="1"/>
      <c r="AN3226" s="1"/>
      <c r="AO3226" s="1"/>
      <c r="AP3226" s="1"/>
      <c r="AQ3226" s="1"/>
      <c r="AR3226" s="1"/>
      <c r="AS3226" s="1"/>
      <c r="AT3226" s="1"/>
      <c r="AU3226" s="1"/>
      <c r="AV3226" s="1"/>
      <c r="AW3226" s="1"/>
      <c r="AX3226" s="1"/>
      <c r="AY3226" s="1"/>
      <c r="AZ3226" s="1"/>
      <c r="BA3226" s="1"/>
      <c r="BB3226" s="1"/>
      <c r="BC3226" s="1"/>
      <c r="BD3226" s="1"/>
      <c r="BE3226" s="1"/>
      <c r="BF3226" s="1"/>
      <c r="BG3226" s="1"/>
      <c r="BH3226" s="1"/>
      <c r="BI3226" s="1"/>
      <c r="BJ3226" s="1"/>
      <c r="BK3226" s="1"/>
    </row>
    <row r="3227" spans="1:63" s="901" customFormat="1" ht="15" customHeight="1" x14ac:dyDescent="0.1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c r="AD3227" s="1"/>
      <c r="AE3227" s="1"/>
      <c r="AF3227" s="50"/>
      <c r="AG3227" s="54"/>
      <c r="AH3227" s="1"/>
      <c r="AI3227" s="1"/>
      <c r="AJ3227" s="1"/>
      <c r="AK3227" s="1"/>
      <c r="AL3227" s="1"/>
      <c r="AM3227" s="1"/>
      <c r="AN3227" s="1"/>
      <c r="AO3227" s="1"/>
      <c r="AP3227" s="1"/>
      <c r="AQ3227" s="1"/>
      <c r="AR3227" s="1"/>
      <c r="AS3227" s="1"/>
      <c r="AT3227" s="1"/>
      <c r="AU3227" s="1"/>
      <c r="AV3227" s="1"/>
      <c r="AW3227" s="1"/>
      <c r="AX3227" s="1"/>
      <c r="AY3227" s="1"/>
      <c r="AZ3227" s="1"/>
      <c r="BA3227" s="1"/>
      <c r="BB3227" s="1"/>
      <c r="BC3227" s="1"/>
      <c r="BD3227" s="1"/>
      <c r="BE3227" s="1"/>
      <c r="BF3227" s="1"/>
      <c r="BG3227" s="1"/>
      <c r="BH3227" s="1"/>
      <c r="BI3227" s="1"/>
      <c r="BJ3227" s="1"/>
      <c r="BK3227" s="1"/>
    </row>
    <row r="3228" spans="1:63" s="901" customFormat="1" ht="15" customHeight="1" x14ac:dyDescent="0.1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c r="AD3228" s="1"/>
      <c r="AE3228" s="1"/>
      <c r="AF3228" s="50"/>
      <c r="AG3228" s="54"/>
      <c r="AH3228" s="1"/>
      <c r="AI3228" s="1"/>
      <c r="AJ3228" s="1"/>
      <c r="AK3228" s="1"/>
      <c r="AL3228" s="1"/>
      <c r="AM3228" s="1"/>
      <c r="AN3228" s="1"/>
      <c r="AO3228" s="1"/>
      <c r="AP3228" s="1"/>
      <c r="AQ3228" s="1"/>
      <c r="AR3228" s="1"/>
      <c r="AS3228" s="1"/>
      <c r="AT3228" s="1"/>
      <c r="AU3228" s="1"/>
      <c r="AV3228" s="1"/>
      <c r="AW3228" s="1"/>
      <c r="AX3228" s="1"/>
      <c r="AY3228" s="1"/>
      <c r="AZ3228" s="1"/>
      <c r="BA3228" s="1"/>
      <c r="BB3228" s="1"/>
      <c r="BC3228" s="1"/>
      <c r="BD3228" s="1"/>
      <c r="BE3228" s="1"/>
      <c r="BF3228" s="1"/>
      <c r="BG3228" s="1"/>
      <c r="BH3228" s="1"/>
      <c r="BI3228" s="1"/>
      <c r="BJ3228" s="1"/>
      <c r="BK3228" s="1"/>
    </row>
    <row r="3229" spans="1:63" s="901" customFormat="1" ht="15" customHeight="1" x14ac:dyDescent="0.1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c r="AD3229" s="1"/>
      <c r="AE3229" s="1"/>
      <c r="AF3229" s="50"/>
      <c r="AG3229" s="54"/>
      <c r="AH3229" s="1"/>
      <c r="AI3229" s="1"/>
      <c r="AJ3229" s="1"/>
      <c r="AK3229" s="1"/>
      <c r="AL3229" s="1"/>
      <c r="AM3229" s="1"/>
      <c r="AN3229" s="1"/>
      <c r="AO3229" s="1"/>
      <c r="AP3229" s="1"/>
      <c r="AQ3229" s="1"/>
      <c r="AR3229" s="1"/>
      <c r="AS3229" s="1"/>
      <c r="AT3229" s="1"/>
      <c r="AU3229" s="1"/>
      <c r="AV3229" s="1"/>
      <c r="AW3229" s="1"/>
      <c r="AX3229" s="1"/>
      <c r="AY3229" s="1"/>
      <c r="AZ3229" s="1"/>
      <c r="BA3229" s="1"/>
      <c r="BB3229" s="1"/>
      <c r="BC3229" s="1"/>
      <c r="BD3229" s="1"/>
      <c r="BE3229" s="1"/>
      <c r="BF3229" s="1"/>
      <c r="BG3229" s="1"/>
      <c r="BH3229" s="1"/>
      <c r="BI3229" s="1"/>
      <c r="BJ3229" s="1"/>
      <c r="BK3229" s="1"/>
    </row>
    <row r="3230" spans="1:63" s="901" customFormat="1" ht="15" customHeight="1" x14ac:dyDescent="0.1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c r="AD3230" s="1"/>
      <c r="AE3230" s="1"/>
      <c r="AF3230" s="50"/>
      <c r="AG3230" s="54"/>
      <c r="AH3230" s="1"/>
      <c r="AI3230" s="1"/>
      <c r="AJ3230" s="1"/>
      <c r="AK3230" s="1"/>
      <c r="AL3230" s="1"/>
      <c r="AM3230" s="1"/>
      <c r="AN3230" s="1"/>
      <c r="AO3230" s="1"/>
      <c r="AP3230" s="1"/>
      <c r="AQ3230" s="1"/>
      <c r="AR3230" s="1"/>
      <c r="AS3230" s="1"/>
      <c r="AT3230" s="1"/>
      <c r="AU3230" s="1"/>
      <c r="AV3230" s="1"/>
      <c r="AW3230" s="1"/>
      <c r="AX3230" s="1"/>
      <c r="AY3230" s="1"/>
      <c r="AZ3230" s="1"/>
      <c r="BA3230" s="1"/>
      <c r="BB3230" s="1"/>
      <c r="BC3230" s="1"/>
      <c r="BD3230" s="1"/>
      <c r="BE3230" s="1"/>
      <c r="BF3230" s="1"/>
      <c r="BG3230" s="1"/>
      <c r="BH3230" s="1"/>
      <c r="BI3230" s="1"/>
      <c r="BJ3230" s="1"/>
      <c r="BK3230" s="1"/>
    </row>
    <row r="3231" spans="1:63" s="901" customFormat="1" ht="15" customHeight="1" x14ac:dyDescent="0.1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c r="AD3231" s="1"/>
      <c r="AE3231" s="1"/>
      <c r="AF3231" s="50"/>
      <c r="AG3231" s="54"/>
      <c r="AH3231" s="1"/>
      <c r="AI3231" s="1"/>
      <c r="AJ3231" s="1"/>
      <c r="AK3231" s="1"/>
      <c r="AL3231" s="1"/>
      <c r="AM3231" s="1"/>
      <c r="AN3231" s="1"/>
      <c r="AO3231" s="1"/>
      <c r="AP3231" s="1"/>
      <c r="AQ3231" s="1"/>
      <c r="AR3231" s="1"/>
      <c r="AS3231" s="1"/>
      <c r="AT3231" s="1"/>
      <c r="AU3231" s="1"/>
      <c r="AV3231" s="1"/>
      <c r="AW3231" s="1"/>
      <c r="AX3231" s="1"/>
      <c r="AY3231" s="1"/>
      <c r="AZ3231" s="1"/>
      <c r="BA3231" s="1"/>
      <c r="BB3231" s="1"/>
      <c r="BC3231" s="1"/>
      <c r="BD3231" s="1"/>
      <c r="BE3231" s="1"/>
      <c r="BF3231" s="1"/>
      <c r="BG3231" s="1"/>
      <c r="BH3231" s="1"/>
      <c r="BI3231" s="1"/>
      <c r="BJ3231" s="1"/>
      <c r="BK3231" s="1"/>
    </row>
    <row r="3232" spans="1:63" s="901" customFormat="1" ht="15" customHeight="1" x14ac:dyDescent="0.1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c r="AD3232" s="1"/>
      <c r="AE3232" s="1"/>
      <c r="AF3232" s="50"/>
      <c r="AG3232" s="54"/>
      <c r="AH3232" s="1"/>
      <c r="AI3232" s="1"/>
      <c r="AJ3232" s="1"/>
      <c r="AK3232" s="1"/>
      <c r="AL3232" s="1"/>
      <c r="AM3232" s="1"/>
      <c r="AN3232" s="1"/>
      <c r="AO3232" s="1"/>
      <c r="AP3232" s="1"/>
      <c r="AQ3232" s="1"/>
      <c r="AR3232" s="1"/>
      <c r="AS3232" s="1"/>
      <c r="AT3232" s="1"/>
      <c r="AU3232" s="1"/>
      <c r="AV3232" s="1"/>
      <c r="AW3232" s="1"/>
      <c r="AX3232" s="1"/>
      <c r="AY3232" s="1"/>
      <c r="AZ3232" s="1"/>
      <c r="BA3232" s="1"/>
      <c r="BB3232" s="1"/>
      <c r="BC3232" s="1"/>
      <c r="BD3232" s="1"/>
      <c r="BE3232" s="1"/>
      <c r="BF3232" s="1"/>
      <c r="BG3232" s="1"/>
      <c r="BH3232" s="1"/>
      <c r="BI3232" s="1"/>
      <c r="BJ3232" s="1"/>
      <c r="BK3232" s="1"/>
    </row>
    <row r="3233" spans="1:63" s="901" customFormat="1" ht="15" customHeight="1" x14ac:dyDescent="0.1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c r="AD3233" s="1"/>
      <c r="AE3233" s="1"/>
      <c r="AF3233" s="50"/>
      <c r="AG3233" s="54"/>
      <c r="AH3233" s="1"/>
      <c r="AI3233" s="1"/>
      <c r="AJ3233" s="1"/>
      <c r="AK3233" s="1"/>
      <c r="AL3233" s="1"/>
      <c r="AM3233" s="1"/>
      <c r="AN3233" s="1"/>
      <c r="AO3233" s="1"/>
      <c r="AP3233" s="1"/>
      <c r="AQ3233" s="1"/>
      <c r="AR3233" s="1"/>
      <c r="AS3233" s="1"/>
      <c r="AT3233" s="1"/>
      <c r="AU3233" s="1"/>
      <c r="AV3233" s="1"/>
      <c r="AW3233" s="1"/>
      <c r="AX3233" s="1"/>
      <c r="AY3233" s="1"/>
      <c r="AZ3233" s="1"/>
      <c r="BA3233" s="1"/>
      <c r="BB3233" s="1"/>
      <c r="BC3233" s="1"/>
      <c r="BD3233" s="1"/>
      <c r="BE3233" s="1"/>
      <c r="BF3233" s="1"/>
      <c r="BG3233" s="1"/>
      <c r="BH3233" s="1"/>
      <c r="BI3233" s="1"/>
      <c r="BJ3233" s="1"/>
      <c r="BK3233" s="1"/>
    </row>
    <row r="3234" spans="1:63" s="901" customFormat="1" ht="15" customHeight="1" x14ac:dyDescent="0.1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c r="AD3234" s="1"/>
      <c r="AE3234" s="1"/>
      <c r="AF3234" s="50"/>
      <c r="AG3234" s="54"/>
      <c r="AH3234" s="1"/>
      <c r="AI3234" s="1"/>
      <c r="AJ3234" s="1"/>
      <c r="AK3234" s="1"/>
      <c r="AL3234" s="1"/>
      <c r="AM3234" s="1"/>
      <c r="AN3234" s="1"/>
      <c r="AO3234" s="1"/>
      <c r="AP3234" s="1"/>
      <c r="AQ3234" s="1"/>
      <c r="AR3234" s="1"/>
      <c r="AS3234" s="1"/>
      <c r="AT3234" s="1"/>
      <c r="AU3234" s="1"/>
      <c r="AV3234" s="1"/>
      <c r="AW3234" s="1"/>
      <c r="AX3234" s="1"/>
      <c r="AY3234" s="1"/>
      <c r="AZ3234" s="1"/>
      <c r="BA3234" s="1"/>
      <c r="BB3234" s="1"/>
      <c r="BC3234" s="1"/>
      <c r="BD3234" s="1"/>
      <c r="BE3234" s="1"/>
      <c r="BF3234" s="1"/>
      <c r="BG3234" s="1"/>
      <c r="BH3234" s="1"/>
      <c r="BI3234" s="1"/>
      <c r="BJ3234" s="1"/>
      <c r="BK3234" s="1"/>
    </row>
    <row r="3235" spans="1:63" s="901" customFormat="1" ht="15" customHeight="1" x14ac:dyDescent="0.1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c r="AD3235" s="1"/>
      <c r="AE3235" s="1"/>
      <c r="AF3235" s="50"/>
      <c r="AG3235" s="54"/>
      <c r="AH3235" s="1"/>
      <c r="AI3235" s="1"/>
      <c r="AJ3235" s="1"/>
      <c r="AK3235" s="1"/>
      <c r="AL3235" s="1"/>
      <c r="AM3235" s="1"/>
      <c r="AN3235" s="1"/>
      <c r="AO3235" s="1"/>
      <c r="AP3235" s="1"/>
      <c r="AQ3235" s="1"/>
      <c r="AR3235" s="1"/>
      <c r="AS3235" s="1"/>
      <c r="AT3235" s="1"/>
      <c r="AU3235" s="1"/>
      <c r="AV3235" s="1"/>
      <c r="AW3235" s="1"/>
      <c r="AX3235" s="1"/>
      <c r="AY3235" s="1"/>
      <c r="AZ3235" s="1"/>
      <c r="BA3235" s="1"/>
      <c r="BB3235" s="1"/>
      <c r="BC3235" s="1"/>
      <c r="BD3235" s="1"/>
      <c r="BE3235" s="1"/>
      <c r="BF3235" s="1"/>
      <c r="BG3235" s="1"/>
      <c r="BH3235" s="1"/>
      <c r="BI3235" s="1"/>
      <c r="BJ3235" s="1"/>
      <c r="BK3235" s="1"/>
    </row>
    <row r="3236" spans="1:63" s="901" customFormat="1" ht="15" customHeight="1" x14ac:dyDescent="0.1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c r="AD3236" s="1"/>
      <c r="AE3236" s="1"/>
      <c r="AF3236" s="50"/>
      <c r="AG3236" s="54"/>
      <c r="AH3236" s="1"/>
      <c r="AI3236" s="1"/>
      <c r="AJ3236" s="1"/>
      <c r="AK3236" s="1"/>
      <c r="AL3236" s="1"/>
      <c r="AM3236" s="1"/>
      <c r="AN3236" s="1"/>
      <c r="AO3236" s="1"/>
      <c r="AP3236" s="1"/>
      <c r="AQ3236" s="1"/>
      <c r="AR3236" s="1"/>
      <c r="AS3236" s="1"/>
      <c r="AT3236" s="1"/>
      <c r="AU3236" s="1"/>
      <c r="AV3236" s="1"/>
      <c r="AW3236" s="1"/>
      <c r="AX3236" s="1"/>
      <c r="AY3236" s="1"/>
      <c r="AZ3236" s="1"/>
      <c r="BA3236" s="1"/>
      <c r="BB3236" s="1"/>
      <c r="BC3236" s="1"/>
      <c r="BD3236" s="1"/>
      <c r="BE3236" s="1"/>
      <c r="BF3236" s="1"/>
      <c r="BG3236" s="1"/>
      <c r="BH3236" s="1"/>
      <c r="BI3236" s="1"/>
      <c r="BJ3236" s="1"/>
      <c r="BK3236" s="1"/>
    </row>
    <row r="3237" spans="1:63" s="901" customFormat="1" ht="15" customHeight="1" x14ac:dyDescent="0.1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c r="AD3237" s="1"/>
      <c r="AE3237" s="1"/>
      <c r="AF3237" s="50"/>
      <c r="AG3237" s="54"/>
      <c r="AH3237" s="1"/>
      <c r="AI3237" s="1"/>
      <c r="AJ3237" s="1"/>
      <c r="AK3237" s="1"/>
      <c r="AL3237" s="1"/>
      <c r="AM3237" s="1"/>
      <c r="AN3237" s="1"/>
      <c r="AO3237" s="1"/>
      <c r="AP3237" s="1"/>
      <c r="AQ3237" s="1"/>
      <c r="AR3237" s="1"/>
      <c r="AS3237" s="1"/>
      <c r="AT3237" s="1"/>
      <c r="AU3237" s="1"/>
      <c r="AV3237" s="1"/>
      <c r="AW3237" s="1"/>
      <c r="AX3237" s="1"/>
      <c r="AY3237" s="1"/>
      <c r="AZ3237" s="1"/>
      <c r="BA3237" s="1"/>
      <c r="BB3237" s="1"/>
      <c r="BC3237" s="1"/>
      <c r="BD3237" s="1"/>
      <c r="BE3237" s="1"/>
      <c r="BF3237" s="1"/>
      <c r="BG3237" s="1"/>
      <c r="BH3237" s="1"/>
      <c r="BI3237" s="1"/>
      <c r="BJ3237" s="1"/>
      <c r="BK3237" s="1"/>
    </row>
    <row r="3238" spans="1:63" s="901" customFormat="1" ht="15" customHeight="1" x14ac:dyDescent="0.1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c r="AD3238" s="1"/>
      <c r="AE3238" s="1"/>
      <c r="AF3238" s="50"/>
      <c r="AG3238" s="54"/>
      <c r="AH3238" s="1"/>
      <c r="AI3238" s="1"/>
      <c r="AJ3238" s="1"/>
      <c r="AK3238" s="1"/>
      <c r="AL3238" s="1"/>
      <c r="AM3238" s="1"/>
      <c r="AN3238" s="1"/>
      <c r="AO3238" s="1"/>
      <c r="AP3238" s="1"/>
      <c r="AQ3238" s="1"/>
      <c r="AR3238" s="1"/>
      <c r="AS3238" s="1"/>
      <c r="AT3238" s="1"/>
      <c r="AU3238" s="1"/>
      <c r="AV3238" s="1"/>
      <c r="AW3238" s="1"/>
      <c r="AX3238" s="1"/>
      <c r="AY3238" s="1"/>
      <c r="AZ3238" s="1"/>
      <c r="BA3238" s="1"/>
      <c r="BB3238" s="1"/>
      <c r="BC3238" s="1"/>
      <c r="BD3238" s="1"/>
      <c r="BE3238" s="1"/>
      <c r="BF3238" s="1"/>
      <c r="BG3238" s="1"/>
      <c r="BH3238" s="1"/>
      <c r="BI3238" s="1"/>
      <c r="BJ3238" s="1"/>
      <c r="BK3238" s="1"/>
    </row>
    <row r="3239" spans="1:63" s="901" customFormat="1" ht="15" customHeight="1" x14ac:dyDescent="0.1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c r="AD3239" s="1"/>
      <c r="AE3239" s="1"/>
      <c r="AF3239" s="50"/>
      <c r="AG3239" s="54"/>
      <c r="AH3239" s="1"/>
      <c r="AI3239" s="1"/>
      <c r="AJ3239" s="1"/>
      <c r="AK3239" s="1"/>
      <c r="AL3239" s="1"/>
      <c r="AM3239" s="1"/>
      <c r="AN3239" s="1"/>
      <c r="AO3239" s="1"/>
      <c r="AP3239" s="1"/>
      <c r="AQ3239" s="1"/>
      <c r="AR3239" s="1"/>
      <c r="AS3239" s="1"/>
      <c r="AT3239" s="1"/>
      <c r="AU3239" s="1"/>
      <c r="AV3239" s="1"/>
      <c r="AW3239" s="1"/>
      <c r="AX3239" s="1"/>
      <c r="AY3239" s="1"/>
      <c r="AZ3239" s="1"/>
      <c r="BA3239" s="1"/>
      <c r="BB3239" s="1"/>
      <c r="BC3239" s="1"/>
      <c r="BD3239" s="1"/>
      <c r="BE3239" s="1"/>
      <c r="BF3239" s="1"/>
      <c r="BG3239" s="1"/>
      <c r="BH3239" s="1"/>
      <c r="BI3239" s="1"/>
      <c r="BJ3239" s="1"/>
      <c r="BK3239" s="1"/>
    </row>
    <row r="3240" spans="1:63" s="901" customFormat="1" ht="15" customHeight="1" x14ac:dyDescent="0.1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c r="AD3240" s="1"/>
      <c r="AE3240" s="1"/>
      <c r="AF3240" s="50"/>
      <c r="AG3240" s="54"/>
      <c r="AH3240" s="1"/>
      <c r="AI3240" s="1"/>
      <c r="AJ3240" s="1"/>
      <c r="AK3240" s="1"/>
      <c r="AL3240" s="1"/>
      <c r="AM3240" s="1"/>
      <c r="AN3240" s="1"/>
      <c r="AO3240" s="1"/>
      <c r="AP3240" s="1"/>
      <c r="AQ3240" s="1"/>
      <c r="AR3240" s="1"/>
      <c r="AS3240" s="1"/>
      <c r="AT3240" s="1"/>
      <c r="AU3240" s="1"/>
      <c r="AV3240" s="1"/>
      <c r="AW3240" s="1"/>
      <c r="AX3240" s="1"/>
      <c r="AY3240" s="1"/>
      <c r="AZ3240" s="1"/>
      <c r="BA3240" s="1"/>
      <c r="BB3240" s="1"/>
      <c r="BC3240" s="1"/>
      <c r="BD3240" s="1"/>
      <c r="BE3240" s="1"/>
      <c r="BF3240" s="1"/>
      <c r="BG3240" s="1"/>
      <c r="BH3240" s="1"/>
      <c r="BI3240" s="1"/>
      <c r="BJ3240" s="1"/>
      <c r="BK3240" s="1"/>
    </row>
    <row r="3241" spans="1:63" s="901" customFormat="1" ht="15" customHeight="1" x14ac:dyDescent="0.1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c r="AD3241" s="1"/>
      <c r="AE3241" s="1"/>
      <c r="AF3241" s="50"/>
      <c r="AG3241" s="54"/>
      <c r="AH3241" s="1"/>
      <c r="AI3241" s="1"/>
      <c r="AJ3241" s="1"/>
      <c r="AK3241" s="1"/>
      <c r="AL3241" s="1"/>
      <c r="AM3241" s="1"/>
      <c r="AN3241" s="1"/>
      <c r="AO3241" s="1"/>
      <c r="AP3241" s="1"/>
      <c r="AQ3241" s="1"/>
      <c r="AR3241" s="1"/>
      <c r="AS3241" s="1"/>
      <c r="AT3241" s="1"/>
      <c r="AU3241" s="1"/>
      <c r="AV3241" s="1"/>
      <c r="AW3241" s="1"/>
      <c r="AX3241" s="1"/>
      <c r="AY3241" s="1"/>
      <c r="AZ3241" s="1"/>
      <c r="BA3241" s="1"/>
      <c r="BB3241" s="1"/>
      <c r="BC3241" s="1"/>
      <c r="BD3241" s="1"/>
      <c r="BE3241" s="1"/>
      <c r="BF3241" s="1"/>
      <c r="BG3241" s="1"/>
      <c r="BH3241" s="1"/>
      <c r="BI3241" s="1"/>
      <c r="BJ3241" s="1"/>
      <c r="BK3241" s="1"/>
    </row>
    <row r="3242" spans="1:63" s="901" customFormat="1" ht="15" customHeight="1" x14ac:dyDescent="0.1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c r="AD3242" s="1"/>
      <c r="AE3242" s="1"/>
      <c r="AF3242" s="50"/>
      <c r="AG3242" s="54"/>
      <c r="AH3242" s="1"/>
      <c r="AI3242" s="1"/>
      <c r="AJ3242" s="1"/>
      <c r="AK3242" s="1"/>
      <c r="AL3242" s="1"/>
      <c r="AM3242" s="1"/>
      <c r="AN3242" s="1"/>
      <c r="AO3242" s="1"/>
      <c r="AP3242" s="1"/>
      <c r="AQ3242" s="1"/>
      <c r="AR3242" s="1"/>
      <c r="AS3242" s="1"/>
      <c r="AT3242" s="1"/>
      <c r="AU3242" s="1"/>
      <c r="AV3242" s="1"/>
      <c r="AW3242" s="1"/>
      <c r="AX3242" s="1"/>
      <c r="AY3242" s="1"/>
      <c r="AZ3242" s="1"/>
      <c r="BA3242" s="1"/>
      <c r="BB3242" s="1"/>
      <c r="BC3242" s="1"/>
      <c r="BD3242" s="1"/>
      <c r="BE3242" s="1"/>
      <c r="BF3242" s="1"/>
      <c r="BG3242" s="1"/>
      <c r="BH3242" s="1"/>
      <c r="BI3242" s="1"/>
      <c r="BJ3242" s="1"/>
      <c r="BK3242" s="1"/>
    </row>
    <row r="3243" spans="1:63" s="901" customFormat="1" ht="15" customHeight="1" x14ac:dyDescent="0.1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c r="AD3243" s="1"/>
      <c r="AE3243" s="1"/>
      <c r="AF3243" s="50"/>
      <c r="AG3243" s="54"/>
      <c r="AH3243" s="1"/>
      <c r="AI3243" s="1"/>
      <c r="AJ3243" s="1"/>
      <c r="AK3243" s="1"/>
      <c r="AL3243" s="1"/>
      <c r="AM3243" s="1"/>
      <c r="AN3243" s="1"/>
      <c r="AO3243" s="1"/>
      <c r="AP3243" s="1"/>
      <c r="AQ3243" s="1"/>
      <c r="AR3243" s="1"/>
      <c r="AS3243" s="1"/>
      <c r="AT3243" s="1"/>
      <c r="AU3243" s="1"/>
      <c r="AV3243" s="1"/>
      <c r="AW3243" s="1"/>
      <c r="AX3243" s="1"/>
      <c r="AY3243" s="1"/>
      <c r="AZ3243" s="1"/>
      <c r="BA3243" s="1"/>
      <c r="BB3243" s="1"/>
      <c r="BC3243" s="1"/>
      <c r="BD3243" s="1"/>
      <c r="BE3243" s="1"/>
      <c r="BF3243" s="1"/>
      <c r="BG3243" s="1"/>
      <c r="BH3243" s="1"/>
      <c r="BI3243" s="1"/>
      <c r="BJ3243" s="1"/>
      <c r="BK3243" s="1"/>
    </row>
    <row r="3244" spans="1:63" s="901" customFormat="1" ht="15" customHeight="1" x14ac:dyDescent="0.1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c r="AD3244" s="1"/>
      <c r="AE3244" s="1"/>
      <c r="AF3244" s="50"/>
      <c r="AG3244" s="54"/>
      <c r="AH3244" s="1"/>
      <c r="AI3244" s="1"/>
      <c r="AJ3244" s="1"/>
      <c r="AK3244" s="1"/>
      <c r="AL3244" s="1"/>
      <c r="AM3244" s="1"/>
      <c r="AN3244" s="1"/>
      <c r="AO3244" s="1"/>
      <c r="AP3244" s="1"/>
      <c r="AQ3244" s="1"/>
      <c r="AR3244" s="1"/>
      <c r="AS3244" s="1"/>
      <c r="AT3244" s="1"/>
      <c r="AU3244" s="1"/>
      <c r="AV3244" s="1"/>
      <c r="AW3244" s="1"/>
      <c r="AX3244" s="1"/>
      <c r="AY3244" s="1"/>
      <c r="AZ3244" s="1"/>
      <c r="BA3244" s="1"/>
      <c r="BB3244" s="1"/>
      <c r="BC3244" s="1"/>
      <c r="BD3244" s="1"/>
      <c r="BE3244" s="1"/>
      <c r="BF3244" s="1"/>
      <c r="BG3244" s="1"/>
      <c r="BH3244" s="1"/>
      <c r="BI3244" s="1"/>
      <c r="BJ3244" s="1"/>
      <c r="BK3244" s="1"/>
    </row>
    <row r="3245" spans="1:63" s="901" customFormat="1" ht="15" customHeight="1" x14ac:dyDescent="0.1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c r="AD3245" s="1"/>
      <c r="AE3245" s="1"/>
      <c r="AF3245" s="50"/>
      <c r="AG3245" s="54"/>
      <c r="AH3245" s="1"/>
      <c r="AI3245" s="1"/>
      <c r="AJ3245" s="1"/>
      <c r="AK3245" s="1"/>
      <c r="AL3245" s="1"/>
      <c r="AM3245" s="1"/>
      <c r="AN3245" s="1"/>
      <c r="AO3245" s="1"/>
      <c r="AP3245" s="1"/>
      <c r="AQ3245" s="1"/>
      <c r="AR3245" s="1"/>
      <c r="AS3245" s="1"/>
      <c r="AT3245" s="1"/>
      <c r="AU3245" s="1"/>
      <c r="AV3245" s="1"/>
      <c r="AW3245" s="1"/>
      <c r="AX3245" s="1"/>
      <c r="AY3245" s="1"/>
      <c r="AZ3245" s="1"/>
      <c r="BA3245" s="1"/>
      <c r="BB3245" s="1"/>
      <c r="BC3245" s="1"/>
      <c r="BD3245" s="1"/>
      <c r="BE3245" s="1"/>
      <c r="BF3245" s="1"/>
      <c r="BG3245" s="1"/>
      <c r="BH3245" s="1"/>
      <c r="BI3245" s="1"/>
      <c r="BJ3245" s="1"/>
      <c r="BK3245" s="1"/>
    </row>
    <row r="3246" spans="1:63" s="901" customFormat="1" ht="15" customHeight="1" x14ac:dyDescent="0.1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c r="AD3246" s="1"/>
      <c r="AE3246" s="1"/>
      <c r="AF3246" s="50"/>
      <c r="AG3246" s="54"/>
      <c r="AH3246" s="1"/>
      <c r="AI3246" s="1"/>
      <c r="AJ3246" s="1"/>
      <c r="AK3246" s="1"/>
      <c r="AL3246" s="1"/>
      <c r="AM3246" s="1"/>
      <c r="AN3246" s="1"/>
      <c r="AO3246" s="1"/>
      <c r="AP3246" s="1"/>
      <c r="AQ3246" s="1"/>
      <c r="AR3246" s="1"/>
      <c r="AS3246" s="1"/>
      <c r="AT3246" s="1"/>
      <c r="AU3246" s="1"/>
      <c r="AV3246" s="1"/>
      <c r="AW3246" s="1"/>
      <c r="AX3246" s="1"/>
      <c r="AY3246" s="1"/>
      <c r="AZ3246" s="1"/>
      <c r="BA3246" s="1"/>
      <c r="BB3246" s="1"/>
      <c r="BC3246" s="1"/>
      <c r="BD3246" s="1"/>
      <c r="BE3246" s="1"/>
      <c r="BF3246" s="1"/>
      <c r="BG3246" s="1"/>
      <c r="BH3246" s="1"/>
      <c r="BI3246" s="1"/>
      <c r="BJ3246" s="1"/>
      <c r="BK3246" s="1"/>
    </row>
    <row r="3247" spans="1:63" s="901" customFormat="1" ht="15" customHeight="1" x14ac:dyDescent="0.1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c r="AD3247" s="1"/>
      <c r="AE3247" s="1"/>
      <c r="AF3247" s="50"/>
      <c r="AG3247" s="54"/>
      <c r="AH3247" s="1"/>
      <c r="AI3247" s="1"/>
      <c r="AJ3247" s="1"/>
      <c r="AK3247" s="1"/>
      <c r="AL3247" s="1"/>
      <c r="AM3247" s="1"/>
      <c r="AN3247" s="1"/>
      <c r="AO3247" s="1"/>
      <c r="AP3247" s="1"/>
      <c r="AQ3247" s="1"/>
      <c r="AR3247" s="1"/>
      <c r="AS3247" s="1"/>
      <c r="AT3247" s="1"/>
      <c r="AU3247" s="1"/>
      <c r="AV3247" s="1"/>
      <c r="AW3247" s="1"/>
      <c r="AX3247" s="1"/>
      <c r="AY3247" s="1"/>
      <c r="AZ3247" s="1"/>
      <c r="BA3247" s="1"/>
      <c r="BB3247" s="1"/>
      <c r="BC3247" s="1"/>
      <c r="BD3247" s="1"/>
      <c r="BE3247" s="1"/>
      <c r="BF3247" s="1"/>
      <c r="BG3247" s="1"/>
      <c r="BH3247" s="1"/>
      <c r="BI3247" s="1"/>
      <c r="BJ3247" s="1"/>
      <c r="BK3247" s="1"/>
    </row>
    <row r="3248" spans="1:63" s="901" customFormat="1" ht="15" customHeight="1" x14ac:dyDescent="0.1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c r="AD3248" s="1"/>
      <c r="AE3248" s="1"/>
      <c r="AF3248" s="50"/>
      <c r="AG3248" s="54"/>
      <c r="AH3248" s="1"/>
      <c r="AI3248" s="1"/>
      <c r="AJ3248" s="1"/>
      <c r="AK3248" s="1"/>
      <c r="AL3248" s="1"/>
      <c r="AM3248" s="1"/>
      <c r="AN3248" s="1"/>
      <c r="AO3248" s="1"/>
      <c r="AP3248" s="1"/>
      <c r="AQ3248" s="1"/>
      <c r="AR3248" s="1"/>
      <c r="AS3248" s="1"/>
      <c r="AT3248" s="1"/>
      <c r="AU3248" s="1"/>
      <c r="AV3248" s="1"/>
      <c r="AW3248" s="1"/>
      <c r="AX3248" s="1"/>
      <c r="AY3248" s="1"/>
      <c r="AZ3248" s="1"/>
      <c r="BA3248" s="1"/>
      <c r="BB3248" s="1"/>
      <c r="BC3248" s="1"/>
      <c r="BD3248" s="1"/>
      <c r="BE3248" s="1"/>
      <c r="BF3248" s="1"/>
      <c r="BG3248" s="1"/>
      <c r="BH3248" s="1"/>
      <c r="BI3248" s="1"/>
      <c r="BJ3248" s="1"/>
      <c r="BK3248" s="1"/>
    </row>
    <row r="3249" spans="1:63" s="901" customFormat="1" ht="15" customHeight="1" x14ac:dyDescent="0.1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c r="AD3249" s="1"/>
      <c r="AE3249" s="1"/>
      <c r="AF3249" s="50"/>
      <c r="AG3249" s="54"/>
      <c r="AH3249" s="1"/>
      <c r="AI3249" s="1"/>
      <c r="AJ3249" s="1"/>
      <c r="AK3249" s="1"/>
      <c r="AL3249" s="1"/>
      <c r="AM3249" s="1"/>
      <c r="AN3249" s="1"/>
      <c r="AO3249" s="1"/>
      <c r="AP3249" s="1"/>
      <c r="AQ3249" s="1"/>
      <c r="AR3249" s="1"/>
      <c r="AS3249" s="1"/>
      <c r="AT3249" s="1"/>
      <c r="AU3249" s="1"/>
      <c r="AV3249" s="1"/>
      <c r="AW3249" s="1"/>
      <c r="AX3249" s="1"/>
      <c r="AY3249" s="1"/>
      <c r="AZ3249" s="1"/>
      <c r="BA3249" s="1"/>
      <c r="BB3249" s="1"/>
      <c r="BC3249" s="1"/>
      <c r="BD3249" s="1"/>
      <c r="BE3249" s="1"/>
      <c r="BF3249" s="1"/>
      <c r="BG3249" s="1"/>
      <c r="BH3249" s="1"/>
      <c r="BI3249" s="1"/>
      <c r="BJ3249" s="1"/>
      <c r="BK3249" s="1"/>
    </row>
    <row r="3250" spans="1:63" s="901" customFormat="1" ht="15" customHeight="1" x14ac:dyDescent="0.1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c r="AD3250" s="1"/>
      <c r="AE3250" s="1"/>
      <c r="AF3250" s="50"/>
      <c r="AG3250" s="54"/>
      <c r="AH3250" s="1"/>
      <c r="AI3250" s="1"/>
      <c r="AJ3250" s="1"/>
      <c r="AK3250" s="1"/>
      <c r="AL3250" s="1"/>
      <c r="AM3250" s="1"/>
      <c r="AN3250" s="1"/>
      <c r="AO3250" s="1"/>
      <c r="AP3250" s="1"/>
      <c r="AQ3250" s="1"/>
      <c r="AR3250" s="1"/>
      <c r="AS3250" s="1"/>
      <c r="AT3250" s="1"/>
      <c r="AU3250" s="1"/>
      <c r="AV3250" s="1"/>
      <c r="AW3250" s="1"/>
      <c r="AX3250" s="1"/>
      <c r="AY3250" s="1"/>
      <c r="AZ3250" s="1"/>
      <c r="BA3250" s="1"/>
      <c r="BB3250" s="1"/>
      <c r="BC3250" s="1"/>
      <c r="BD3250" s="1"/>
      <c r="BE3250" s="1"/>
      <c r="BF3250" s="1"/>
      <c r="BG3250" s="1"/>
      <c r="BH3250" s="1"/>
      <c r="BI3250" s="1"/>
      <c r="BJ3250" s="1"/>
      <c r="BK3250" s="1"/>
    </row>
    <row r="3251" spans="1:63" s="901" customFormat="1" ht="15" customHeight="1" x14ac:dyDescent="0.1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c r="AD3251" s="1"/>
      <c r="AE3251" s="1"/>
      <c r="AF3251" s="50"/>
      <c r="AG3251" s="54"/>
      <c r="AH3251" s="1"/>
      <c r="AI3251" s="1"/>
      <c r="AJ3251" s="1"/>
      <c r="AK3251" s="1"/>
      <c r="AL3251" s="1"/>
      <c r="AM3251" s="1"/>
      <c r="AN3251" s="1"/>
      <c r="AO3251" s="1"/>
      <c r="AP3251" s="1"/>
      <c r="AQ3251" s="1"/>
      <c r="AR3251" s="1"/>
      <c r="AS3251" s="1"/>
      <c r="AT3251" s="1"/>
      <c r="AU3251" s="1"/>
      <c r="AV3251" s="1"/>
      <c r="AW3251" s="1"/>
      <c r="AX3251" s="1"/>
      <c r="AY3251" s="1"/>
      <c r="AZ3251" s="1"/>
      <c r="BA3251" s="1"/>
      <c r="BB3251" s="1"/>
      <c r="BC3251" s="1"/>
      <c r="BD3251" s="1"/>
      <c r="BE3251" s="1"/>
      <c r="BF3251" s="1"/>
      <c r="BG3251" s="1"/>
      <c r="BH3251" s="1"/>
      <c r="BI3251" s="1"/>
      <c r="BJ3251" s="1"/>
      <c r="BK3251" s="1"/>
    </row>
    <row r="3252" spans="1:63" s="901" customFormat="1" ht="15" customHeight="1" x14ac:dyDescent="0.1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c r="AD3252" s="1"/>
      <c r="AE3252" s="1"/>
      <c r="AF3252" s="50"/>
      <c r="AG3252" s="54"/>
      <c r="AH3252" s="1"/>
      <c r="AI3252" s="1"/>
      <c r="AJ3252" s="1"/>
      <c r="AK3252" s="1"/>
      <c r="AL3252" s="1"/>
      <c r="AM3252" s="1"/>
      <c r="AN3252" s="1"/>
      <c r="AO3252" s="1"/>
      <c r="AP3252" s="1"/>
      <c r="AQ3252" s="1"/>
      <c r="AR3252" s="1"/>
      <c r="AS3252" s="1"/>
      <c r="AT3252" s="1"/>
      <c r="AU3252" s="1"/>
      <c r="AV3252" s="1"/>
      <c r="AW3252" s="1"/>
      <c r="AX3252" s="1"/>
      <c r="AY3252" s="1"/>
      <c r="AZ3252" s="1"/>
      <c r="BA3252" s="1"/>
      <c r="BB3252" s="1"/>
      <c r="BC3252" s="1"/>
      <c r="BD3252" s="1"/>
      <c r="BE3252" s="1"/>
      <c r="BF3252" s="1"/>
      <c r="BG3252" s="1"/>
      <c r="BH3252" s="1"/>
      <c r="BI3252" s="1"/>
      <c r="BJ3252" s="1"/>
      <c r="BK3252" s="1"/>
    </row>
    <row r="3253" spans="1:63" s="901" customFormat="1" ht="15" customHeight="1" x14ac:dyDescent="0.1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c r="AD3253" s="1"/>
      <c r="AE3253" s="1"/>
      <c r="AF3253" s="50"/>
      <c r="AG3253" s="54"/>
      <c r="AH3253" s="1"/>
      <c r="AI3253" s="1"/>
      <c r="AJ3253" s="1"/>
      <c r="AK3253" s="1"/>
      <c r="AL3253" s="1"/>
      <c r="AM3253" s="1"/>
      <c r="AN3253" s="1"/>
      <c r="AO3253" s="1"/>
      <c r="AP3253" s="1"/>
      <c r="AQ3253" s="1"/>
      <c r="AR3253" s="1"/>
      <c r="AS3253" s="1"/>
      <c r="AT3253" s="1"/>
      <c r="AU3253" s="1"/>
      <c r="AV3253" s="1"/>
      <c r="AW3253" s="1"/>
      <c r="AX3253" s="1"/>
      <c r="AY3253" s="1"/>
      <c r="AZ3253" s="1"/>
      <c r="BA3253" s="1"/>
      <c r="BB3253" s="1"/>
      <c r="BC3253" s="1"/>
      <c r="BD3253" s="1"/>
      <c r="BE3253" s="1"/>
      <c r="BF3253" s="1"/>
      <c r="BG3253" s="1"/>
      <c r="BH3253" s="1"/>
      <c r="BI3253" s="1"/>
      <c r="BJ3253" s="1"/>
      <c r="BK3253" s="1"/>
    </row>
    <row r="3254" spans="1:63" s="901" customFormat="1" ht="15" customHeight="1" x14ac:dyDescent="0.1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c r="AD3254" s="1"/>
      <c r="AE3254" s="1"/>
      <c r="AF3254" s="50"/>
      <c r="AG3254" s="54"/>
      <c r="AH3254" s="1"/>
      <c r="AI3254" s="1"/>
      <c r="AJ3254" s="1"/>
      <c r="AK3254" s="1"/>
      <c r="AL3254" s="1"/>
      <c r="AM3254" s="1"/>
      <c r="AN3254" s="1"/>
      <c r="AO3254" s="1"/>
      <c r="AP3254" s="1"/>
      <c r="AQ3254" s="1"/>
      <c r="AR3254" s="1"/>
      <c r="AS3254" s="1"/>
      <c r="AT3254" s="1"/>
      <c r="AU3254" s="1"/>
      <c r="AV3254" s="1"/>
      <c r="AW3254" s="1"/>
      <c r="AX3254" s="1"/>
      <c r="AY3254" s="1"/>
      <c r="AZ3254" s="1"/>
      <c r="BA3254" s="1"/>
      <c r="BB3254" s="1"/>
      <c r="BC3254" s="1"/>
      <c r="BD3254" s="1"/>
      <c r="BE3254" s="1"/>
      <c r="BF3254" s="1"/>
      <c r="BG3254" s="1"/>
      <c r="BH3254" s="1"/>
      <c r="BI3254" s="1"/>
      <c r="BJ3254" s="1"/>
      <c r="BK3254" s="1"/>
    </row>
    <row r="3255" spans="1:63" s="901" customFormat="1" ht="15" customHeight="1" x14ac:dyDescent="0.1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c r="AD3255" s="1"/>
      <c r="AE3255" s="1"/>
      <c r="AF3255" s="50"/>
      <c r="AG3255" s="54"/>
      <c r="AH3255" s="1"/>
      <c r="AI3255" s="1"/>
      <c r="AJ3255" s="1"/>
      <c r="AK3255" s="1"/>
      <c r="AL3255" s="1"/>
      <c r="AM3255" s="1"/>
      <c r="AN3255" s="1"/>
      <c r="AO3255" s="1"/>
      <c r="AP3255" s="1"/>
      <c r="AQ3255" s="1"/>
      <c r="AR3255" s="1"/>
      <c r="AS3255" s="1"/>
      <c r="AT3255" s="1"/>
      <c r="AU3255" s="1"/>
      <c r="AV3255" s="1"/>
      <c r="AW3255" s="1"/>
      <c r="AX3255" s="1"/>
      <c r="AY3255" s="1"/>
      <c r="AZ3255" s="1"/>
      <c r="BA3255" s="1"/>
      <c r="BB3255" s="1"/>
      <c r="BC3255" s="1"/>
      <c r="BD3255" s="1"/>
      <c r="BE3255" s="1"/>
      <c r="BF3255" s="1"/>
      <c r="BG3255" s="1"/>
      <c r="BH3255" s="1"/>
      <c r="BI3255" s="1"/>
      <c r="BJ3255" s="1"/>
      <c r="BK3255" s="1"/>
    </row>
    <row r="3256" spans="1:63" s="901" customFormat="1" ht="15" customHeight="1" x14ac:dyDescent="0.1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c r="AD3256" s="1"/>
      <c r="AE3256" s="1"/>
      <c r="AF3256" s="50"/>
      <c r="AG3256" s="54"/>
      <c r="AH3256" s="1"/>
      <c r="AI3256" s="1"/>
      <c r="AJ3256" s="1"/>
      <c r="AK3256" s="1"/>
      <c r="AL3256" s="1"/>
      <c r="AM3256" s="1"/>
      <c r="AN3256" s="1"/>
      <c r="AO3256" s="1"/>
      <c r="AP3256" s="1"/>
      <c r="AQ3256" s="1"/>
      <c r="AR3256" s="1"/>
      <c r="AS3256" s="1"/>
      <c r="AT3256" s="1"/>
      <c r="AU3256" s="1"/>
      <c r="AV3256" s="1"/>
      <c r="AW3256" s="1"/>
      <c r="AX3256" s="1"/>
      <c r="AY3256" s="1"/>
      <c r="AZ3256" s="1"/>
      <c r="BA3256" s="1"/>
      <c r="BB3256" s="1"/>
      <c r="BC3256" s="1"/>
      <c r="BD3256" s="1"/>
      <c r="BE3256" s="1"/>
      <c r="BF3256" s="1"/>
      <c r="BG3256" s="1"/>
      <c r="BH3256" s="1"/>
      <c r="BI3256" s="1"/>
      <c r="BJ3256" s="1"/>
      <c r="BK3256" s="1"/>
    </row>
    <row r="3257" spans="1:63" s="901" customFormat="1" ht="15" customHeight="1" x14ac:dyDescent="0.1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c r="AD3257" s="1"/>
      <c r="AE3257" s="1"/>
      <c r="AF3257" s="50"/>
      <c r="AG3257" s="54"/>
      <c r="AH3257" s="1"/>
      <c r="AI3257" s="1"/>
      <c r="AJ3257" s="1"/>
      <c r="AK3257" s="1"/>
      <c r="AL3257" s="1"/>
      <c r="AM3257" s="1"/>
      <c r="AN3257" s="1"/>
      <c r="AO3257" s="1"/>
      <c r="AP3257" s="1"/>
      <c r="AQ3257" s="1"/>
      <c r="AR3257" s="1"/>
      <c r="AS3257" s="1"/>
      <c r="AT3257" s="1"/>
      <c r="AU3257" s="1"/>
      <c r="AV3257" s="1"/>
      <c r="AW3257" s="1"/>
      <c r="AX3257" s="1"/>
      <c r="AY3257" s="1"/>
      <c r="AZ3257" s="1"/>
      <c r="BA3257" s="1"/>
      <c r="BB3257" s="1"/>
      <c r="BC3257" s="1"/>
      <c r="BD3257" s="1"/>
      <c r="BE3257" s="1"/>
      <c r="BF3257" s="1"/>
      <c r="BG3257" s="1"/>
      <c r="BH3257" s="1"/>
      <c r="BI3257" s="1"/>
      <c r="BJ3257" s="1"/>
      <c r="BK3257" s="1"/>
    </row>
    <row r="3258" spans="1:63" s="901" customFormat="1" ht="15" customHeight="1" x14ac:dyDescent="0.1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c r="AD3258" s="1"/>
      <c r="AE3258" s="1"/>
      <c r="AF3258" s="50"/>
      <c r="AG3258" s="54"/>
      <c r="AH3258" s="1"/>
      <c r="AI3258" s="1"/>
      <c r="AJ3258" s="1"/>
      <c r="AK3258" s="1"/>
      <c r="AL3258" s="1"/>
      <c r="AM3258" s="1"/>
      <c r="AN3258" s="1"/>
      <c r="AO3258" s="1"/>
      <c r="AP3258" s="1"/>
      <c r="AQ3258" s="1"/>
      <c r="AR3258" s="1"/>
      <c r="AS3258" s="1"/>
      <c r="AT3258" s="1"/>
      <c r="AU3258" s="1"/>
      <c r="AV3258" s="1"/>
      <c r="AW3258" s="1"/>
      <c r="AX3258" s="1"/>
      <c r="AY3258" s="1"/>
      <c r="AZ3258" s="1"/>
      <c r="BA3258" s="1"/>
      <c r="BB3258" s="1"/>
      <c r="BC3258" s="1"/>
      <c r="BD3258" s="1"/>
      <c r="BE3258" s="1"/>
      <c r="BF3258" s="1"/>
      <c r="BG3258" s="1"/>
      <c r="BH3258" s="1"/>
      <c r="BI3258" s="1"/>
      <c r="BJ3258" s="1"/>
      <c r="BK3258" s="1"/>
    </row>
    <row r="3259" spans="1:63" s="901" customFormat="1" ht="15" customHeight="1" x14ac:dyDescent="0.1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c r="AD3259" s="1"/>
      <c r="AE3259" s="1"/>
      <c r="AF3259" s="50"/>
      <c r="AG3259" s="54"/>
      <c r="AH3259" s="1"/>
      <c r="AI3259" s="1"/>
      <c r="AJ3259" s="1"/>
      <c r="AK3259" s="1"/>
      <c r="AL3259" s="1"/>
      <c r="AM3259" s="1"/>
      <c r="AN3259" s="1"/>
      <c r="AO3259" s="1"/>
      <c r="AP3259" s="1"/>
      <c r="AQ3259" s="1"/>
      <c r="AR3259" s="1"/>
      <c r="AS3259" s="1"/>
      <c r="AT3259" s="1"/>
      <c r="AU3259" s="1"/>
      <c r="AV3259" s="1"/>
      <c r="AW3259" s="1"/>
      <c r="AX3259" s="1"/>
      <c r="AY3259" s="1"/>
      <c r="AZ3259" s="1"/>
      <c r="BA3259" s="1"/>
      <c r="BB3259" s="1"/>
      <c r="BC3259" s="1"/>
      <c r="BD3259" s="1"/>
      <c r="BE3259" s="1"/>
      <c r="BF3259" s="1"/>
      <c r="BG3259" s="1"/>
      <c r="BH3259" s="1"/>
      <c r="BI3259" s="1"/>
      <c r="BJ3259" s="1"/>
      <c r="BK3259" s="1"/>
    </row>
    <row r="3260" spans="1:63" s="901" customFormat="1" ht="15" customHeight="1" x14ac:dyDescent="0.1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c r="AD3260" s="1"/>
      <c r="AE3260" s="1"/>
      <c r="AF3260" s="50"/>
      <c r="AG3260" s="54"/>
      <c r="AH3260" s="1"/>
      <c r="AI3260" s="1"/>
      <c r="AJ3260" s="1"/>
      <c r="AK3260" s="1"/>
      <c r="AL3260" s="1"/>
      <c r="AM3260" s="1"/>
      <c r="AN3260" s="1"/>
      <c r="AO3260" s="1"/>
      <c r="AP3260" s="1"/>
      <c r="AQ3260" s="1"/>
      <c r="AR3260" s="1"/>
      <c r="AS3260" s="1"/>
      <c r="AT3260" s="1"/>
      <c r="AU3260" s="1"/>
      <c r="AV3260" s="1"/>
      <c r="AW3260" s="1"/>
      <c r="AX3260" s="1"/>
      <c r="AY3260" s="1"/>
      <c r="AZ3260" s="1"/>
      <c r="BA3260" s="1"/>
      <c r="BB3260" s="1"/>
      <c r="BC3260" s="1"/>
      <c r="BD3260" s="1"/>
      <c r="BE3260" s="1"/>
      <c r="BF3260" s="1"/>
      <c r="BG3260" s="1"/>
      <c r="BH3260" s="1"/>
      <c r="BI3260" s="1"/>
      <c r="BJ3260" s="1"/>
      <c r="BK3260" s="1"/>
    </row>
    <row r="3261" spans="1:63" s="901" customFormat="1" ht="15" customHeight="1" x14ac:dyDescent="0.1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c r="AD3261" s="1"/>
      <c r="AE3261" s="1"/>
      <c r="AF3261" s="50"/>
      <c r="AG3261" s="54"/>
      <c r="AH3261" s="1"/>
      <c r="AI3261" s="1"/>
      <c r="AJ3261" s="1"/>
      <c r="AK3261" s="1"/>
      <c r="AL3261" s="1"/>
      <c r="AM3261" s="1"/>
      <c r="AN3261" s="1"/>
      <c r="AO3261" s="1"/>
      <c r="AP3261" s="1"/>
      <c r="AQ3261" s="1"/>
      <c r="AR3261" s="1"/>
      <c r="AS3261" s="1"/>
      <c r="AT3261" s="1"/>
      <c r="AU3261" s="1"/>
      <c r="AV3261" s="1"/>
      <c r="AW3261" s="1"/>
      <c r="AX3261" s="1"/>
      <c r="AY3261" s="1"/>
      <c r="AZ3261" s="1"/>
      <c r="BA3261" s="1"/>
      <c r="BB3261" s="1"/>
      <c r="BC3261" s="1"/>
      <c r="BD3261" s="1"/>
      <c r="BE3261" s="1"/>
      <c r="BF3261" s="1"/>
      <c r="BG3261" s="1"/>
      <c r="BH3261" s="1"/>
      <c r="BI3261" s="1"/>
      <c r="BJ3261" s="1"/>
      <c r="BK3261" s="1"/>
    </row>
    <row r="3262" spans="1:63" s="901" customFormat="1" ht="15" customHeight="1" x14ac:dyDescent="0.1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c r="AD3262" s="1"/>
      <c r="AE3262" s="1"/>
      <c r="AF3262" s="50"/>
      <c r="AG3262" s="54"/>
      <c r="AH3262" s="1"/>
      <c r="AI3262" s="1"/>
      <c r="AJ3262" s="1"/>
      <c r="AK3262" s="1"/>
      <c r="AL3262" s="1"/>
      <c r="AM3262" s="1"/>
      <c r="AN3262" s="1"/>
      <c r="AO3262" s="1"/>
      <c r="AP3262" s="1"/>
      <c r="AQ3262" s="1"/>
      <c r="AR3262" s="1"/>
      <c r="AS3262" s="1"/>
      <c r="AT3262" s="1"/>
      <c r="AU3262" s="1"/>
      <c r="AV3262" s="1"/>
      <c r="AW3262" s="1"/>
      <c r="AX3262" s="1"/>
      <c r="AY3262" s="1"/>
      <c r="AZ3262" s="1"/>
      <c r="BA3262" s="1"/>
      <c r="BB3262" s="1"/>
      <c r="BC3262" s="1"/>
      <c r="BD3262" s="1"/>
      <c r="BE3262" s="1"/>
      <c r="BF3262" s="1"/>
      <c r="BG3262" s="1"/>
      <c r="BH3262" s="1"/>
      <c r="BI3262" s="1"/>
      <c r="BJ3262" s="1"/>
      <c r="BK3262" s="1"/>
    </row>
    <row r="3263" spans="1:63" s="901" customFormat="1" ht="15" customHeight="1" x14ac:dyDescent="0.1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c r="AD3263" s="1"/>
      <c r="AE3263" s="1"/>
      <c r="AF3263" s="50"/>
      <c r="AG3263" s="54"/>
      <c r="AH3263" s="1"/>
      <c r="AI3263" s="1"/>
      <c r="AJ3263" s="1"/>
      <c r="AK3263" s="1"/>
      <c r="AL3263" s="1"/>
      <c r="AM3263" s="1"/>
      <c r="AN3263" s="1"/>
      <c r="AO3263" s="1"/>
      <c r="AP3263" s="1"/>
      <c r="AQ3263" s="1"/>
      <c r="AR3263" s="1"/>
      <c r="AS3263" s="1"/>
      <c r="AT3263" s="1"/>
      <c r="AU3263" s="1"/>
      <c r="AV3263" s="1"/>
      <c r="AW3263" s="1"/>
      <c r="AX3263" s="1"/>
      <c r="AY3263" s="1"/>
      <c r="AZ3263" s="1"/>
      <c r="BA3263" s="1"/>
      <c r="BB3263" s="1"/>
      <c r="BC3263" s="1"/>
      <c r="BD3263" s="1"/>
      <c r="BE3263" s="1"/>
      <c r="BF3263" s="1"/>
      <c r="BG3263" s="1"/>
      <c r="BH3263" s="1"/>
      <c r="BI3263" s="1"/>
      <c r="BJ3263" s="1"/>
      <c r="BK3263" s="1"/>
    </row>
    <row r="3264" spans="1:63" s="901" customFormat="1" ht="15" customHeight="1" x14ac:dyDescent="0.1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c r="AD3264" s="1"/>
      <c r="AE3264" s="1"/>
      <c r="AF3264" s="50"/>
      <c r="AG3264" s="54"/>
      <c r="AH3264" s="1"/>
      <c r="AI3264" s="1"/>
      <c r="AJ3264" s="1"/>
      <c r="AK3264" s="1"/>
      <c r="AL3264" s="1"/>
      <c r="AM3264" s="1"/>
      <c r="AN3264" s="1"/>
      <c r="AO3264" s="1"/>
      <c r="AP3264" s="1"/>
      <c r="AQ3264" s="1"/>
      <c r="AR3264" s="1"/>
      <c r="AS3264" s="1"/>
      <c r="AT3264" s="1"/>
      <c r="AU3264" s="1"/>
      <c r="AV3264" s="1"/>
      <c r="AW3264" s="1"/>
      <c r="AX3264" s="1"/>
      <c r="AY3264" s="1"/>
      <c r="AZ3264" s="1"/>
      <c r="BA3264" s="1"/>
      <c r="BB3264" s="1"/>
      <c r="BC3264" s="1"/>
      <c r="BD3264" s="1"/>
      <c r="BE3264" s="1"/>
      <c r="BF3264" s="1"/>
      <c r="BG3264" s="1"/>
      <c r="BH3264" s="1"/>
      <c r="BI3264" s="1"/>
      <c r="BJ3264" s="1"/>
      <c r="BK3264" s="1"/>
    </row>
    <row r="3265" spans="1:63" s="901" customFormat="1" ht="15" customHeight="1" x14ac:dyDescent="0.1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c r="AD3265" s="1"/>
      <c r="AE3265" s="1"/>
      <c r="AF3265" s="50"/>
      <c r="AG3265" s="54"/>
      <c r="AH3265" s="1"/>
      <c r="AI3265" s="1"/>
      <c r="AJ3265" s="1"/>
      <c r="AK3265" s="1"/>
      <c r="AL3265" s="1"/>
      <c r="AM3265" s="1"/>
      <c r="AN3265" s="1"/>
      <c r="AO3265" s="1"/>
      <c r="AP3265" s="1"/>
      <c r="AQ3265" s="1"/>
      <c r="AR3265" s="1"/>
      <c r="AS3265" s="1"/>
      <c r="AT3265" s="1"/>
      <c r="AU3265" s="1"/>
      <c r="AV3265" s="1"/>
      <c r="AW3265" s="1"/>
      <c r="AX3265" s="1"/>
      <c r="AY3265" s="1"/>
      <c r="AZ3265" s="1"/>
      <c r="BA3265" s="1"/>
      <c r="BB3265" s="1"/>
      <c r="BC3265" s="1"/>
      <c r="BD3265" s="1"/>
      <c r="BE3265" s="1"/>
      <c r="BF3265" s="1"/>
      <c r="BG3265" s="1"/>
      <c r="BH3265" s="1"/>
      <c r="BI3265" s="1"/>
      <c r="BJ3265" s="1"/>
      <c r="BK3265" s="1"/>
    </row>
    <row r="3266" spans="1:63" s="901" customFormat="1" ht="15" customHeight="1" x14ac:dyDescent="0.1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c r="AD3266" s="1"/>
      <c r="AE3266" s="1"/>
      <c r="AF3266" s="50"/>
      <c r="AG3266" s="54"/>
      <c r="AH3266" s="1"/>
      <c r="AI3266" s="1"/>
      <c r="AJ3266" s="1"/>
      <c r="AK3266" s="1"/>
      <c r="AL3266" s="1"/>
      <c r="AM3266" s="1"/>
      <c r="AN3266" s="1"/>
      <c r="AO3266" s="1"/>
      <c r="AP3266" s="1"/>
      <c r="AQ3266" s="1"/>
      <c r="AR3266" s="1"/>
      <c r="AS3266" s="1"/>
      <c r="AT3266" s="1"/>
      <c r="AU3266" s="1"/>
      <c r="AV3266" s="1"/>
      <c r="AW3266" s="1"/>
      <c r="AX3266" s="1"/>
      <c r="AY3266" s="1"/>
      <c r="AZ3266" s="1"/>
      <c r="BA3266" s="1"/>
      <c r="BB3266" s="1"/>
      <c r="BC3266" s="1"/>
      <c r="BD3266" s="1"/>
      <c r="BE3266" s="1"/>
      <c r="BF3266" s="1"/>
      <c r="BG3266" s="1"/>
      <c r="BH3266" s="1"/>
      <c r="BI3266" s="1"/>
      <c r="BJ3266" s="1"/>
      <c r="BK3266" s="1"/>
    </row>
    <row r="3267" spans="1:63" s="901" customFormat="1" ht="15" customHeight="1" x14ac:dyDescent="0.1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c r="AD3267" s="1"/>
      <c r="AE3267" s="1"/>
      <c r="AF3267" s="50"/>
      <c r="AG3267" s="54"/>
      <c r="AH3267" s="1"/>
      <c r="AI3267" s="1"/>
      <c r="AJ3267" s="1"/>
      <c r="AK3267" s="1"/>
      <c r="AL3267" s="1"/>
      <c r="AM3267" s="1"/>
      <c r="AN3267" s="1"/>
      <c r="AO3267" s="1"/>
      <c r="AP3267" s="1"/>
      <c r="AQ3267" s="1"/>
      <c r="AR3267" s="1"/>
      <c r="AS3267" s="1"/>
      <c r="AT3267" s="1"/>
      <c r="AU3267" s="1"/>
      <c r="AV3267" s="1"/>
      <c r="AW3267" s="1"/>
      <c r="AX3267" s="1"/>
      <c r="AY3267" s="1"/>
      <c r="AZ3267" s="1"/>
      <c r="BA3267" s="1"/>
      <c r="BB3267" s="1"/>
      <c r="BC3267" s="1"/>
      <c r="BD3267" s="1"/>
      <c r="BE3267" s="1"/>
      <c r="BF3267" s="1"/>
      <c r="BG3267" s="1"/>
      <c r="BH3267" s="1"/>
      <c r="BI3267" s="1"/>
      <c r="BJ3267" s="1"/>
      <c r="BK3267" s="1"/>
    </row>
    <row r="3268" spans="1:63" s="901" customFormat="1" ht="15" customHeight="1" x14ac:dyDescent="0.1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c r="AD3268" s="1"/>
      <c r="AE3268" s="1"/>
      <c r="AF3268" s="50"/>
      <c r="AG3268" s="54"/>
      <c r="AH3268" s="1"/>
      <c r="AI3268" s="1"/>
      <c r="AJ3268" s="1"/>
      <c r="AK3268" s="1"/>
      <c r="AL3268" s="1"/>
      <c r="AM3268" s="1"/>
      <c r="AN3268" s="1"/>
      <c r="AO3268" s="1"/>
      <c r="AP3268" s="1"/>
      <c r="AQ3268" s="1"/>
      <c r="AR3268" s="1"/>
      <c r="AS3268" s="1"/>
      <c r="AT3268" s="1"/>
      <c r="AU3268" s="1"/>
      <c r="AV3268" s="1"/>
      <c r="AW3268" s="1"/>
      <c r="AX3268" s="1"/>
      <c r="AY3268" s="1"/>
      <c r="AZ3268" s="1"/>
      <c r="BA3268" s="1"/>
      <c r="BB3268" s="1"/>
      <c r="BC3268" s="1"/>
      <c r="BD3268" s="1"/>
      <c r="BE3268" s="1"/>
      <c r="BF3268" s="1"/>
      <c r="BG3268" s="1"/>
      <c r="BH3268" s="1"/>
      <c r="BI3268" s="1"/>
      <c r="BJ3268" s="1"/>
      <c r="BK3268" s="1"/>
    </row>
    <row r="3269" spans="1:63" s="901" customFormat="1" ht="15" customHeight="1" x14ac:dyDescent="0.1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c r="AD3269" s="1"/>
      <c r="AE3269" s="1"/>
      <c r="AF3269" s="50"/>
      <c r="AG3269" s="54"/>
      <c r="AH3269" s="1"/>
      <c r="AI3269" s="1"/>
      <c r="AJ3269" s="1"/>
      <c r="AK3269" s="1"/>
      <c r="AL3269" s="1"/>
      <c r="AM3269" s="1"/>
      <c r="AN3269" s="1"/>
      <c r="AO3269" s="1"/>
      <c r="AP3269" s="1"/>
      <c r="AQ3269" s="1"/>
      <c r="AR3269" s="1"/>
      <c r="AS3269" s="1"/>
      <c r="AT3269" s="1"/>
      <c r="AU3269" s="1"/>
      <c r="AV3269" s="1"/>
      <c r="AW3269" s="1"/>
      <c r="AX3269" s="1"/>
      <c r="AY3269" s="1"/>
      <c r="AZ3269" s="1"/>
      <c r="BA3269" s="1"/>
      <c r="BB3269" s="1"/>
      <c r="BC3269" s="1"/>
      <c r="BD3269" s="1"/>
      <c r="BE3269" s="1"/>
      <c r="BF3269" s="1"/>
      <c r="BG3269" s="1"/>
      <c r="BH3269" s="1"/>
      <c r="BI3269" s="1"/>
      <c r="BJ3269" s="1"/>
      <c r="BK3269" s="1"/>
    </row>
    <row r="3270" spans="1:63" s="901" customFormat="1" ht="15" customHeight="1" x14ac:dyDescent="0.1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c r="AD3270" s="1"/>
      <c r="AE3270" s="1"/>
      <c r="AF3270" s="50"/>
      <c r="AG3270" s="54"/>
      <c r="AH3270" s="1"/>
      <c r="AI3270" s="1"/>
      <c r="AJ3270" s="1"/>
      <c r="AK3270" s="1"/>
      <c r="AL3270" s="1"/>
      <c r="AM3270" s="1"/>
      <c r="AN3270" s="1"/>
      <c r="AO3270" s="1"/>
      <c r="AP3270" s="1"/>
      <c r="AQ3270" s="1"/>
      <c r="AR3270" s="1"/>
      <c r="AS3270" s="1"/>
      <c r="AT3270" s="1"/>
      <c r="AU3270" s="1"/>
      <c r="AV3270" s="1"/>
      <c r="AW3270" s="1"/>
      <c r="AX3270" s="1"/>
      <c r="AY3270" s="1"/>
      <c r="AZ3270" s="1"/>
      <c r="BA3270" s="1"/>
      <c r="BB3270" s="1"/>
      <c r="BC3270" s="1"/>
      <c r="BD3270" s="1"/>
      <c r="BE3270" s="1"/>
      <c r="BF3270" s="1"/>
      <c r="BG3270" s="1"/>
      <c r="BH3270" s="1"/>
      <c r="BI3270" s="1"/>
      <c r="BJ3270" s="1"/>
      <c r="BK3270" s="1"/>
    </row>
    <row r="3271" spans="1:63" s="901" customFormat="1" ht="15" customHeight="1" x14ac:dyDescent="0.1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c r="AD3271" s="1"/>
      <c r="AE3271" s="1"/>
      <c r="AF3271" s="50"/>
      <c r="AG3271" s="54"/>
      <c r="AH3271" s="1"/>
      <c r="AI3271" s="1"/>
      <c r="AJ3271" s="1"/>
      <c r="AK3271" s="1"/>
      <c r="AL3271" s="1"/>
      <c r="AM3271" s="1"/>
      <c r="AN3271" s="1"/>
      <c r="AO3271" s="1"/>
      <c r="AP3271" s="1"/>
      <c r="AQ3271" s="1"/>
      <c r="AR3271" s="1"/>
      <c r="AS3271" s="1"/>
      <c r="AT3271" s="1"/>
      <c r="AU3271" s="1"/>
      <c r="AV3271" s="1"/>
      <c r="AW3271" s="1"/>
      <c r="AX3271" s="1"/>
      <c r="AY3271" s="1"/>
      <c r="AZ3271" s="1"/>
      <c r="BA3271" s="1"/>
      <c r="BB3271" s="1"/>
      <c r="BC3271" s="1"/>
      <c r="BD3271" s="1"/>
      <c r="BE3271" s="1"/>
      <c r="BF3271" s="1"/>
      <c r="BG3271" s="1"/>
      <c r="BH3271" s="1"/>
      <c r="BI3271" s="1"/>
      <c r="BJ3271" s="1"/>
      <c r="BK3271" s="1"/>
    </row>
    <row r="3272" spans="1:63" s="901" customFormat="1" ht="15" customHeight="1" x14ac:dyDescent="0.1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c r="AD3272" s="1"/>
      <c r="AE3272" s="1"/>
      <c r="AF3272" s="50"/>
      <c r="AG3272" s="54"/>
      <c r="AH3272" s="1"/>
      <c r="AI3272" s="1"/>
      <c r="AJ3272" s="1"/>
      <c r="AK3272" s="1"/>
      <c r="AL3272" s="1"/>
      <c r="AM3272" s="1"/>
      <c r="AN3272" s="1"/>
      <c r="AO3272" s="1"/>
      <c r="AP3272" s="1"/>
      <c r="AQ3272" s="1"/>
      <c r="AR3272" s="1"/>
      <c r="AS3272" s="1"/>
      <c r="AT3272" s="1"/>
      <c r="AU3272" s="1"/>
      <c r="AV3272" s="1"/>
      <c r="AW3272" s="1"/>
      <c r="AX3272" s="1"/>
      <c r="AY3272" s="1"/>
      <c r="AZ3272" s="1"/>
      <c r="BA3272" s="1"/>
      <c r="BB3272" s="1"/>
      <c r="BC3272" s="1"/>
      <c r="BD3272" s="1"/>
      <c r="BE3272" s="1"/>
      <c r="BF3272" s="1"/>
      <c r="BG3272" s="1"/>
      <c r="BH3272" s="1"/>
      <c r="BI3272" s="1"/>
      <c r="BJ3272" s="1"/>
      <c r="BK3272" s="1"/>
    </row>
    <row r="3273" spans="1:63" s="901" customFormat="1" ht="15" customHeight="1" x14ac:dyDescent="0.1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c r="AD3273" s="1"/>
      <c r="AE3273" s="1"/>
      <c r="AF3273" s="50"/>
      <c r="AG3273" s="54"/>
      <c r="AH3273" s="1"/>
      <c r="AI3273" s="1"/>
      <c r="AJ3273" s="1"/>
      <c r="AK3273" s="1"/>
      <c r="AL3273" s="1"/>
      <c r="AM3273" s="1"/>
      <c r="AN3273" s="1"/>
      <c r="AO3273" s="1"/>
      <c r="AP3273" s="1"/>
      <c r="AQ3273" s="1"/>
      <c r="AR3273" s="1"/>
      <c r="AS3273" s="1"/>
      <c r="AT3273" s="1"/>
      <c r="AU3273" s="1"/>
      <c r="AV3273" s="1"/>
      <c r="AW3273" s="1"/>
      <c r="AX3273" s="1"/>
      <c r="AY3273" s="1"/>
      <c r="AZ3273" s="1"/>
      <c r="BA3273" s="1"/>
      <c r="BB3273" s="1"/>
      <c r="BC3273" s="1"/>
      <c r="BD3273" s="1"/>
      <c r="BE3273" s="1"/>
      <c r="BF3273" s="1"/>
      <c r="BG3273" s="1"/>
      <c r="BH3273" s="1"/>
      <c r="BI3273" s="1"/>
      <c r="BJ3273" s="1"/>
      <c r="BK3273" s="1"/>
    </row>
    <row r="3274" spans="1:63" s="901" customFormat="1" ht="15" customHeight="1" x14ac:dyDescent="0.1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c r="AD3274" s="1"/>
      <c r="AE3274" s="1"/>
      <c r="AF3274" s="50"/>
      <c r="AG3274" s="54"/>
      <c r="AH3274" s="1"/>
      <c r="AI3274" s="1"/>
      <c r="AJ3274" s="1"/>
      <c r="AK3274" s="1"/>
      <c r="AL3274" s="1"/>
      <c r="AM3274" s="1"/>
      <c r="AN3274" s="1"/>
      <c r="AO3274" s="1"/>
      <c r="AP3274" s="1"/>
      <c r="AQ3274" s="1"/>
      <c r="AR3274" s="1"/>
      <c r="AS3274" s="1"/>
      <c r="AT3274" s="1"/>
      <c r="AU3274" s="1"/>
      <c r="AV3274" s="1"/>
      <c r="AW3274" s="1"/>
      <c r="AX3274" s="1"/>
      <c r="AY3274" s="1"/>
      <c r="AZ3274" s="1"/>
      <c r="BA3274" s="1"/>
      <c r="BB3274" s="1"/>
      <c r="BC3274" s="1"/>
      <c r="BD3274" s="1"/>
      <c r="BE3274" s="1"/>
      <c r="BF3274" s="1"/>
      <c r="BG3274" s="1"/>
      <c r="BH3274" s="1"/>
      <c r="BI3274" s="1"/>
      <c r="BJ3274" s="1"/>
      <c r="BK3274" s="1"/>
    </row>
    <row r="3275" spans="1:63" s="901" customFormat="1" ht="15" customHeight="1" x14ac:dyDescent="0.1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c r="AD3275" s="1"/>
      <c r="AE3275" s="1"/>
      <c r="AF3275" s="50"/>
      <c r="AG3275" s="54"/>
      <c r="AH3275" s="1"/>
      <c r="AI3275" s="1"/>
      <c r="AJ3275" s="1"/>
      <c r="AK3275" s="1"/>
      <c r="AL3275" s="1"/>
      <c r="AM3275" s="1"/>
      <c r="AN3275" s="1"/>
      <c r="AO3275" s="1"/>
      <c r="AP3275" s="1"/>
      <c r="AQ3275" s="1"/>
      <c r="AR3275" s="1"/>
      <c r="AS3275" s="1"/>
      <c r="AT3275" s="1"/>
      <c r="AU3275" s="1"/>
      <c r="AV3275" s="1"/>
      <c r="AW3275" s="1"/>
      <c r="AX3275" s="1"/>
      <c r="AY3275" s="1"/>
      <c r="AZ3275" s="1"/>
      <c r="BA3275" s="1"/>
      <c r="BB3275" s="1"/>
      <c r="BC3275" s="1"/>
      <c r="BD3275" s="1"/>
      <c r="BE3275" s="1"/>
      <c r="BF3275" s="1"/>
      <c r="BG3275" s="1"/>
      <c r="BH3275" s="1"/>
      <c r="BI3275" s="1"/>
      <c r="BJ3275" s="1"/>
      <c r="BK3275" s="1"/>
    </row>
    <row r="3276" spans="1:63" s="901" customFormat="1" ht="15" customHeight="1" x14ac:dyDescent="0.1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c r="AD3276" s="1"/>
      <c r="AE3276" s="1"/>
      <c r="AF3276" s="50"/>
      <c r="AG3276" s="54"/>
      <c r="AH3276" s="1"/>
      <c r="AI3276" s="1"/>
      <c r="AJ3276" s="1"/>
      <c r="AK3276" s="1"/>
      <c r="AL3276" s="1"/>
      <c r="AM3276" s="1"/>
      <c r="AN3276" s="1"/>
      <c r="AO3276" s="1"/>
      <c r="AP3276" s="1"/>
      <c r="AQ3276" s="1"/>
      <c r="AR3276" s="1"/>
      <c r="AS3276" s="1"/>
      <c r="AT3276" s="1"/>
      <c r="AU3276" s="1"/>
      <c r="AV3276" s="1"/>
      <c r="AW3276" s="1"/>
      <c r="AX3276" s="1"/>
      <c r="AY3276" s="1"/>
      <c r="AZ3276" s="1"/>
      <c r="BA3276" s="1"/>
      <c r="BB3276" s="1"/>
      <c r="BC3276" s="1"/>
      <c r="BD3276" s="1"/>
      <c r="BE3276" s="1"/>
      <c r="BF3276" s="1"/>
      <c r="BG3276" s="1"/>
      <c r="BH3276" s="1"/>
      <c r="BI3276" s="1"/>
      <c r="BJ3276" s="1"/>
      <c r="BK3276" s="1"/>
    </row>
    <row r="3277" spans="1:63" s="901" customFormat="1" ht="15" customHeight="1" x14ac:dyDescent="0.1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c r="AD3277" s="1"/>
      <c r="AE3277" s="1"/>
      <c r="AF3277" s="50"/>
      <c r="AG3277" s="54"/>
      <c r="AH3277" s="1"/>
      <c r="AI3277" s="1"/>
      <c r="AJ3277" s="1"/>
      <c r="AK3277" s="1"/>
      <c r="AL3277" s="1"/>
      <c r="AM3277" s="1"/>
      <c r="AN3277" s="1"/>
      <c r="AO3277" s="1"/>
      <c r="AP3277" s="1"/>
      <c r="AQ3277" s="1"/>
      <c r="AR3277" s="1"/>
      <c r="AS3277" s="1"/>
      <c r="AT3277" s="1"/>
      <c r="AU3277" s="1"/>
      <c r="AV3277" s="1"/>
      <c r="AW3277" s="1"/>
      <c r="AX3277" s="1"/>
      <c r="AY3277" s="1"/>
      <c r="AZ3277" s="1"/>
      <c r="BA3277" s="1"/>
      <c r="BB3277" s="1"/>
      <c r="BC3277" s="1"/>
      <c r="BD3277" s="1"/>
      <c r="BE3277" s="1"/>
      <c r="BF3277" s="1"/>
      <c r="BG3277" s="1"/>
      <c r="BH3277" s="1"/>
      <c r="BI3277" s="1"/>
      <c r="BJ3277" s="1"/>
      <c r="BK3277" s="1"/>
    </row>
    <row r="3278" spans="1:63" s="901" customFormat="1" ht="15" customHeight="1" x14ac:dyDescent="0.1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c r="AD3278" s="1"/>
      <c r="AE3278" s="1"/>
      <c r="AF3278" s="50"/>
      <c r="AG3278" s="54"/>
      <c r="AH3278" s="1"/>
      <c r="AI3278" s="1"/>
      <c r="AJ3278" s="1"/>
      <c r="AK3278" s="1"/>
      <c r="AL3278" s="1"/>
      <c r="AM3278" s="1"/>
      <c r="AN3278" s="1"/>
      <c r="AO3278" s="1"/>
      <c r="AP3278" s="1"/>
      <c r="AQ3278" s="1"/>
      <c r="AR3278" s="1"/>
      <c r="AS3278" s="1"/>
      <c r="AT3278" s="1"/>
      <c r="AU3278" s="1"/>
      <c r="AV3278" s="1"/>
      <c r="AW3278" s="1"/>
      <c r="AX3278" s="1"/>
      <c r="AY3278" s="1"/>
      <c r="AZ3278" s="1"/>
      <c r="BA3278" s="1"/>
      <c r="BB3278" s="1"/>
      <c r="BC3278" s="1"/>
      <c r="BD3278" s="1"/>
      <c r="BE3278" s="1"/>
      <c r="BF3278" s="1"/>
      <c r="BG3278" s="1"/>
      <c r="BH3278" s="1"/>
      <c r="BI3278" s="1"/>
      <c r="BJ3278" s="1"/>
      <c r="BK3278" s="1"/>
    </row>
    <row r="3279" spans="1:63" s="901" customFormat="1" ht="15" customHeight="1" x14ac:dyDescent="0.1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c r="AD3279" s="1"/>
      <c r="AE3279" s="1"/>
      <c r="AF3279" s="50"/>
      <c r="AG3279" s="54"/>
      <c r="AH3279" s="1"/>
      <c r="AI3279" s="1"/>
      <c r="AJ3279" s="1"/>
      <c r="AK3279" s="1"/>
      <c r="AL3279" s="1"/>
      <c r="AM3279" s="1"/>
      <c r="AN3279" s="1"/>
      <c r="AO3279" s="1"/>
      <c r="AP3279" s="1"/>
      <c r="AQ3279" s="1"/>
      <c r="AR3279" s="1"/>
      <c r="AS3279" s="1"/>
      <c r="AT3279" s="1"/>
      <c r="AU3279" s="1"/>
      <c r="AV3279" s="1"/>
      <c r="AW3279" s="1"/>
      <c r="AX3279" s="1"/>
      <c r="AY3279" s="1"/>
      <c r="AZ3279" s="1"/>
      <c r="BA3279" s="1"/>
      <c r="BB3279" s="1"/>
      <c r="BC3279" s="1"/>
      <c r="BD3279" s="1"/>
      <c r="BE3279" s="1"/>
      <c r="BF3279" s="1"/>
      <c r="BG3279" s="1"/>
      <c r="BH3279" s="1"/>
      <c r="BI3279" s="1"/>
      <c r="BJ3279" s="1"/>
      <c r="BK3279" s="1"/>
    </row>
    <row r="3280" spans="1:63" s="901" customFormat="1" ht="15" customHeight="1" x14ac:dyDescent="0.1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c r="AD3280" s="1"/>
      <c r="AE3280" s="1"/>
      <c r="AF3280" s="50"/>
      <c r="AG3280" s="54"/>
      <c r="AH3280" s="1"/>
      <c r="AI3280" s="1"/>
      <c r="AJ3280" s="1"/>
      <c r="AK3280" s="1"/>
      <c r="AL3280" s="1"/>
      <c r="AM3280" s="1"/>
      <c r="AN3280" s="1"/>
      <c r="AO3280" s="1"/>
      <c r="AP3280" s="1"/>
      <c r="AQ3280" s="1"/>
      <c r="AR3280" s="1"/>
      <c r="AS3280" s="1"/>
      <c r="AT3280" s="1"/>
      <c r="AU3280" s="1"/>
      <c r="AV3280" s="1"/>
      <c r="AW3280" s="1"/>
      <c r="AX3280" s="1"/>
      <c r="AY3280" s="1"/>
      <c r="AZ3280" s="1"/>
      <c r="BA3280" s="1"/>
      <c r="BB3280" s="1"/>
      <c r="BC3280" s="1"/>
      <c r="BD3280" s="1"/>
      <c r="BE3280" s="1"/>
      <c r="BF3280" s="1"/>
      <c r="BG3280" s="1"/>
      <c r="BH3280" s="1"/>
      <c r="BI3280" s="1"/>
      <c r="BJ3280" s="1"/>
      <c r="BK3280" s="1"/>
    </row>
    <row r="3281" spans="1:63" s="901" customFormat="1" ht="15" customHeight="1" x14ac:dyDescent="0.1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c r="AD3281" s="1"/>
      <c r="AE3281" s="1"/>
      <c r="AF3281" s="50"/>
      <c r="AG3281" s="54"/>
      <c r="AH3281" s="1"/>
      <c r="AI3281" s="1"/>
      <c r="AJ3281" s="1"/>
      <c r="AK3281" s="1"/>
      <c r="AL3281" s="1"/>
      <c r="AM3281" s="1"/>
      <c r="AN3281" s="1"/>
      <c r="AO3281" s="1"/>
      <c r="AP3281" s="1"/>
      <c r="AQ3281" s="1"/>
      <c r="AR3281" s="1"/>
      <c r="AS3281" s="1"/>
      <c r="AT3281" s="1"/>
      <c r="AU3281" s="1"/>
      <c r="AV3281" s="1"/>
      <c r="AW3281" s="1"/>
      <c r="AX3281" s="1"/>
      <c r="AY3281" s="1"/>
      <c r="AZ3281" s="1"/>
      <c r="BA3281" s="1"/>
      <c r="BB3281" s="1"/>
      <c r="BC3281" s="1"/>
      <c r="BD3281" s="1"/>
      <c r="BE3281" s="1"/>
      <c r="BF3281" s="1"/>
      <c r="BG3281" s="1"/>
      <c r="BH3281" s="1"/>
      <c r="BI3281" s="1"/>
      <c r="BJ3281" s="1"/>
      <c r="BK3281" s="1"/>
    </row>
    <row r="3282" spans="1:63" s="901" customFormat="1" ht="15" customHeight="1" x14ac:dyDescent="0.1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c r="AD3282" s="1"/>
      <c r="AE3282" s="1"/>
      <c r="AF3282" s="50"/>
      <c r="AG3282" s="54"/>
      <c r="AH3282" s="1"/>
      <c r="AI3282" s="1"/>
      <c r="AJ3282" s="1"/>
      <c r="AK3282" s="1"/>
      <c r="AL3282" s="1"/>
      <c r="AM3282" s="1"/>
      <c r="AN3282" s="1"/>
      <c r="AO3282" s="1"/>
      <c r="AP3282" s="1"/>
      <c r="AQ3282" s="1"/>
      <c r="AR3282" s="1"/>
      <c r="AS3282" s="1"/>
      <c r="AT3282" s="1"/>
      <c r="AU3282" s="1"/>
      <c r="AV3282" s="1"/>
      <c r="AW3282" s="1"/>
      <c r="AX3282" s="1"/>
      <c r="AY3282" s="1"/>
      <c r="AZ3282" s="1"/>
      <c r="BA3282" s="1"/>
      <c r="BB3282" s="1"/>
      <c r="BC3282" s="1"/>
      <c r="BD3282" s="1"/>
      <c r="BE3282" s="1"/>
      <c r="BF3282" s="1"/>
      <c r="BG3282" s="1"/>
      <c r="BH3282" s="1"/>
      <c r="BI3282" s="1"/>
      <c r="BJ3282" s="1"/>
      <c r="BK3282" s="1"/>
    </row>
    <row r="3283" spans="1:63" s="901" customFormat="1" ht="15" customHeight="1" x14ac:dyDescent="0.1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c r="AD3283" s="1"/>
      <c r="AE3283" s="1"/>
      <c r="AF3283" s="50"/>
      <c r="AG3283" s="54"/>
      <c r="AH3283" s="1"/>
      <c r="AI3283" s="1"/>
      <c r="AJ3283" s="1"/>
      <c r="AK3283" s="1"/>
      <c r="AL3283" s="1"/>
      <c r="AM3283" s="1"/>
      <c r="AN3283" s="1"/>
      <c r="AO3283" s="1"/>
      <c r="AP3283" s="1"/>
      <c r="AQ3283" s="1"/>
      <c r="AR3283" s="1"/>
      <c r="AS3283" s="1"/>
      <c r="AT3283" s="1"/>
      <c r="AU3283" s="1"/>
      <c r="AV3283" s="1"/>
      <c r="AW3283" s="1"/>
      <c r="AX3283" s="1"/>
      <c r="AY3283" s="1"/>
      <c r="AZ3283" s="1"/>
      <c r="BA3283" s="1"/>
      <c r="BB3283" s="1"/>
      <c r="BC3283" s="1"/>
      <c r="BD3283" s="1"/>
      <c r="BE3283" s="1"/>
      <c r="BF3283" s="1"/>
      <c r="BG3283" s="1"/>
      <c r="BH3283" s="1"/>
      <c r="BI3283" s="1"/>
      <c r="BJ3283" s="1"/>
      <c r="BK3283" s="1"/>
    </row>
    <row r="3284" spans="1:63" s="901" customFormat="1" ht="15" customHeight="1" x14ac:dyDescent="0.1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c r="AD3284" s="1"/>
      <c r="AE3284" s="1"/>
      <c r="AF3284" s="50"/>
      <c r="AG3284" s="54"/>
      <c r="AH3284" s="1"/>
      <c r="AI3284" s="1"/>
      <c r="AJ3284" s="1"/>
      <c r="AK3284" s="1"/>
      <c r="AL3284" s="1"/>
      <c r="AM3284" s="1"/>
      <c r="AN3284" s="1"/>
      <c r="AO3284" s="1"/>
      <c r="AP3284" s="1"/>
      <c r="AQ3284" s="1"/>
      <c r="AR3284" s="1"/>
      <c r="AS3284" s="1"/>
      <c r="AT3284" s="1"/>
      <c r="AU3284" s="1"/>
      <c r="AV3284" s="1"/>
      <c r="AW3284" s="1"/>
      <c r="AX3284" s="1"/>
      <c r="AY3284" s="1"/>
      <c r="AZ3284" s="1"/>
      <c r="BA3284" s="1"/>
      <c r="BB3284" s="1"/>
      <c r="BC3284" s="1"/>
      <c r="BD3284" s="1"/>
      <c r="BE3284" s="1"/>
      <c r="BF3284" s="1"/>
      <c r="BG3284" s="1"/>
      <c r="BH3284" s="1"/>
      <c r="BI3284" s="1"/>
      <c r="BJ3284" s="1"/>
      <c r="BK3284" s="1"/>
    </row>
    <row r="3285" spans="1:63" s="901" customFormat="1" ht="15" customHeight="1" x14ac:dyDescent="0.1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c r="AD3285" s="1"/>
      <c r="AE3285" s="1"/>
      <c r="AF3285" s="50"/>
      <c r="AG3285" s="54"/>
      <c r="AH3285" s="1"/>
      <c r="AI3285" s="1"/>
      <c r="AJ3285" s="1"/>
      <c r="AK3285" s="1"/>
      <c r="AL3285" s="1"/>
      <c r="AM3285" s="1"/>
      <c r="AN3285" s="1"/>
      <c r="AO3285" s="1"/>
      <c r="AP3285" s="1"/>
      <c r="AQ3285" s="1"/>
      <c r="AR3285" s="1"/>
      <c r="AS3285" s="1"/>
      <c r="AT3285" s="1"/>
      <c r="AU3285" s="1"/>
      <c r="AV3285" s="1"/>
      <c r="AW3285" s="1"/>
      <c r="AX3285" s="1"/>
      <c r="AY3285" s="1"/>
      <c r="AZ3285" s="1"/>
      <c r="BA3285" s="1"/>
      <c r="BB3285" s="1"/>
      <c r="BC3285" s="1"/>
      <c r="BD3285" s="1"/>
      <c r="BE3285" s="1"/>
      <c r="BF3285" s="1"/>
      <c r="BG3285" s="1"/>
      <c r="BH3285" s="1"/>
      <c r="BI3285" s="1"/>
      <c r="BJ3285" s="1"/>
      <c r="BK3285" s="1"/>
    </row>
    <row r="3286" spans="1:63" s="901" customFormat="1" ht="15" customHeight="1" x14ac:dyDescent="0.1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c r="AD3286" s="1"/>
      <c r="AE3286" s="1"/>
      <c r="AF3286" s="50"/>
      <c r="AG3286" s="54"/>
      <c r="AH3286" s="1"/>
      <c r="AI3286" s="1"/>
      <c r="AJ3286" s="1"/>
      <c r="AK3286" s="1"/>
      <c r="AL3286" s="1"/>
      <c r="AM3286" s="1"/>
      <c r="AN3286" s="1"/>
      <c r="AO3286" s="1"/>
      <c r="AP3286" s="1"/>
      <c r="AQ3286" s="1"/>
      <c r="AR3286" s="1"/>
      <c r="AS3286" s="1"/>
      <c r="AT3286" s="1"/>
      <c r="AU3286" s="1"/>
      <c r="AV3286" s="1"/>
      <c r="AW3286" s="1"/>
      <c r="AX3286" s="1"/>
      <c r="AY3286" s="1"/>
      <c r="AZ3286" s="1"/>
      <c r="BA3286" s="1"/>
      <c r="BB3286" s="1"/>
      <c r="BC3286" s="1"/>
      <c r="BD3286" s="1"/>
      <c r="BE3286" s="1"/>
      <c r="BF3286" s="1"/>
      <c r="BG3286" s="1"/>
      <c r="BH3286" s="1"/>
      <c r="BI3286" s="1"/>
      <c r="BJ3286" s="1"/>
      <c r="BK3286" s="1"/>
    </row>
    <row r="3287" spans="1:63" s="901" customFormat="1" ht="15" customHeight="1" x14ac:dyDescent="0.1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c r="AD3287" s="1"/>
      <c r="AE3287" s="1"/>
      <c r="AF3287" s="50"/>
      <c r="AG3287" s="54"/>
      <c r="AH3287" s="1"/>
      <c r="AI3287" s="1"/>
      <c r="AJ3287" s="1"/>
      <c r="AK3287" s="1"/>
      <c r="AL3287" s="1"/>
      <c r="AM3287" s="1"/>
      <c r="AN3287" s="1"/>
      <c r="AO3287" s="1"/>
      <c r="AP3287" s="1"/>
      <c r="AQ3287" s="1"/>
      <c r="AR3287" s="1"/>
      <c r="AS3287" s="1"/>
      <c r="AT3287" s="1"/>
      <c r="AU3287" s="1"/>
      <c r="AV3287" s="1"/>
      <c r="AW3287" s="1"/>
      <c r="AX3287" s="1"/>
      <c r="AY3287" s="1"/>
      <c r="AZ3287" s="1"/>
      <c r="BA3287" s="1"/>
      <c r="BB3287" s="1"/>
      <c r="BC3287" s="1"/>
      <c r="BD3287" s="1"/>
      <c r="BE3287" s="1"/>
      <c r="BF3287" s="1"/>
      <c r="BG3287" s="1"/>
      <c r="BH3287" s="1"/>
      <c r="BI3287" s="1"/>
      <c r="BJ3287" s="1"/>
      <c r="BK3287" s="1"/>
    </row>
    <row r="3288" spans="1:63" s="901" customFormat="1" ht="15" customHeight="1" x14ac:dyDescent="0.1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c r="AD3288" s="1"/>
      <c r="AE3288" s="1"/>
      <c r="AF3288" s="50"/>
      <c r="AG3288" s="54"/>
      <c r="AH3288" s="1"/>
      <c r="AI3288" s="1"/>
      <c r="AJ3288" s="1"/>
      <c r="AK3288" s="1"/>
      <c r="AL3288" s="1"/>
      <c r="AM3288" s="1"/>
      <c r="AN3288" s="1"/>
      <c r="AO3288" s="1"/>
      <c r="AP3288" s="1"/>
      <c r="AQ3288" s="1"/>
      <c r="AR3288" s="1"/>
      <c r="AS3288" s="1"/>
      <c r="AT3288" s="1"/>
      <c r="AU3288" s="1"/>
      <c r="AV3288" s="1"/>
      <c r="AW3288" s="1"/>
      <c r="AX3288" s="1"/>
      <c r="AY3288" s="1"/>
      <c r="AZ3288" s="1"/>
      <c r="BA3288" s="1"/>
      <c r="BB3288" s="1"/>
      <c r="BC3288" s="1"/>
      <c r="BD3288" s="1"/>
      <c r="BE3288" s="1"/>
      <c r="BF3288" s="1"/>
      <c r="BG3288" s="1"/>
      <c r="BH3288" s="1"/>
      <c r="BI3288" s="1"/>
      <c r="BJ3288" s="1"/>
      <c r="BK3288" s="1"/>
    </row>
    <row r="3289" spans="1:63" s="901" customFormat="1" ht="15" customHeight="1" x14ac:dyDescent="0.1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c r="AD3289" s="1"/>
      <c r="AE3289" s="1"/>
      <c r="AF3289" s="50"/>
      <c r="AG3289" s="54"/>
      <c r="AH3289" s="1"/>
      <c r="AI3289" s="1"/>
      <c r="AJ3289" s="1"/>
      <c r="AK3289" s="1"/>
      <c r="AL3289" s="1"/>
      <c r="AM3289" s="1"/>
      <c r="AN3289" s="1"/>
      <c r="AO3289" s="1"/>
      <c r="AP3289" s="1"/>
      <c r="AQ3289" s="1"/>
      <c r="AR3289" s="1"/>
      <c r="AS3289" s="1"/>
      <c r="AT3289" s="1"/>
      <c r="AU3289" s="1"/>
      <c r="AV3289" s="1"/>
      <c r="AW3289" s="1"/>
      <c r="AX3289" s="1"/>
      <c r="AY3289" s="1"/>
      <c r="AZ3289" s="1"/>
      <c r="BA3289" s="1"/>
      <c r="BB3289" s="1"/>
      <c r="BC3289" s="1"/>
      <c r="BD3289" s="1"/>
      <c r="BE3289" s="1"/>
      <c r="BF3289" s="1"/>
      <c r="BG3289" s="1"/>
      <c r="BH3289" s="1"/>
      <c r="BI3289" s="1"/>
      <c r="BJ3289" s="1"/>
      <c r="BK3289" s="1"/>
    </row>
    <row r="3290" spans="1:63" s="901" customFormat="1" ht="15" customHeight="1" x14ac:dyDescent="0.1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c r="AD3290" s="1"/>
      <c r="AE3290" s="1"/>
      <c r="AF3290" s="50"/>
      <c r="AG3290" s="54"/>
      <c r="AH3290" s="1"/>
      <c r="AI3290" s="1"/>
      <c r="AJ3290" s="1"/>
      <c r="AK3290" s="1"/>
      <c r="AL3290" s="1"/>
      <c r="AM3290" s="1"/>
      <c r="AN3290" s="1"/>
      <c r="AO3290" s="1"/>
      <c r="AP3290" s="1"/>
      <c r="AQ3290" s="1"/>
      <c r="AR3290" s="1"/>
      <c r="AS3290" s="1"/>
      <c r="AT3290" s="1"/>
      <c r="AU3290" s="1"/>
      <c r="AV3290" s="1"/>
      <c r="AW3290" s="1"/>
      <c r="AX3290" s="1"/>
      <c r="AY3290" s="1"/>
      <c r="AZ3290" s="1"/>
      <c r="BA3290" s="1"/>
      <c r="BB3290" s="1"/>
      <c r="BC3290" s="1"/>
      <c r="BD3290" s="1"/>
      <c r="BE3290" s="1"/>
      <c r="BF3290" s="1"/>
      <c r="BG3290" s="1"/>
      <c r="BH3290" s="1"/>
      <c r="BI3290" s="1"/>
      <c r="BJ3290" s="1"/>
      <c r="BK3290" s="1"/>
    </row>
    <row r="3291" spans="1:63" s="901" customFormat="1" ht="15" customHeight="1" x14ac:dyDescent="0.1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c r="AD3291" s="1"/>
      <c r="AE3291" s="1"/>
      <c r="AF3291" s="50"/>
      <c r="AG3291" s="54"/>
      <c r="AH3291" s="1"/>
      <c r="AI3291" s="1"/>
      <c r="AJ3291" s="1"/>
      <c r="AK3291" s="1"/>
      <c r="AL3291" s="1"/>
      <c r="AM3291" s="1"/>
      <c r="AN3291" s="1"/>
      <c r="AO3291" s="1"/>
      <c r="AP3291" s="1"/>
      <c r="AQ3291" s="1"/>
      <c r="AR3291" s="1"/>
      <c r="AS3291" s="1"/>
      <c r="AT3291" s="1"/>
      <c r="AU3291" s="1"/>
      <c r="AV3291" s="1"/>
      <c r="AW3291" s="1"/>
      <c r="AX3291" s="1"/>
      <c r="AY3291" s="1"/>
      <c r="AZ3291" s="1"/>
      <c r="BA3291" s="1"/>
      <c r="BB3291" s="1"/>
      <c r="BC3291" s="1"/>
      <c r="BD3291" s="1"/>
      <c r="BE3291" s="1"/>
      <c r="BF3291" s="1"/>
      <c r="BG3291" s="1"/>
      <c r="BH3291" s="1"/>
      <c r="BI3291" s="1"/>
      <c r="BJ3291" s="1"/>
      <c r="BK3291" s="1"/>
    </row>
    <row r="3292" spans="1:63" s="901" customFormat="1" ht="15" customHeight="1" x14ac:dyDescent="0.1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c r="AD3292" s="1"/>
      <c r="AE3292" s="1"/>
      <c r="AF3292" s="50"/>
      <c r="AG3292" s="54"/>
      <c r="AH3292" s="1"/>
      <c r="AI3292" s="1"/>
      <c r="AJ3292" s="1"/>
      <c r="AK3292" s="1"/>
      <c r="AL3292" s="1"/>
      <c r="AM3292" s="1"/>
      <c r="AN3292" s="1"/>
      <c r="AO3292" s="1"/>
      <c r="AP3292" s="1"/>
      <c r="AQ3292" s="1"/>
      <c r="AR3292" s="1"/>
      <c r="AS3292" s="1"/>
      <c r="AT3292" s="1"/>
      <c r="AU3292" s="1"/>
      <c r="AV3292" s="1"/>
      <c r="AW3292" s="1"/>
      <c r="AX3292" s="1"/>
      <c r="AY3292" s="1"/>
      <c r="AZ3292" s="1"/>
      <c r="BA3292" s="1"/>
      <c r="BB3292" s="1"/>
      <c r="BC3292" s="1"/>
      <c r="BD3292" s="1"/>
      <c r="BE3292" s="1"/>
      <c r="BF3292" s="1"/>
      <c r="BG3292" s="1"/>
      <c r="BH3292" s="1"/>
      <c r="BI3292" s="1"/>
      <c r="BJ3292" s="1"/>
      <c r="BK3292" s="1"/>
    </row>
    <row r="3293" spans="1:63" s="901" customFormat="1" ht="15" customHeight="1" x14ac:dyDescent="0.1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c r="AD3293" s="1"/>
      <c r="AE3293" s="1"/>
      <c r="AF3293" s="50"/>
      <c r="AG3293" s="54"/>
      <c r="AH3293" s="1"/>
      <c r="AI3293" s="1"/>
      <c r="AJ3293" s="1"/>
      <c r="AK3293" s="1"/>
      <c r="AL3293" s="1"/>
      <c r="AM3293" s="1"/>
      <c r="AN3293" s="1"/>
      <c r="AO3293" s="1"/>
      <c r="AP3293" s="1"/>
      <c r="AQ3293" s="1"/>
      <c r="AR3293" s="1"/>
      <c r="AS3293" s="1"/>
      <c r="AT3293" s="1"/>
      <c r="AU3293" s="1"/>
      <c r="AV3293" s="1"/>
      <c r="AW3293" s="1"/>
      <c r="AX3293" s="1"/>
      <c r="AY3293" s="1"/>
      <c r="AZ3293" s="1"/>
      <c r="BA3293" s="1"/>
      <c r="BB3293" s="1"/>
      <c r="BC3293" s="1"/>
      <c r="BD3293" s="1"/>
      <c r="BE3293" s="1"/>
      <c r="BF3293" s="1"/>
      <c r="BG3293" s="1"/>
      <c r="BH3293" s="1"/>
      <c r="BI3293" s="1"/>
      <c r="BJ3293" s="1"/>
      <c r="BK3293" s="1"/>
    </row>
    <row r="3294" spans="1:63" s="901" customFormat="1" ht="15" customHeight="1" x14ac:dyDescent="0.1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c r="AD3294" s="1"/>
      <c r="AE3294" s="1"/>
      <c r="AF3294" s="50"/>
      <c r="AG3294" s="54"/>
      <c r="AH3294" s="1"/>
      <c r="AI3294" s="1"/>
      <c r="AJ3294" s="1"/>
      <c r="AK3294" s="1"/>
      <c r="AL3294" s="1"/>
      <c r="AM3294" s="1"/>
      <c r="AN3294" s="1"/>
      <c r="AO3294" s="1"/>
      <c r="AP3294" s="1"/>
      <c r="AQ3294" s="1"/>
      <c r="AR3294" s="1"/>
      <c r="AS3294" s="1"/>
      <c r="AT3294" s="1"/>
      <c r="AU3294" s="1"/>
      <c r="AV3294" s="1"/>
      <c r="AW3294" s="1"/>
      <c r="AX3294" s="1"/>
      <c r="AY3294" s="1"/>
      <c r="AZ3294" s="1"/>
      <c r="BA3294" s="1"/>
      <c r="BB3294" s="1"/>
      <c r="BC3294" s="1"/>
      <c r="BD3294" s="1"/>
      <c r="BE3294" s="1"/>
      <c r="BF3294" s="1"/>
      <c r="BG3294" s="1"/>
      <c r="BH3294" s="1"/>
      <c r="BI3294" s="1"/>
      <c r="BJ3294" s="1"/>
      <c r="BK3294" s="1"/>
    </row>
    <row r="3295" spans="1:63" s="901" customFormat="1" ht="15" customHeight="1" x14ac:dyDescent="0.1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c r="AD3295" s="1"/>
      <c r="AE3295" s="1"/>
      <c r="AF3295" s="50"/>
      <c r="AG3295" s="54"/>
      <c r="AH3295" s="1"/>
      <c r="AI3295" s="1"/>
      <c r="AJ3295" s="1"/>
      <c r="AK3295" s="1"/>
      <c r="AL3295" s="1"/>
      <c r="AM3295" s="1"/>
      <c r="AN3295" s="1"/>
      <c r="AO3295" s="1"/>
      <c r="AP3295" s="1"/>
      <c r="AQ3295" s="1"/>
      <c r="AR3295" s="1"/>
      <c r="AS3295" s="1"/>
      <c r="AT3295" s="1"/>
      <c r="AU3295" s="1"/>
      <c r="AV3295" s="1"/>
      <c r="AW3295" s="1"/>
      <c r="AX3295" s="1"/>
      <c r="AY3295" s="1"/>
      <c r="AZ3295" s="1"/>
      <c r="BA3295" s="1"/>
      <c r="BB3295" s="1"/>
      <c r="BC3295" s="1"/>
      <c r="BD3295" s="1"/>
      <c r="BE3295" s="1"/>
      <c r="BF3295" s="1"/>
      <c r="BG3295" s="1"/>
      <c r="BH3295" s="1"/>
      <c r="BI3295" s="1"/>
      <c r="BJ3295" s="1"/>
      <c r="BK3295" s="1"/>
    </row>
    <row r="3296" spans="1:63" s="901" customFormat="1" ht="15" customHeight="1" x14ac:dyDescent="0.1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c r="AD3296" s="1"/>
      <c r="AE3296" s="1"/>
      <c r="AF3296" s="50"/>
      <c r="AG3296" s="54"/>
      <c r="AH3296" s="1"/>
      <c r="AI3296" s="1"/>
      <c r="AJ3296" s="1"/>
      <c r="AK3296" s="1"/>
      <c r="AL3296" s="1"/>
      <c r="AM3296" s="1"/>
      <c r="AN3296" s="1"/>
      <c r="AO3296" s="1"/>
      <c r="AP3296" s="1"/>
      <c r="AQ3296" s="1"/>
      <c r="AR3296" s="1"/>
      <c r="AS3296" s="1"/>
      <c r="AT3296" s="1"/>
      <c r="AU3296" s="1"/>
      <c r="AV3296" s="1"/>
      <c r="AW3296" s="1"/>
      <c r="AX3296" s="1"/>
      <c r="AY3296" s="1"/>
      <c r="AZ3296" s="1"/>
      <c r="BA3296" s="1"/>
      <c r="BB3296" s="1"/>
      <c r="BC3296" s="1"/>
      <c r="BD3296" s="1"/>
      <c r="BE3296" s="1"/>
      <c r="BF3296" s="1"/>
      <c r="BG3296" s="1"/>
      <c r="BH3296" s="1"/>
      <c r="BI3296" s="1"/>
      <c r="BJ3296" s="1"/>
      <c r="BK3296" s="1"/>
    </row>
    <row r="3297" spans="1:63" s="901" customFormat="1" ht="15" customHeight="1" x14ac:dyDescent="0.1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c r="AD3297" s="1"/>
      <c r="AE3297" s="1"/>
      <c r="AF3297" s="50"/>
      <c r="AG3297" s="54"/>
      <c r="AH3297" s="1"/>
      <c r="AI3297" s="1"/>
      <c r="AJ3297" s="1"/>
      <c r="AK3297" s="1"/>
      <c r="AL3297" s="1"/>
      <c r="AM3297" s="1"/>
      <c r="AN3297" s="1"/>
      <c r="AO3297" s="1"/>
      <c r="AP3297" s="1"/>
      <c r="AQ3297" s="1"/>
      <c r="AR3297" s="1"/>
      <c r="AS3297" s="1"/>
      <c r="AT3297" s="1"/>
      <c r="AU3297" s="1"/>
      <c r="AV3297" s="1"/>
      <c r="AW3297" s="1"/>
      <c r="AX3297" s="1"/>
      <c r="AY3297" s="1"/>
      <c r="AZ3297" s="1"/>
      <c r="BA3297" s="1"/>
      <c r="BB3297" s="1"/>
      <c r="BC3297" s="1"/>
      <c r="BD3297" s="1"/>
      <c r="BE3297" s="1"/>
      <c r="BF3297" s="1"/>
      <c r="BG3297" s="1"/>
      <c r="BH3297" s="1"/>
      <c r="BI3297" s="1"/>
      <c r="BJ3297" s="1"/>
      <c r="BK3297" s="1"/>
    </row>
    <row r="3298" spans="1:63" s="901" customFormat="1" ht="15" customHeight="1" x14ac:dyDescent="0.1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c r="AD3298" s="1"/>
      <c r="AE3298" s="1"/>
      <c r="AF3298" s="50"/>
      <c r="AG3298" s="54"/>
      <c r="AH3298" s="1"/>
      <c r="AI3298" s="1"/>
      <c r="AJ3298" s="1"/>
      <c r="AK3298" s="1"/>
      <c r="AL3298" s="1"/>
      <c r="AM3298" s="1"/>
      <c r="AN3298" s="1"/>
      <c r="AO3298" s="1"/>
      <c r="AP3298" s="1"/>
      <c r="AQ3298" s="1"/>
      <c r="AR3298" s="1"/>
      <c r="AS3298" s="1"/>
      <c r="AT3298" s="1"/>
      <c r="AU3298" s="1"/>
      <c r="AV3298" s="1"/>
      <c r="AW3298" s="1"/>
      <c r="AX3298" s="1"/>
      <c r="AY3298" s="1"/>
      <c r="AZ3298" s="1"/>
      <c r="BA3298" s="1"/>
      <c r="BB3298" s="1"/>
      <c r="BC3298" s="1"/>
      <c r="BD3298" s="1"/>
      <c r="BE3298" s="1"/>
      <c r="BF3298" s="1"/>
      <c r="BG3298" s="1"/>
      <c r="BH3298" s="1"/>
      <c r="BI3298" s="1"/>
      <c r="BJ3298" s="1"/>
      <c r="BK3298" s="1"/>
    </row>
    <row r="3299" spans="1:63" s="901" customFormat="1" ht="15" customHeight="1" x14ac:dyDescent="0.1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c r="AD3299" s="1"/>
      <c r="AE3299" s="1"/>
      <c r="AF3299" s="50"/>
      <c r="AG3299" s="54"/>
      <c r="AH3299" s="1"/>
      <c r="AI3299" s="1"/>
      <c r="AJ3299" s="1"/>
      <c r="AK3299" s="1"/>
      <c r="AL3299" s="1"/>
      <c r="AM3299" s="1"/>
      <c r="AN3299" s="1"/>
      <c r="AO3299" s="1"/>
      <c r="AP3299" s="1"/>
      <c r="AQ3299" s="1"/>
      <c r="AR3299" s="1"/>
      <c r="AS3299" s="1"/>
      <c r="AT3299" s="1"/>
      <c r="AU3299" s="1"/>
      <c r="AV3299" s="1"/>
      <c r="AW3299" s="1"/>
      <c r="AX3299" s="1"/>
      <c r="AY3299" s="1"/>
      <c r="AZ3299" s="1"/>
      <c r="BA3299" s="1"/>
      <c r="BB3299" s="1"/>
      <c r="BC3299" s="1"/>
      <c r="BD3299" s="1"/>
      <c r="BE3299" s="1"/>
      <c r="BF3299" s="1"/>
      <c r="BG3299" s="1"/>
      <c r="BH3299" s="1"/>
      <c r="BI3299" s="1"/>
      <c r="BJ3299" s="1"/>
      <c r="BK3299" s="1"/>
    </row>
    <row r="3300" spans="1:63" s="901" customFormat="1" ht="15" customHeight="1" x14ac:dyDescent="0.1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c r="AD3300" s="1"/>
      <c r="AE3300" s="1"/>
      <c r="AF3300" s="50"/>
      <c r="AG3300" s="54"/>
      <c r="AH3300" s="1"/>
      <c r="AI3300" s="1"/>
      <c r="AJ3300" s="1"/>
      <c r="AK3300" s="1"/>
      <c r="AL3300" s="1"/>
      <c r="AM3300" s="1"/>
      <c r="AN3300" s="1"/>
      <c r="AO3300" s="1"/>
      <c r="AP3300" s="1"/>
      <c r="AQ3300" s="1"/>
      <c r="AR3300" s="1"/>
      <c r="AS3300" s="1"/>
      <c r="AT3300" s="1"/>
      <c r="AU3300" s="1"/>
      <c r="AV3300" s="1"/>
      <c r="AW3300" s="1"/>
      <c r="AX3300" s="1"/>
      <c r="AY3300" s="1"/>
      <c r="AZ3300" s="1"/>
      <c r="BA3300" s="1"/>
      <c r="BB3300" s="1"/>
      <c r="BC3300" s="1"/>
      <c r="BD3300" s="1"/>
      <c r="BE3300" s="1"/>
      <c r="BF3300" s="1"/>
      <c r="BG3300" s="1"/>
      <c r="BH3300" s="1"/>
      <c r="BI3300" s="1"/>
      <c r="BJ3300" s="1"/>
      <c r="BK3300" s="1"/>
    </row>
    <row r="3301" spans="1:63" s="901" customFormat="1" ht="15" customHeight="1" x14ac:dyDescent="0.1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c r="AD3301" s="1"/>
      <c r="AE3301" s="1"/>
      <c r="AF3301" s="50"/>
      <c r="AG3301" s="54"/>
      <c r="AH3301" s="1"/>
      <c r="AI3301" s="1"/>
      <c r="AJ3301" s="1"/>
      <c r="AK3301" s="1"/>
      <c r="AL3301" s="1"/>
      <c r="AM3301" s="1"/>
      <c r="AN3301" s="1"/>
      <c r="AO3301" s="1"/>
      <c r="AP3301" s="1"/>
      <c r="AQ3301" s="1"/>
      <c r="AR3301" s="1"/>
      <c r="AS3301" s="1"/>
      <c r="AT3301" s="1"/>
      <c r="AU3301" s="1"/>
      <c r="AV3301" s="1"/>
      <c r="AW3301" s="1"/>
      <c r="AX3301" s="1"/>
      <c r="AY3301" s="1"/>
      <c r="AZ3301" s="1"/>
      <c r="BA3301" s="1"/>
      <c r="BB3301" s="1"/>
      <c r="BC3301" s="1"/>
      <c r="BD3301" s="1"/>
      <c r="BE3301" s="1"/>
      <c r="BF3301" s="1"/>
      <c r="BG3301" s="1"/>
      <c r="BH3301" s="1"/>
      <c r="BI3301" s="1"/>
      <c r="BJ3301" s="1"/>
      <c r="BK3301" s="1"/>
    </row>
    <row r="3302" spans="1:63" s="901" customFormat="1" ht="15" customHeight="1" x14ac:dyDescent="0.1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c r="AD3302" s="1"/>
      <c r="AE3302" s="1"/>
      <c r="AF3302" s="50"/>
      <c r="AG3302" s="54"/>
      <c r="AH3302" s="1"/>
      <c r="AI3302" s="1"/>
      <c r="AJ3302" s="1"/>
      <c r="AK3302" s="1"/>
      <c r="AL3302" s="1"/>
      <c r="AM3302" s="1"/>
      <c r="AN3302" s="1"/>
      <c r="AO3302" s="1"/>
      <c r="AP3302" s="1"/>
      <c r="AQ3302" s="1"/>
      <c r="AR3302" s="1"/>
      <c r="AS3302" s="1"/>
      <c r="AT3302" s="1"/>
      <c r="AU3302" s="1"/>
      <c r="AV3302" s="1"/>
      <c r="AW3302" s="1"/>
      <c r="AX3302" s="1"/>
      <c r="AY3302" s="1"/>
      <c r="AZ3302" s="1"/>
      <c r="BA3302" s="1"/>
      <c r="BB3302" s="1"/>
      <c r="BC3302" s="1"/>
      <c r="BD3302" s="1"/>
      <c r="BE3302" s="1"/>
      <c r="BF3302" s="1"/>
      <c r="BG3302" s="1"/>
      <c r="BH3302" s="1"/>
      <c r="BI3302" s="1"/>
      <c r="BJ3302" s="1"/>
      <c r="BK3302" s="1"/>
    </row>
    <row r="3303" spans="1:63" s="901" customFormat="1" ht="15" customHeight="1" x14ac:dyDescent="0.1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c r="AD3303" s="1"/>
      <c r="AE3303" s="1"/>
      <c r="AF3303" s="50"/>
      <c r="AG3303" s="54"/>
      <c r="AH3303" s="1"/>
      <c r="AI3303" s="1"/>
      <c r="AJ3303" s="1"/>
      <c r="AK3303" s="1"/>
      <c r="AL3303" s="1"/>
      <c r="AM3303" s="1"/>
      <c r="AN3303" s="1"/>
      <c r="AO3303" s="1"/>
      <c r="AP3303" s="1"/>
      <c r="AQ3303" s="1"/>
      <c r="AR3303" s="1"/>
      <c r="AS3303" s="1"/>
      <c r="AT3303" s="1"/>
      <c r="AU3303" s="1"/>
      <c r="AV3303" s="1"/>
      <c r="AW3303" s="1"/>
      <c r="AX3303" s="1"/>
      <c r="AY3303" s="1"/>
      <c r="AZ3303" s="1"/>
      <c r="BA3303" s="1"/>
      <c r="BB3303" s="1"/>
      <c r="BC3303" s="1"/>
      <c r="BD3303" s="1"/>
      <c r="BE3303" s="1"/>
      <c r="BF3303" s="1"/>
      <c r="BG3303" s="1"/>
      <c r="BH3303" s="1"/>
      <c r="BI3303" s="1"/>
      <c r="BJ3303" s="1"/>
      <c r="BK3303" s="1"/>
    </row>
    <row r="3304" spans="1:63" s="901" customFormat="1" ht="15" customHeight="1" x14ac:dyDescent="0.1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c r="AD3304" s="1"/>
      <c r="AE3304" s="1"/>
      <c r="AF3304" s="50"/>
      <c r="AG3304" s="54"/>
      <c r="AH3304" s="1"/>
      <c r="AI3304" s="1"/>
      <c r="AJ3304" s="1"/>
      <c r="AK3304" s="1"/>
      <c r="AL3304" s="1"/>
      <c r="AM3304" s="1"/>
      <c r="AN3304" s="1"/>
      <c r="AO3304" s="1"/>
      <c r="AP3304" s="1"/>
      <c r="AQ3304" s="1"/>
      <c r="AR3304" s="1"/>
      <c r="AS3304" s="1"/>
      <c r="AT3304" s="1"/>
      <c r="AU3304" s="1"/>
      <c r="AV3304" s="1"/>
      <c r="AW3304" s="1"/>
      <c r="AX3304" s="1"/>
      <c r="AY3304" s="1"/>
      <c r="AZ3304" s="1"/>
      <c r="BA3304" s="1"/>
      <c r="BB3304" s="1"/>
      <c r="BC3304" s="1"/>
      <c r="BD3304" s="1"/>
      <c r="BE3304" s="1"/>
      <c r="BF3304" s="1"/>
      <c r="BG3304" s="1"/>
      <c r="BH3304" s="1"/>
      <c r="BI3304" s="1"/>
      <c r="BJ3304" s="1"/>
      <c r="BK3304" s="1"/>
    </row>
    <row r="3305" spans="1:63" s="901" customFormat="1" ht="15" customHeight="1" x14ac:dyDescent="0.1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c r="AD3305" s="1"/>
      <c r="AE3305" s="1"/>
      <c r="AF3305" s="50"/>
      <c r="AG3305" s="54"/>
      <c r="AH3305" s="1"/>
      <c r="AI3305" s="1"/>
      <c r="AJ3305" s="1"/>
      <c r="AK3305" s="1"/>
      <c r="AL3305" s="1"/>
      <c r="AM3305" s="1"/>
      <c r="AN3305" s="1"/>
      <c r="AO3305" s="1"/>
      <c r="AP3305" s="1"/>
      <c r="AQ3305" s="1"/>
      <c r="AR3305" s="1"/>
      <c r="AS3305" s="1"/>
      <c r="AT3305" s="1"/>
      <c r="AU3305" s="1"/>
      <c r="AV3305" s="1"/>
      <c r="AW3305" s="1"/>
      <c r="AX3305" s="1"/>
      <c r="AY3305" s="1"/>
      <c r="AZ3305" s="1"/>
      <c r="BA3305" s="1"/>
      <c r="BB3305" s="1"/>
      <c r="BC3305" s="1"/>
      <c r="BD3305" s="1"/>
      <c r="BE3305" s="1"/>
      <c r="BF3305" s="1"/>
      <c r="BG3305" s="1"/>
      <c r="BH3305" s="1"/>
      <c r="BI3305" s="1"/>
      <c r="BJ3305" s="1"/>
      <c r="BK3305" s="1"/>
    </row>
    <row r="3306" spans="1:63" s="901" customFormat="1" ht="15" customHeight="1" x14ac:dyDescent="0.1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c r="AD3306" s="1"/>
      <c r="AE3306" s="1"/>
      <c r="AF3306" s="50"/>
      <c r="AG3306" s="54"/>
      <c r="AH3306" s="1"/>
      <c r="AI3306" s="1"/>
      <c r="AJ3306" s="1"/>
      <c r="AK3306" s="1"/>
      <c r="AL3306" s="1"/>
      <c r="AM3306" s="1"/>
      <c r="AN3306" s="1"/>
      <c r="AO3306" s="1"/>
      <c r="AP3306" s="1"/>
      <c r="AQ3306" s="1"/>
      <c r="AR3306" s="1"/>
      <c r="AS3306" s="1"/>
      <c r="AT3306" s="1"/>
      <c r="AU3306" s="1"/>
      <c r="AV3306" s="1"/>
      <c r="AW3306" s="1"/>
      <c r="AX3306" s="1"/>
      <c r="AY3306" s="1"/>
      <c r="AZ3306" s="1"/>
      <c r="BA3306" s="1"/>
      <c r="BB3306" s="1"/>
      <c r="BC3306" s="1"/>
      <c r="BD3306" s="1"/>
      <c r="BE3306" s="1"/>
      <c r="BF3306" s="1"/>
      <c r="BG3306" s="1"/>
      <c r="BH3306" s="1"/>
      <c r="BI3306" s="1"/>
      <c r="BJ3306" s="1"/>
      <c r="BK3306" s="1"/>
    </row>
    <row r="3307" spans="1:63" s="901" customFormat="1" ht="15" customHeight="1" x14ac:dyDescent="0.1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c r="AD3307" s="1"/>
      <c r="AE3307" s="1"/>
      <c r="AF3307" s="50"/>
      <c r="AG3307" s="54"/>
      <c r="AH3307" s="1"/>
      <c r="AI3307" s="1"/>
      <c r="AJ3307" s="1"/>
      <c r="AK3307" s="1"/>
      <c r="AL3307" s="1"/>
      <c r="AM3307" s="1"/>
      <c r="AN3307" s="1"/>
      <c r="AO3307" s="1"/>
      <c r="AP3307" s="1"/>
      <c r="AQ3307" s="1"/>
      <c r="AR3307" s="1"/>
      <c r="AS3307" s="1"/>
      <c r="AT3307" s="1"/>
      <c r="AU3307" s="1"/>
      <c r="AV3307" s="1"/>
      <c r="AW3307" s="1"/>
      <c r="AX3307" s="1"/>
      <c r="AY3307" s="1"/>
      <c r="AZ3307" s="1"/>
      <c r="BA3307" s="1"/>
      <c r="BB3307" s="1"/>
      <c r="BC3307" s="1"/>
      <c r="BD3307" s="1"/>
      <c r="BE3307" s="1"/>
      <c r="BF3307" s="1"/>
      <c r="BG3307" s="1"/>
      <c r="BH3307" s="1"/>
      <c r="BI3307" s="1"/>
      <c r="BJ3307" s="1"/>
      <c r="BK3307" s="1"/>
    </row>
    <row r="3308" spans="1:63" s="901" customFormat="1" ht="15" customHeight="1" x14ac:dyDescent="0.1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c r="AD3308" s="1"/>
      <c r="AE3308" s="1"/>
      <c r="AF3308" s="50"/>
      <c r="AG3308" s="54"/>
      <c r="AH3308" s="1"/>
      <c r="AI3308" s="1"/>
      <c r="AJ3308" s="1"/>
      <c r="AK3308" s="1"/>
      <c r="AL3308" s="1"/>
      <c r="AM3308" s="1"/>
      <c r="AN3308" s="1"/>
      <c r="AO3308" s="1"/>
      <c r="AP3308" s="1"/>
      <c r="AQ3308" s="1"/>
      <c r="AR3308" s="1"/>
      <c r="AS3308" s="1"/>
      <c r="AT3308" s="1"/>
      <c r="AU3308" s="1"/>
      <c r="AV3308" s="1"/>
      <c r="AW3308" s="1"/>
      <c r="AX3308" s="1"/>
      <c r="AY3308" s="1"/>
      <c r="AZ3308" s="1"/>
      <c r="BA3308" s="1"/>
      <c r="BB3308" s="1"/>
      <c r="BC3308" s="1"/>
      <c r="BD3308" s="1"/>
      <c r="BE3308" s="1"/>
      <c r="BF3308" s="1"/>
      <c r="BG3308" s="1"/>
      <c r="BH3308" s="1"/>
      <c r="BI3308" s="1"/>
      <c r="BJ3308" s="1"/>
      <c r="BK3308" s="1"/>
    </row>
    <row r="3309" spans="1:63" s="901" customFormat="1" ht="15" customHeight="1" x14ac:dyDescent="0.1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c r="AD3309" s="1"/>
      <c r="AE3309" s="1"/>
      <c r="AF3309" s="50"/>
      <c r="AG3309" s="54"/>
      <c r="AH3309" s="1"/>
      <c r="AI3309" s="1"/>
      <c r="AJ3309" s="1"/>
      <c r="AK3309" s="1"/>
      <c r="AL3309" s="1"/>
      <c r="AM3309" s="1"/>
      <c r="AN3309" s="1"/>
      <c r="AO3309" s="1"/>
      <c r="AP3309" s="1"/>
      <c r="AQ3309" s="1"/>
      <c r="AR3309" s="1"/>
      <c r="AS3309" s="1"/>
      <c r="AT3309" s="1"/>
      <c r="AU3309" s="1"/>
      <c r="AV3309" s="1"/>
      <c r="AW3309" s="1"/>
      <c r="AX3309" s="1"/>
      <c r="AY3309" s="1"/>
      <c r="AZ3309" s="1"/>
      <c r="BA3309" s="1"/>
      <c r="BB3309" s="1"/>
      <c r="BC3309" s="1"/>
      <c r="BD3309" s="1"/>
      <c r="BE3309" s="1"/>
      <c r="BF3309" s="1"/>
      <c r="BG3309" s="1"/>
      <c r="BH3309" s="1"/>
      <c r="BI3309" s="1"/>
      <c r="BJ3309" s="1"/>
      <c r="BK3309" s="1"/>
    </row>
    <row r="3310" spans="1:63" s="901" customFormat="1" ht="15" customHeight="1" x14ac:dyDescent="0.1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c r="AD3310" s="1"/>
      <c r="AE3310" s="1"/>
      <c r="AF3310" s="50"/>
      <c r="AG3310" s="54"/>
      <c r="AH3310" s="1"/>
      <c r="AI3310" s="1"/>
      <c r="AJ3310" s="1"/>
      <c r="AK3310" s="1"/>
      <c r="AL3310" s="1"/>
      <c r="AM3310" s="1"/>
      <c r="AN3310" s="1"/>
      <c r="AO3310" s="1"/>
      <c r="AP3310" s="1"/>
      <c r="AQ3310" s="1"/>
      <c r="AR3310" s="1"/>
      <c r="AS3310" s="1"/>
      <c r="AT3310" s="1"/>
      <c r="AU3310" s="1"/>
      <c r="AV3310" s="1"/>
      <c r="AW3310" s="1"/>
      <c r="AX3310" s="1"/>
      <c r="AY3310" s="1"/>
      <c r="AZ3310" s="1"/>
      <c r="BA3310" s="1"/>
      <c r="BB3310" s="1"/>
      <c r="BC3310" s="1"/>
      <c r="BD3310" s="1"/>
      <c r="BE3310" s="1"/>
      <c r="BF3310" s="1"/>
      <c r="BG3310" s="1"/>
      <c r="BH3310" s="1"/>
      <c r="BI3310" s="1"/>
      <c r="BJ3310" s="1"/>
      <c r="BK3310" s="1"/>
    </row>
    <row r="3311" spans="1:63" s="901" customFormat="1" ht="15" customHeight="1" x14ac:dyDescent="0.1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c r="AD3311" s="1"/>
      <c r="AE3311" s="1"/>
      <c r="AF3311" s="50"/>
      <c r="AG3311" s="54"/>
      <c r="AH3311" s="1"/>
      <c r="AI3311" s="1"/>
      <c r="AJ3311" s="1"/>
      <c r="AK3311" s="1"/>
      <c r="AL3311" s="1"/>
      <c r="AM3311" s="1"/>
      <c r="AN3311" s="1"/>
      <c r="AO3311" s="1"/>
      <c r="AP3311" s="1"/>
      <c r="AQ3311" s="1"/>
      <c r="AR3311" s="1"/>
      <c r="AS3311" s="1"/>
      <c r="AT3311" s="1"/>
      <c r="AU3311" s="1"/>
      <c r="AV3311" s="1"/>
      <c r="AW3311" s="1"/>
      <c r="AX3311" s="1"/>
      <c r="AY3311" s="1"/>
      <c r="AZ3311" s="1"/>
      <c r="BA3311" s="1"/>
      <c r="BB3311" s="1"/>
      <c r="BC3311" s="1"/>
      <c r="BD3311" s="1"/>
      <c r="BE3311" s="1"/>
      <c r="BF3311" s="1"/>
      <c r="BG3311" s="1"/>
      <c r="BH3311" s="1"/>
      <c r="BI3311" s="1"/>
      <c r="BJ3311" s="1"/>
      <c r="BK3311" s="1"/>
    </row>
    <row r="3312" spans="1:63" s="901" customFormat="1" ht="15" customHeight="1" x14ac:dyDescent="0.1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c r="AD3312" s="1"/>
      <c r="AE3312" s="1"/>
      <c r="AF3312" s="50"/>
      <c r="AG3312" s="54"/>
      <c r="AH3312" s="1"/>
      <c r="AI3312" s="1"/>
      <c r="AJ3312" s="1"/>
      <c r="AK3312" s="1"/>
      <c r="AL3312" s="1"/>
      <c r="AM3312" s="1"/>
      <c r="AN3312" s="1"/>
      <c r="AO3312" s="1"/>
      <c r="AP3312" s="1"/>
      <c r="AQ3312" s="1"/>
      <c r="AR3312" s="1"/>
      <c r="AS3312" s="1"/>
      <c r="AT3312" s="1"/>
      <c r="AU3312" s="1"/>
      <c r="AV3312" s="1"/>
      <c r="AW3312" s="1"/>
      <c r="AX3312" s="1"/>
      <c r="AY3312" s="1"/>
      <c r="AZ3312" s="1"/>
      <c r="BA3312" s="1"/>
      <c r="BB3312" s="1"/>
      <c r="BC3312" s="1"/>
      <c r="BD3312" s="1"/>
      <c r="BE3312" s="1"/>
      <c r="BF3312" s="1"/>
      <c r="BG3312" s="1"/>
      <c r="BH3312" s="1"/>
      <c r="BI3312" s="1"/>
      <c r="BJ3312" s="1"/>
      <c r="BK3312" s="1"/>
    </row>
    <row r="3313" spans="1:63" s="901" customFormat="1" ht="15" customHeight="1" x14ac:dyDescent="0.1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c r="AD3313" s="1"/>
      <c r="AE3313" s="1"/>
      <c r="AF3313" s="50"/>
      <c r="AG3313" s="54"/>
      <c r="AH3313" s="1"/>
      <c r="AI3313" s="1"/>
      <c r="AJ3313" s="1"/>
      <c r="AK3313" s="1"/>
      <c r="AL3313" s="1"/>
      <c r="AM3313" s="1"/>
      <c r="AN3313" s="1"/>
      <c r="AO3313" s="1"/>
      <c r="AP3313" s="1"/>
      <c r="AQ3313" s="1"/>
      <c r="AR3313" s="1"/>
      <c r="AS3313" s="1"/>
      <c r="AT3313" s="1"/>
      <c r="AU3313" s="1"/>
      <c r="AV3313" s="1"/>
      <c r="AW3313" s="1"/>
      <c r="AX3313" s="1"/>
      <c r="AY3313" s="1"/>
      <c r="AZ3313" s="1"/>
      <c r="BA3313" s="1"/>
      <c r="BB3313" s="1"/>
      <c r="BC3313" s="1"/>
      <c r="BD3313" s="1"/>
      <c r="BE3313" s="1"/>
      <c r="BF3313" s="1"/>
      <c r="BG3313" s="1"/>
      <c r="BH3313" s="1"/>
      <c r="BI3313" s="1"/>
      <c r="BJ3313" s="1"/>
      <c r="BK3313" s="1"/>
    </row>
    <row r="3314" spans="1:63" s="901" customFormat="1" ht="15" customHeight="1" x14ac:dyDescent="0.1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c r="AD3314" s="1"/>
      <c r="AE3314" s="1"/>
      <c r="AF3314" s="50"/>
      <c r="AG3314" s="54"/>
      <c r="AH3314" s="1"/>
      <c r="AI3314" s="1"/>
      <c r="AJ3314" s="1"/>
      <c r="AK3314" s="1"/>
      <c r="AL3314" s="1"/>
      <c r="AM3314" s="1"/>
      <c r="AN3314" s="1"/>
      <c r="AO3314" s="1"/>
      <c r="AP3314" s="1"/>
      <c r="AQ3314" s="1"/>
      <c r="AR3314" s="1"/>
      <c r="AS3314" s="1"/>
      <c r="AT3314" s="1"/>
      <c r="AU3314" s="1"/>
      <c r="AV3314" s="1"/>
      <c r="AW3314" s="1"/>
      <c r="AX3314" s="1"/>
      <c r="AY3314" s="1"/>
      <c r="AZ3314" s="1"/>
      <c r="BA3314" s="1"/>
      <c r="BB3314" s="1"/>
      <c r="BC3314" s="1"/>
      <c r="BD3314" s="1"/>
      <c r="BE3314" s="1"/>
      <c r="BF3314" s="1"/>
      <c r="BG3314" s="1"/>
      <c r="BH3314" s="1"/>
      <c r="BI3314" s="1"/>
      <c r="BJ3314" s="1"/>
      <c r="BK3314" s="1"/>
    </row>
    <row r="3315" spans="1:63" s="901" customFormat="1" ht="15" customHeight="1" x14ac:dyDescent="0.1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c r="AD3315" s="1"/>
      <c r="AE3315" s="1"/>
      <c r="AF3315" s="50"/>
      <c r="AG3315" s="54"/>
      <c r="AH3315" s="1"/>
      <c r="AI3315" s="1"/>
      <c r="AJ3315" s="1"/>
      <c r="AK3315" s="1"/>
      <c r="AL3315" s="1"/>
      <c r="AM3315" s="1"/>
      <c r="AN3315" s="1"/>
      <c r="AO3315" s="1"/>
      <c r="AP3315" s="1"/>
      <c r="AQ3315" s="1"/>
      <c r="AR3315" s="1"/>
      <c r="AS3315" s="1"/>
      <c r="AT3315" s="1"/>
      <c r="AU3315" s="1"/>
      <c r="AV3315" s="1"/>
      <c r="AW3315" s="1"/>
      <c r="AX3315" s="1"/>
      <c r="AY3315" s="1"/>
      <c r="AZ3315" s="1"/>
      <c r="BA3315" s="1"/>
      <c r="BB3315" s="1"/>
      <c r="BC3315" s="1"/>
      <c r="BD3315" s="1"/>
      <c r="BE3315" s="1"/>
      <c r="BF3315" s="1"/>
      <c r="BG3315" s="1"/>
      <c r="BH3315" s="1"/>
      <c r="BI3315" s="1"/>
      <c r="BJ3315" s="1"/>
      <c r="BK3315" s="1"/>
    </row>
    <row r="3316" spans="1:63" s="901" customFormat="1" ht="15" customHeight="1" x14ac:dyDescent="0.1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c r="AD3316" s="1"/>
      <c r="AE3316" s="1"/>
      <c r="AF3316" s="50"/>
      <c r="AG3316" s="54"/>
      <c r="AH3316" s="1"/>
      <c r="AI3316" s="1"/>
      <c r="AJ3316" s="1"/>
      <c r="AK3316" s="1"/>
      <c r="AL3316" s="1"/>
      <c r="AM3316" s="1"/>
      <c r="AN3316" s="1"/>
      <c r="AO3316" s="1"/>
      <c r="AP3316" s="1"/>
      <c r="AQ3316" s="1"/>
      <c r="AR3316" s="1"/>
      <c r="AS3316" s="1"/>
      <c r="AT3316" s="1"/>
      <c r="AU3316" s="1"/>
      <c r="AV3316" s="1"/>
      <c r="AW3316" s="1"/>
      <c r="AX3316" s="1"/>
      <c r="AY3316" s="1"/>
      <c r="AZ3316" s="1"/>
      <c r="BA3316" s="1"/>
      <c r="BB3316" s="1"/>
      <c r="BC3316" s="1"/>
      <c r="BD3316" s="1"/>
      <c r="BE3316" s="1"/>
      <c r="BF3316" s="1"/>
      <c r="BG3316" s="1"/>
      <c r="BH3316" s="1"/>
      <c r="BI3316" s="1"/>
      <c r="BJ3316" s="1"/>
      <c r="BK3316" s="1"/>
    </row>
    <row r="3317" spans="1:63" s="901" customFormat="1" ht="15" customHeight="1" x14ac:dyDescent="0.1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c r="AD3317" s="1"/>
      <c r="AE3317" s="1"/>
      <c r="AF3317" s="50"/>
      <c r="AG3317" s="54"/>
      <c r="AH3317" s="1"/>
      <c r="AI3317" s="1"/>
      <c r="AJ3317" s="1"/>
      <c r="AK3317" s="1"/>
      <c r="AL3317" s="1"/>
      <c r="AM3317" s="1"/>
      <c r="AN3317" s="1"/>
      <c r="AO3317" s="1"/>
      <c r="AP3317" s="1"/>
      <c r="AQ3317" s="1"/>
      <c r="AR3317" s="1"/>
      <c r="AS3317" s="1"/>
      <c r="AT3317" s="1"/>
      <c r="AU3317" s="1"/>
      <c r="AV3317" s="1"/>
      <c r="AW3317" s="1"/>
      <c r="AX3317" s="1"/>
      <c r="AY3317" s="1"/>
      <c r="AZ3317" s="1"/>
      <c r="BA3317" s="1"/>
      <c r="BB3317" s="1"/>
      <c r="BC3317" s="1"/>
      <c r="BD3317" s="1"/>
      <c r="BE3317" s="1"/>
      <c r="BF3317" s="1"/>
      <c r="BG3317" s="1"/>
      <c r="BH3317" s="1"/>
      <c r="BI3317" s="1"/>
      <c r="BJ3317" s="1"/>
      <c r="BK3317" s="1"/>
    </row>
    <row r="3318" spans="1:63" s="901" customFormat="1" ht="15" customHeight="1" x14ac:dyDescent="0.1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c r="AD3318" s="1"/>
      <c r="AE3318" s="1"/>
      <c r="AF3318" s="50"/>
      <c r="AG3318" s="54"/>
      <c r="AH3318" s="1"/>
      <c r="AI3318" s="1"/>
      <c r="AJ3318" s="1"/>
      <c r="AK3318" s="1"/>
      <c r="AL3318" s="1"/>
      <c r="AM3318" s="1"/>
      <c r="AN3318" s="1"/>
      <c r="AO3318" s="1"/>
      <c r="AP3318" s="1"/>
      <c r="AQ3318" s="1"/>
      <c r="AR3318" s="1"/>
      <c r="AS3318" s="1"/>
      <c r="AT3318" s="1"/>
      <c r="AU3318" s="1"/>
      <c r="AV3318" s="1"/>
      <c r="AW3318" s="1"/>
      <c r="AX3318" s="1"/>
      <c r="AY3318" s="1"/>
      <c r="AZ3318" s="1"/>
      <c r="BA3318" s="1"/>
      <c r="BB3318" s="1"/>
      <c r="BC3318" s="1"/>
      <c r="BD3318" s="1"/>
      <c r="BE3318" s="1"/>
      <c r="BF3318" s="1"/>
      <c r="BG3318" s="1"/>
      <c r="BH3318" s="1"/>
      <c r="BI3318" s="1"/>
      <c r="BJ3318" s="1"/>
      <c r="BK3318" s="1"/>
    </row>
    <row r="3319" spans="1:63" s="901" customFormat="1" ht="15" customHeight="1" x14ac:dyDescent="0.1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c r="AD3319" s="1"/>
      <c r="AE3319" s="1"/>
      <c r="AF3319" s="50"/>
      <c r="AG3319" s="54"/>
      <c r="AH3319" s="1"/>
      <c r="AI3319" s="1"/>
      <c r="AJ3319" s="1"/>
      <c r="AK3319" s="1"/>
      <c r="AL3319" s="1"/>
      <c r="AM3319" s="1"/>
      <c r="AN3319" s="1"/>
      <c r="AO3319" s="1"/>
      <c r="AP3319" s="1"/>
      <c r="AQ3319" s="1"/>
      <c r="AR3319" s="1"/>
      <c r="AS3319" s="1"/>
      <c r="AT3319" s="1"/>
      <c r="AU3319" s="1"/>
      <c r="AV3319" s="1"/>
      <c r="AW3319" s="1"/>
      <c r="AX3319" s="1"/>
      <c r="AY3319" s="1"/>
      <c r="AZ3319" s="1"/>
      <c r="BA3319" s="1"/>
      <c r="BB3319" s="1"/>
      <c r="BC3319" s="1"/>
      <c r="BD3319" s="1"/>
      <c r="BE3319" s="1"/>
      <c r="BF3319" s="1"/>
      <c r="BG3319" s="1"/>
      <c r="BH3319" s="1"/>
      <c r="BI3319" s="1"/>
      <c r="BJ3319" s="1"/>
      <c r="BK3319" s="1"/>
    </row>
    <row r="3320" spans="1:63" s="901" customFormat="1" ht="15" customHeight="1" x14ac:dyDescent="0.1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c r="AD3320" s="1"/>
      <c r="AE3320" s="1"/>
      <c r="AF3320" s="50"/>
      <c r="AG3320" s="54"/>
      <c r="AH3320" s="1"/>
      <c r="AI3320" s="1"/>
      <c r="AJ3320" s="1"/>
      <c r="AK3320" s="1"/>
      <c r="AL3320" s="1"/>
      <c r="AM3320" s="1"/>
      <c r="AN3320" s="1"/>
      <c r="AO3320" s="1"/>
      <c r="AP3320" s="1"/>
      <c r="AQ3320" s="1"/>
      <c r="AR3320" s="1"/>
      <c r="AS3320" s="1"/>
      <c r="AT3320" s="1"/>
      <c r="AU3320" s="1"/>
      <c r="AV3320" s="1"/>
      <c r="AW3320" s="1"/>
      <c r="AX3320" s="1"/>
      <c r="AY3320" s="1"/>
      <c r="AZ3320" s="1"/>
      <c r="BA3320" s="1"/>
      <c r="BB3320" s="1"/>
      <c r="BC3320" s="1"/>
      <c r="BD3320" s="1"/>
      <c r="BE3320" s="1"/>
      <c r="BF3320" s="1"/>
      <c r="BG3320" s="1"/>
      <c r="BH3320" s="1"/>
      <c r="BI3320" s="1"/>
      <c r="BJ3320" s="1"/>
      <c r="BK3320" s="1"/>
    </row>
    <row r="3321" spans="1:63" s="901" customFormat="1" ht="15" customHeight="1" x14ac:dyDescent="0.1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c r="AD3321" s="1"/>
      <c r="AE3321" s="1"/>
      <c r="AF3321" s="50"/>
      <c r="AG3321" s="54"/>
      <c r="AH3321" s="1"/>
      <c r="AI3321" s="1"/>
      <c r="AJ3321" s="1"/>
      <c r="AK3321" s="1"/>
      <c r="AL3321" s="1"/>
      <c r="AM3321" s="1"/>
      <c r="AN3321" s="1"/>
      <c r="AO3321" s="1"/>
      <c r="AP3321" s="1"/>
      <c r="AQ3321" s="1"/>
      <c r="AR3321" s="1"/>
      <c r="AS3321" s="1"/>
      <c r="AT3321" s="1"/>
      <c r="AU3321" s="1"/>
      <c r="AV3321" s="1"/>
      <c r="AW3321" s="1"/>
      <c r="AX3321" s="1"/>
      <c r="AY3321" s="1"/>
      <c r="AZ3321" s="1"/>
      <c r="BA3321" s="1"/>
      <c r="BB3321" s="1"/>
      <c r="BC3321" s="1"/>
      <c r="BD3321" s="1"/>
      <c r="BE3321" s="1"/>
      <c r="BF3321" s="1"/>
      <c r="BG3321" s="1"/>
      <c r="BH3321" s="1"/>
      <c r="BI3321" s="1"/>
      <c r="BJ3321" s="1"/>
      <c r="BK3321" s="1"/>
    </row>
    <row r="3322" spans="1:63" s="901" customFormat="1" ht="15" customHeight="1" x14ac:dyDescent="0.1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c r="AD3322" s="1"/>
      <c r="AE3322" s="1"/>
      <c r="AF3322" s="50"/>
      <c r="AG3322" s="54"/>
      <c r="AH3322" s="1"/>
      <c r="AI3322" s="1"/>
      <c r="AJ3322" s="1"/>
      <c r="AK3322" s="1"/>
      <c r="AL3322" s="1"/>
      <c r="AM3322" s="1"/>
      <c r="AN3322" s="1"/>
      <c r="AO3322" s="1"/>
      <c r="AP3322" s="1"/>
      <c r="AQ3322" s="1"/>
      <c r="AR3322" s="1"/>
      <c r="AS3322" s="1"/>
      <c r="AT3322" s="1"/>
      <c r="AU3322" s="1"/>
      <c r="AV3322" s="1"/>
      <c r="AW3322" s="1"/>
      <c r="AX3322" s="1"/>
      <c r="AY3322" s="1"/>
      <c r="AZ3322" s="1"/>
      <c r="BA3322" s="1"/>
      <c r="BB3322" s="1"/>
      <c r="BC3322" s="1"/>
      <c r="BD3322" s="1"/>
      <c r="BE3322" s="1"/>
      <c r="BF3322" s="1"/>
      <c r="BG3322" s="1"/>
      <c r="BH3322" s="1"/>
      <c r="BI3322" s="1"/>
      <c r="BJ3322" s="1"/>
      <c r="BK3322" s="1"/>
    </row>
    <row r="3323" spans="1:63" s="901" customFormat="1" ht="15" customHeight="1" x14ac:dyDescent="0.1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c r="AD3323" s="1"/>
      <c r="AE3323" s="1"/>
      <c r="AF3323" s="50"/>
      <c r="AG3323" s="54"/>
      <c r="AH3323" s="1"/>
      <c r="AI3323" s="1"/>
      <c r="AJ3323" s="1"/>
      <c r="AK3323" s="1"/>
      <c r="AL3323" s="1"/>
      <c r="AM3323" s="1"/>
      <c r="AN3323" s="1"/>
      <c r="AO3323" s="1"/>
      <c r="AP3323" s="1"/>
      <c r="AQ3323" s="1"/>
      <c r="AR3323" s="1"/>
      <c r="AS3323" s="1"/>
      <c r="AT3323" s="1"/>
      <c r="AU3323" s="1"/>
      <c r="AV3323" s="1"/>
      <c r="AW3323" s="1"/>
      <c r="AX3323" s="1"/>
      <c r="AY3323" s="1"/>
      <c r="AZ3323" s="1"/>
      <c r="BA3323" s="1"/>
      <c r="BB3323" s="1"/>
      <c r="BC3323" s="1"/>
      <c r="BD3323" s="1"/>
      <c r="BE3323" s="1"/>
      <c r="BF3323" s="1"/>
      <c r="BG3323" s="1"/>
      <c r="BH3323" s="1"/>
      <c r="BI3323" s="1"/>
      <c r="BJ3323" s="1"/>
      <c r="BK3323" s="1"/>
    </row>
    <row r="3324" spans="1:63" s="901" customFormat="1" ht="15" customHeight="1" x14ac:dyDescent="0.1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c r="AD3324" s="1"/>
      <c r="AE3324" s="1"/>
      <c r="AF3324" s="50"/>
      <c r="AG3324" s="54"/>
      <c r="AH3324" s="1"/>
      <c r="AI3324" s="1"/>
      <c r="AJ3324" s="1"/>
      <c r="AK3324" s="1"/>
      <c r="AL3324" s="1"/>
      <c r="AM3324" s="1"/>
      <c r="AN3324" s="1"/>
      <c r="AO3324" s="1"/>
      <c r="AP3324" s="1"/>
      <c r="AQ3324" s="1"/>
      <c r="AR3324" s="1"/>
      <c r="AS3324" s="1"/>
      <c r="AT3324" s="1"/>
      <c r="AU3324" s="1"/>
      <c r="AV3324" s="1"/>
      <c r="AW3324" s="1"/>
      <c r="AX3324" s="1"/>
      <c r="AY3324" s="1"/>
      <c r="AZ3324" s="1"/>
      <c r="BA3324" s="1"/>
      <c r="BB3324" s="1"/>
      <c r="BC3324" s="1"/>
      <c r="BD3324" s="1"/>
      <c r="BE3324" s="1"/>
      <c r="BF3324" s="1"/>
      <c r="BG3324" s="1"/>
      <c r="BH3324" s="1"/>
      <c r="BI3324" s="1"/>
      <c r="BJ3324" s="1"/>
      <c r="BK3324" s="1"/>
    </row>
    <row r="3325" spans="1:63" s="901" customFormat="1" ht="15" customHeight="1" x14ac:dyDescent="0.1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c r="AD3325" s="1"/>
      <c r="AE3325" s="1"/>
      <c r="AF3325" s="50"/>
      <c r="AG3325" s="54"/>
      <c r="AH3325" s="1"/>
      <c r="AI3325" s="1"/>
      <c r="AJ3325" s="1"/>
      <c r="AK3325" s="1"/>
      <c r="AL3325" s="1"/>
      <c r="AM3325" s="1"/>
      <c r="AN3325" s="1"/>
      <c r="AO3325" s="1"/>
      <c r="AP3325" s="1"/>
      <c r="AQ3325" s="1"/>
      <c r="AR3325" s="1"/>
      <c r="AS3325" s="1"/>
      <c r="AT3325" s="1"/>
      <c r="AU3325" s="1"/>
      <c r="AV3325" s="1"/>
      <c r="AW3325" s="1"/>
      <c r="AX3325" s="1"/>
      <c r="AY3325" s="1"/>
      <c r="AZ3325" s="1"/>
      <c r="BA3325" s="1"/>
      <c r="BB3325" s="1"/>
      <c r="BC3325" s="1"/>
      <c r="BD3325" s="1"/>
      <c r="BE3325" s="1"/>
      <c r="BF3325" s="1"/>
      <c r="BG3325" s="1"/>
      <c r="BH3325" s="1"/>
      <c r="BI3325" s="1"/>
      <c r="BJ3325" s="1"/>
      <c r="BK3325" s="1"/>
    </row>
    <row r="3326" spans="1:63" s="901" customFormat="1" ht="15" customHeight="1" x14ac:dyDescent="0.1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c r="AD3326" s="1"/>
      <c r="AE3326" s="1"/>
      <c r="AF3326" s="50"/>
      <c r="AG3326" s="54"/>
      <c r="AH3326" s="1"/>
      <c r="AI3326" s="1"/>
      <c r="AJ3326" s="1"/>
      <c r="AK3326" s="1"/>
      <c r="AL3326" s="1"/>
      <c r="AM3326" s="1"/>
      <c r="AN3326" s="1"/>
      <c r="AO3326" s="1"/>
      <c r="AP3326" s="1"/>
      <c r="AQ3326" s="1"/>
      <c r="AR3326" s="1"/>
      <c r="AS3326" s="1"/>
      <c r="AT3326" s="1"/>
      <c r="AU3326" s="1"/>
      <c r="AV3326" s="1"/>
      <c r="AW3326" s="1"/>
      <c r="AX3326" s="1"/>
      <c r="AY3326" s="1"/>
      <c r="AZ3326" s="1"/>
      <c r="BA3326" s="1"/>
      <c r="BB3326" s="1"/>
      <c r="BC3326" s="1"/>
      <c r="BD3326" s="1"/>
      <c r="BE3326" s="1"/>
      <c r="BF3326" s="1"/>
      <c r="BG3326" s="1"/>
      <c r="BH3326" s="1"/>
      <c r="BI3326" s="1"/>
      <c r="BJ3326" s="1"/>
      <c r="BK3326" s="1"/>
    </row>
    <row r="3327" spans="1:63" s="901" customFormat="1" ht="15" customHeight="1" x14ac:dyDescent="0.1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c r="AD3327" s="1"/>
      <c r="AE3327" s="1"/>
      <c r="AF3327" s="50"/>
      <c r="AG3327" s="54"/>
      <c r="AH3327" s="1"/>
      <c r="AI3327" s="1"/>
      <c r="AJ3327" s="1"/>
      <c r="AK3327" s="1"/>
      <c r="AL3327" s="1"/>
      <c r="AM3327" s="1"/>
      <c r="AN3327" s="1"/>
      <c r="AO3327" s="1"/>
      <c r="AP3327" s="1"/>
      <c r="AQ3327" s="1"/>
      <c r="AR3327" s="1"/>
      <c r="AS3327" s="1"/>
      <c r="AT3327" s="1"/>
      <c r="AU3327" s="1"/>
      <c r="AV3327" s="1"/>
      <c r="AW3327" s="1"/>
      <c r="AX3327" s="1"/>
      <c r="AY3327" s="1"/>
      <c r="AZ3327" s="1"/>
      <c r="BA3327" s="1"/>
      <c r="BB3327" s="1"/>
      <c r="BC3327" s="1"/>
      <c r="BD3327" s="1"/>
      <c r="BE3327" s="1"/>
      <c r="BF3327" s="1"/>
      <c r="BG3327" s="1"/>
      <c r="BH3327" s="1"/>
      <c r="BI3327" s="1"/>
      <c r="BJ3327" s="1"/>
      <c r="BK3327" s="1"/>
    </row>
    <row r="3328" spans="1:63" s="901" customFormat="1" ht="15" customHeight="1" x14ac:dyDescent="0.1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c r="AD3328" s="1"/>
      <c r="AE3328" s="1"/>
      <c r="AF3328" s="50"/>
      <c r="AG3328" s="54"/>
      <c r="AH3328" s="1"/>
      <c r="AI3328" s="1"/>
      <c r="AJ3328" s="1"/>
      <c r="AK3328" s="1"/>
      <c r="AL3328" s="1"/>
      <c r="AM3328" s="1"/>
      <c r="AN3328" s="1"/>
      <c r="AO3328" s="1"/>
      <c r="AP3328" s="1"/>
      <c r="AQ3328" s="1"/>
      <c r="AR3328" s="1"/>
      <c r="AS3328" s="1"/>
      <c r="AT3328" s="1"/>
      <c r="AU3328" s="1"/>
      <c r="AV3328" s="1"/>
      <c r="AW3328" s="1"/>
      <c r="AX3328" s="1"/>
      <c r="AY3328" s="1"/>
      <c r="AZ3328" s="1"/>
      <c r="BA3328" s="1"/>
      <c r="BB3328" s="1"/>
      <c r="BC3328" s="1"/>
      <c r="BD3328" s="1"/>
      <c r="BE3328" s="1"/>
      <c r="BF3328" s="1"/>
      <c r="BG3328" s="1"/>
      <c r="BH3328" s="1"/>
      <c r="BI3328" s="1"/>
      <c r="BJ3328" s="1"/>
      <c r="BK3328" s="1"/>
    </row>
    <row r="3329" spans="1:63" s="901" customFormat="1" ht="15" customHeight="1" x14ac:dyDescent="0.1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c r="AD3329" s="1"/>
      <c r="AE3329" s="1"/>
      <c r="AF3329" s="50"/>
      <c r="AG3329" s="54"/>
      <c r="AH3329" s="1"/>
      <c r="AI3329" s="1"/>
      <c r="AJ3329" s="1"/>
      <c r="AK3329" s="1"/>
      <c r="AL3329" s="1"/>
      <c r="AM3329" s="1"/>
      <c r="AN3329" s="1"/>
      <c r="AO3329" s="1"/>
      <c r="AP3329" s="1"/>
      <c r="AQ3329" s="1"/>
      <c r="AR3329" s="1"/>
      <c r="AS3329" s="1"/>
      <c r="AT3329" s="1"/>
      <c r="AU3329" s="1"/>
      <c r="AV3329" s="1"/>
      <c r="AW3329" s="1"/>
      <c r="AX3329" s="1"/>
      <c r="AY3329" s="1"/>
      <c r="AZ3329" s="1"/>
      <c r="BA3329" s="1"/>
      <c r="BB3329" s="1"/>
      <c r="BC3329" s="1"/>
      <c r="BD3329" s="1"/>
      <c r="BE3329" s="1"/>
      <c r="BF3329" s="1"/>
      <c r="BG3329" s="1"/>
      <c r="BH3329" s="1"/>
      <c r="BI3329" s="1"/>
      <c r="BJ3329" s="1"/>
      <c r="BK3329" s="1"/>
    </row>
    <row r="3330" spans="1:63" s="901" customFormat="1" ht="15" customHeight="1" x14ac:dyDescent="0.1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c r="AD3330" s="1"/>
      <c r="AE3330" s="1"/>
      <c r="AF3330" s="50"/>
      <c r="AG3330" s="54"/>
      <c r="AH3330" s="1"/>
      <c r="AI3330" s="1"/>
      <c r="AJ3330" s="1"/>
      <c r="AK3330" s="1"/>
      <c r="AL3330" s="1"/>
      <c r="AM3330" s="1"/>
      <c r="AN3330" s="1"/>
      <c r="AO3330" s="1"/>
      <c r="AP3330" s="1"/>
      <c r="AQ3330" s="1"/>
      <c r="AR3330" s="1"/>
      <c r="AS3330" s="1"/>
      <c r="AT3330" s="1"/>
      <c r="AU3330" s="1"/>
      <c r="AV3330" s="1"/>
      <c r="AW3330" s="1"/>
      <c r="AX3330" s="1"/>
      <c r="AY3330" s="1"/>
      <c r="AZ3330" s="1"/>
      <c r="BA3330" s="1"/>
      <c r="BB3330" s="1"/>
      <c r="BC3330" s="1"/>
      <c r="BD3330" s="1"/>
      <c r="BE3330" s="1"/>
      <c r="BF3330" s="1"/>
      <c r="BG3330" s="1"/>
      <c r="BH3330" s="1"/>
      <c r="BI3330" s="1"/>
      <c r="BJ3330" s="1"/>
      <c r="BK3330" s="1"/>
    </row>
    <row r="3331" spans="1:63" s="901" customFormat="1" ht="15" customHeight="1" x14ac:dyDescent="0.1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c r="AD3331" s="1"/>
      <c r="AE3331" s="1"/>
      <c r="AF3331" s="50"/>
      <c r="AG3331" s="54"/>
      <c r="AH3331" s="1"/>
      <c r="AI3331" s="1"/>
      <c r="AJ3331" s="1"/>
      <c r="AK3331" s="1"/>
      <c r="AL3331" s="1"/>
      <c r="AM3331" s="1"/>
      <c r="AN3331" s="1"/>
      <c r="AO3331" s="1"/>
      <c r="AP3331" s="1"/>
      <c r="AQ3331" s="1"/>
      <c r="AR3331" s="1"/>
      <c r="AS3331" s="1"/>
      <c r="AT3331" s="1"/>
      <c r="AU3331" s="1"/>
      <c r="AV3331" s="1"/>
      <c r="AW3331" s="1"/>
      <c r="AX3331" s="1"/>
      <c r="AY3331" s="1"/>
      <c r="AZ3331" s="1"/>
      <c r="BA3331" s="1"/>
      <c r="BB3331" s="1"/>
      <c r="BC3331" s="1"/>
      <c r="BD3331" s="1"/>
      <c r="BE3331" s="1"/>
      <c r="BF3331" s="1"/>
      <c r="BG3331" s="1"/>
      <c r="BH3331" s="1"/>
      <c r="BI3331" s="1"/>
      <c r="BJ3331" s="1"/>
      <c r="BK3331" s="1"/>
    </row>
    <row r="3332" spans="1:63" s="901" customFormat="1" ht="15" customHeight="1" x14ac:dyDescent="0.1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c r="AD3332" s="1"/>
      <c r="AE3332" s="1"/>
      <c r="AF3332" s="50"/>
      <c r="AG3332" s="54"/>
      <c r="AH3332" s="1"/>
      <c r="AI3332" s="1"/>
      <c r="AJ3332" s="1"/>
      <c r="AK3332" s="1"/>
      <c r="AL3332" s="1"/>
      <c r="AM3332" s="1"/>
      <c r="AN3332" s="1"/>
      <c r="AO3332" s="1"/>
      <c r="AP3332" s="1"/>
      <c r="AQ3332" s="1"/>
      <c r="AR3332" s="1"/>
      <c r="AS3332" s="1"/>
      <c r="AT3332" s="1"/>
      <c r="AU3332" s="1"/>
      <c r="AV3332" s="1"/>
      <c r="AW3332" s="1"/>
      <c r="AX3332" s="1"/>
      <c r="AY3332" s="1"/>
      <c r="AZ3332" s="1"/>
      <c r="BA3332" s="1"/>
      <c r="BB3332" s="1"/>
      <c r="BC3332" s="1"/>
      <c r="BD3332" s="1"/>
      <c r="BE3332" s="1"/>
      <c r="BF3332" s="1"/>
      <c r="BG3332" s="1"/>
      <c r="BH3332" s="1"/>
      <c r="BI3332" s="1"/>
      <c r="BJ3332" s="1"/>
      <c r="BK3332" s="1"/>
    </row>
    <row r="3333" spans="1:63" s="901" customFormat="1" ht="15" customHeight="1" x14ac:dyDescent="0.1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c r="AD3333" s="1"/>
      <c r="AE3333" s="1"/>
      <c r="AF3333" s="50"/>
      <c r="AG3333" s="54"/>
      <c r="AH3333" s="1"/>
      <c r="AI3333" s="1"/>
      <c r="AJ3333" s="1"/>
      <c r="AK3333" s="1"/>
      <c r="AL3333" s="1"/>
      <c r="AM3333" s="1"/>
      <c r="AN3333" s="1"/>
      <c r="AO3333" s="1"/>
      <c r="AP3333" s="1"/>
      <c r="AQ3333" s="1"/>
      <c r="AR3333" s="1"/>
      <c r="AS3333" s="1"/>
      <c r="AT3333" s="1"/>
      <c r="AU3333" s="1"/>
      <c r="AV3333" s="1"/>
      <c r="AW3333" s="1"/>
      <c r="AX3333" s="1"/>
      <c r="AY3333" s="1"/>
      <c r="AZ3333" s="1"/>
      <c r="BA3333" s="1"/>
      <c r="BB3333" s="1"/>
      <c r="BC3333" s="1"/>
      <c r="BD3333" s="1"/>
      <c r="BE3333" s="1"/>
      <c r="BF3333" s="1"/>
      <c r="BG3333" s="1"/>
      <c r="BH3333" s="1"/>
      <c r="BI3333" s="1"/>
      <c r="BJ3333" s="1"/>
      <c r="BK3333" s="1"/>
    </row>
    <row r="3334" spans="1:63" s="901" customFormat="1" ht="15" customHeight="1" x14ac:dyDescent="0.1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c r="AD3334" s="1"/>
      <c r="AE3334" s="1"/>
      <c r="AF3334" s="50"/>
      <c r="AG3334" s="54"/>
      <c r="AH3334" s="1"/>
      <c r="AI3334" s="1"/>
      <c r="AJ3334" s="1"/>
      <c r="AK3334" s="1"/>
      <c r="AL3334" s="1"/>
      <c r="AM3334" s="1"/>
      <c r="AN3334" s="1"/>
      <c r="AO3334" s="1"/>
      <c r="AP3334" s="1"/>
      <c r="AQ3334" s="1"/>
      <c r="AR3334" s="1"/>
      <c r="AS3334" s="1"/>
      <c r="AT3334" s="1"/>
      <c r="AU3334" s="1"/>
      <c r="AV3334" s="1"/>
      <c r="AW3334" s="1"/>
      <c r="AX3334" s="1"/>
      <c r="AY3334" s="1"/>
      <c r="AZ3334" s="1"/>
      <c r="BA3334" s="1"/>
      <c r="BB3334" s="1"/>
      <c r="BC3334" s="1"/>
      <c r="BD3334" s="1"/>
      <c r="BE3334" s="1"/>
      <c r="BF3334" s="1"/>
      <c r="BG3334" s="1"/>
      <c r="BH3334" s="1"/>
      <c r="BI3334" s="1"/>
      <c r="BJ3334" s="1"/>
      <c r="BK3334" s="1"/>
    </row>
    <row r="3335" spans="1:63" s="901" customFormat="1" ht="15" customHeight="1" x14ac:dyDescent="0.1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c r="AD3335" s="1"/>
      <c r="AE3335" s="1"/>
      <c r="AF3335" s="50"/>
      <c r="AG3335" s="54"/>
      <c r="AH3335" s="1"/>
      <c r="AI3335" s="1"/>
      <c r="AJ3335" s="1"/>
      <c r="AK3335" s="1"/>
      <c r="AL3335" s="1"/>
      <c r="AM3335" s="1"/>
      <c r="AN3335" s="1"/>
      <c r="AO3335" s="1"/>
      <c r="AP3335" s="1"/>
      <c r="AQ3335" s="1"/>
      <c r="AR3335" s="1"/>
      <c r="AS3335" s="1"/>
      <c r="AT3335" s="1"/>
      <c r="AU3335" s="1"/>
      <c r="AV3335" s="1"/>
      <c r="AW3335" s="1"/>
      <c r="AX3335" s="1"/>
      <c r="AY3335" s="1"/>
      <c r="AZ3335" s="1"/>
      <c r="BA3335" s="1"/>
      <c r="BB3335" s="1"/>
      <c r="BC3335" s="1"/>
      <c r="BD3335" s="1"/>
      <c r="BE3335" s="1"/>
      <c r="BF3335" s="1"/>
      <c r="BG3335" s="1"/>
      <c r="BH3335" s="1"/>
      <c r="BI3335" s="1"/>
      <c r="BJ3335" s="1"/>
      <c r="BK3335" s="1"/>
    </row>
    <row r="3336" spans="1:63" s="901" customFormat="1" ht="15" customHeight="1" x14ac:dyDescent="0.1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c r="AD3336" s="1"/>
      <c r="AE3336" s="1"/>
      <c r="AF3336" s="50"/>
      <c r="AG3336" s="54"/>
      <c r="AH3336" s="1"/>
      <c r="AI3336" s="1"/>
      <c r="AJ3336" s="1"/>
      <c r="AK3336" s="1"/>
      <c r="AL3336" s="1"/>
      <c r="AM3336" s="1"/>
      <c r="AN3336" s="1"/>
      <c r="AO3336" s="1"/>
      <c r="AP3336" s="1"/>
      <c r="AQ3336" s="1"/>
      <c r="AR3336" s="1"/>
      <c r="AS3336" s="1"/>
      <c r="AT3336" s="1"/>
      <c r="AU3336" s="1"/>
      <c r="AV3336" s="1"/>
      <c r="AW3336" s="1"/>
      <c r="AX3336" s="1"/>
      <c r="AY3336" s="1"/>
      <c r="AZ3336" s="1"/>
      <c r="BA3336" s="1"/>
      <c r="BB3336" s="1"/>
      <c r="BC3336" s="1"/>
      <c r="BD3336" s="1"/>
      <c r="BE3336" s="1"/>
      <c r="BF3336" s="1"/>
      <c r="BG3336" s="1"/>
      <c r="BH3336" s="1"/>
      <c r="BI3336" s="1"/>
      <c r="BJ3336" s="1"/>
      <c r="BK3336" s="1"/>
    </row>
    <row r="3337" spans="1:63" s="901" customFormat="1" ht="15" customHeight="1" x14ac:dyDescent="0.1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c r="AD3337" s="1"/>
      <c r="AE3337" s="1"/>
      <c r="AF3337" s="50"/>
      <c r="AG3337" s="54"/>
      <c r="AH3337" s="1"/>
      <c r="AI3337" s="1"/>
      <c r="AJ3337" s="1"/>
      <c r="AK3337" s="1"/>
      <c r="AL3337" s="1"/>
      <c r="AM3337" s="1"/>
      <c r="AN3337" s="1"/>
      <c r="AO3337" s="1"/>
      <c r="AP3337" s="1"/>
      <c r="AQ3337" s="1"/>
      <c r="AR3337" s="1"/>
      <c r="AS3337" s="1"/>
      <c r="AT3337" s="1"/>
      <c r="AU3337" s="1"/>
      <c r="AV3337" s="1"/>
      <c r="AW3337" s="1"/>
      <c r="AX3337" s="1"/>
      <c r="AY3337" s="1"/>
      <c r="AZ3337" s="1"/>
      <c r="BA3337" s="1"/>
      <c r="BB3337" s="1"/>
      <c r="BC3337" s="1"/>
      <c r="BD3337" s="1"/>
      <c r="BE3337" s="1"/>
      <c r="BF3337" s="1"/>
      <c r="BG3337" s="1"/>
      <c r="BH3337" s="1"/>
      <c r="BI3337" s="1"/>
      <c r="BJ3337" s="1"/>
      <c r="BK3337" s="1"/>
    </row>
    <row r="3338" spans="1:63" s="901" customFormat="1" ht="15" customHeight="1" x14ac:dyDescent="0.1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c r="AD3338" s="1"/>
      <c r="AE3338" s="1"/>
      <c r="AF3338" s="50"/>
      <c r="AG3338" s="54"/>
      <c r="AH3338" s="1"/>
      <c r="AI3338" s="1"/>
      <c r="AJ3338" s="1"/>
      <c r="AK3338" s="1"/>
      <c r="AL3338" s="1"/>
      <c r="AM3338" s="1"/>
      <c r="AN3338" s="1"/>
      <c r="AO3338" s="1"/>
      <c r="AP3338" s="1"/>
      <c r="AQ3338" s="1"/>
      <c r="AR3338" s="1"/>
      <c r="AS3338" s="1"/>
      <c r="AT3338" s="1"/>
      <c r="AU3338" s="1"/>
      <c r="AV3338" s="1"/>
      <c r="AW3338" s="1"/>
      <c r="AX3338" s="1"/>
      <c r="AY3338" s="1"/>
      <c r="AZ3338" s="1"/>
      <c r="BA3338" s="1"/>
      <c r="BB3338" s="1"/>
      <c r="BC3338" s="1"/>
      <c r="BD3338" s="1"/>
      <c r="BE3338" s="1"/>
      <c r="BF3338" s="1"/>
      <c r="BG3338" s="1"/>
      <c r="BH3338" s="1"/>
      <c r="BI3338" s="1"/>
      <c r="BJ3338" s="1"/>
      <c r="BK3338" s="1"/>
    </row>
    <row r="3339" spans="1:63" s="901" customFormat="1" ht="15" customHeight="1" x14ac:dyDescent="0.1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c r="AD3339" s="1"/>
      <c r="AE3339" s="1"/>
      <c r="AF3339" s="50"/>
      <c r="AG3339" s="54"/>
      <c r="AH3339" s="1"/>
      <c r="AI3339" s="1"/>
      <c r="AJ3339" s="1"/>
      <c r="AK3339" s="1"/>
      <c r="AL3339" s="1"/>
      <c r="AM3339" s="1"/>
      <c r="AN3339" s="1"/>
      <c r="AO3339" s="1"/>
      <c r="AP3339" s="1"/>
      <c r="AQ3339" s="1"/>
      <c r="AR3339" s="1"/>
      <c r="AS3339" s="1"/>
      <c r="AT3339" s="1"/>
      <c r="AU3339" s="1"/>
      <c r="AV3339" s="1"/>
      <c r="AW3339" s="1"/>
      <c r="AX3339" s="1"/>
      <c r="AY3339" s="1"/>
      <c r="AZ3339" s="1"/>
      <c r="BA3339" s="1"/>
      <c r="BB3339" s="1"/>
      <c r="BC3339" s="1"/>
      <c r="BD3339" s="1"/>
      <c r="BE3339" s="1"/>
      <c r="BF3339" s="1"/>
      <c r="BG3339" s="1"/>
      <c r="BH3339" s="1"/>
      <c r="BI3339" s="1"/>
      <c r="BJ3339" s="1"/>
      <c r="BK3339" s="1"/>
    </row>
    <row r="3340" spans="1:63" s="901" customFormat="1" ht="15" customHeight="1" x14ac:dyDescent="0.1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c r="AD3340" s="1"/>
      <c r="AE3340" s="1"/>
      <c r="AF3340" s="50"/>
      <c r="AG3340" s="54"/>
      <c r="AH3340" s="1"/>
      <c r="AI3340" s="1"/>
      <c r="AJ3340" s="1"/>
      <c r="AK3340" s="1"/>
      <c r="AL3340" s="1"/>
      <c r="AM3340" s="1"/>
      <c r="AN3340" s="1"/>
      <c r="AO3340" s="1"/>
      <c r="AP3340" s="1"/>
      <c r="AQ3340" s="1"/>
      <c r="AR3340" s="1"/>
      <c r="AS3340" s="1"/>
      <c r="AT3340" s="1"/>
      <c r="AU3340" s="1"/>
      <c r="AV3340" s="1"/>
      <c r="AW3340" s="1"/>
      <c r="AX3340" s="1"/>
      <c r="AY3340" s="1"/>
      <c r="AZ3340" s="1"/>
      <c r="BA3340" s="1"/>
      <c r="BB3340" s="1"/>
      <c r="BC3340" s="1"/>
      <c r="BD3340" s="1"/>
      <c r="BE3340" s="1"/>
      <c r="BF3340" s="1"/>
      <c r="BG3340" s="1"/>
      <c r="BH3340" s="1"/>
      <c r="BI3340" s="1"/>
      <c r="BJ3340" s="1"/>
      <c r="BK3340" s="1"/>
    </row>
    <row r="3341" spans="1:63" s="901" customFormat="1" ht="15" customHeight="1" x14ac:dyDescent="0.1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c r="AD3341" s="1"/>
      <c r="AE3341" s="1"/>
      <c r="AF3341" s="50"/>
      <c r="AG3341" s="54"/>
      <c r="AH3341" s="1"/>
      <c r="AI3341" s="1"/>
      <c r="AJ3341" s="1"/>
      <c r="AK3341" s="1"/>
      <c r="AL3341" s="1"/>
      <c r="AM3341" s="1"/>
      <c r="AN3341" s="1"/>
      <c r="AO3341" s="1"/>
      <c r="AP3341" s="1"/>
      <c r="AQ3341" s="1"/>
      <c r="AR3341" s="1"/>
      <c r="AS3341" s="1"/>
      <c r="AT3341" s="1"/>
      <c r="AU3341" s="1"/>
      <c r="AV3341" s="1"/>
      <c r="AW3341" s="1"/>
      <c r="AX3341" s="1"/>
      <c r="AY3341" s="1"/>
      <c r="AZ3341" s="1"/>
      <c r="BA3341" s="1"/>
      <c r="BB3341" s="1"/>
      <c r="BC3341" s="1"/>
      <c r="BD3341" s="1"/>
      <c r="BE3341" s="1"/>
      <c r="BF3341" s="1"/>
      <c r="BG3341" s="1"/>
      <c r="BH3341" s="1"/>
      <c r="BI3341" s="1"/>
      <c r="BJ3341" s="1"/>
      <c r="BK3341" s="1"/>
    </row>
    <row r="3342" spans="1:63" s="901" customFormat="1" ht="15" customHeight="1" x14ac:dyDescent="0.1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c r="AD3342" s="1"/>
      <c r="AE3342" s="1"/>
      <c r="AF3342" s="50"/>
      <c r="AG3342" s="54"/>
      <c r="AH3342" s="1"/>
      <c r="AI3342" s="1"/>
      <c r="AJ3342" s="1"/>
      <c r="AK3342" s="1"/>
      <c r="AL3342" s="1"/>
      <c r="AM3342" s="1"/>
      <c r="AN3342" s="1"/>
      <c r="AO3342" s="1"/>
      <c r="AP3342" s="1"/>
      <c r="AQ3342" s="1"/>
      <c r="AR3342" s="1"/>
      <c r="AS3342" s="1"/>
      <c r="AT3342" s="1"/>
      <c r="AU3342" s="1"/>
      <c r="AV3342" s="1"/>
      <c r="AW3342" s="1"/>
      <c r="AX3342" s="1"/>
      <c r="AY3342" s="1"/>
      <c r="AZ3342" s="1"/>
      <c r="BA3342" s="1"/>
      <c r="BB3342" s="1"/>
      <c r="BC3342" s="1"/>
      <c r="BD3342" s="1"/>
      <c r="BE3342" s="1"/>
      <c r="BF3342" s="1"/>
      <c r="BG3342" s="1"/>
      <c r="BH3342" s="1"/>
      <c r="BI3342" s="1"/>
      <c r="BJ3342" s="1"/>
      <c r="BK3342" s="1"/>
    </row>
    <row r="3343" spans="1:63" s="901" customFormat="1" ht="15" customHeight="1" x14ac:dyDescent="0.1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c r="AD3343" s="1"/>
      <c r="AE3343" s="1"/>
      <c r="AF3343" s="50"/>
      <c r="AG3343" s="54"/>
      <c r="AH3343" s="1"/>
      <c r="AI3343" s="1"/>
      <c r="AJ3343" s="1"/>
      <c r="AK3343" s="1"/>
      <c r="AL3343" s="1"/>
      <c r="AM3343" s="1"/>
      <c r="AN3343" s="1"/>
      <c r="AO3343" s="1"/>
      <c r="AP3343" s="1"/>
      <c r="AQ3343" s="1"/>
      <c r="AR3343" s="1"/>
      <c r="AS3343" s="1"/>
      <c r="AT3343" s="1"/>
      <c r="AU3343" s="1"/>
      <c r="AV3343" s="1"/>
      <c r="AW3343" s="1"/>
      <c r="AX3343" s="1"/>
      <c r="AY3343" s="1"/>
      <c r="AZ3343" s="1"/>
      <c r="BA3343" s="1"/>
      <c r="BB3343" s="1"/>
      <c r="BC3343" s="1"/>
      <c r="BD3343" s="1"/>
      <c r="BE3343" s="1"/>
      <c r="BF3343" s="1"/>
      <c r="BG3343" s="1"/>
      <c r="BH3343" s="1"/>
      <c r="BI3343" s="1"/>
      <c r="BJ3343" s="1"/>
      <c r="BK3343" s="1"/>
    </row>
    <row r="3344" spans="1:63" s="901" customFormat="1" ht="15" customHeight="1" x14ac:dyDescent="0.1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c r="AD3344" s="1"/>
      <c r="AE3344" s="1"/>
      <c r="AF3344" s="50"/>
      <c r="AG3344" s="54"/>
      <c r="AH3344" s="1"/>
      <c r="AI3344" s="1"/>
      <c r="AJ3344" s="1"/>
      <c r="AK3344" s="1"/>
      <c r="AL3344" s="1"/>
      <c r="AM3344" s="1"/>
      <c r="AN3344" s="1"/>
      <c r="AO3344" s="1"/>
      <c r="AP3344" s="1"/>
      <c r="AQ3344" s="1"/>
      <c r="AR3344" s="1"/>
      <c r="AS3344" s="1"/>
      <c r="AT3344" s="1"/>
      <c r="AU3344" s="1"/>
      <c r="AV3344" s="1"/>
      <c r="AW3344" s="1"/>
      <c r="AX3344" s="1"/>
      <c r="AY3344" s="1"/>
      <c r="AZ3344" s="1"/>
      <c r="BA3344" s="1"/>
      <c r="BB3344" s="1"/>
      <c r="BC3344" s="1"/>
      <c r="BD3344" s="1"/>
      <c r="BE3344" s="1"/>
      <c r="BF3344" s="1"/>
      <c r="BG3344" s="1"/>
      <c r="BH3344" s="1"/>
      <c r="BI3344" s="1"/>
      <c r="BJ3344" s="1"/>
      <c r="BK3344" s="1"/>
    </row>
    <row r="3345" spans="1:63" s="901" customFormat="1" ht="15" customHeight="1" x14ac:dyDescent="0.1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c r="AD3345" s="1"/>
      <c r="AE3345" s="1"/>
      <c r="AF3345" s="50"/>
      <c r="AG3345" s="54"/>
      <c r="AH3345" s="1"/>
      <c r="AI3345" s="1"/>
      <c r="AJ3345" s="1"/>
      <c r="AK3345" s="1"/>
      <c r="AL3345" s="1"/>
      <c r="AM3345" s="1"/>
      <c r="AN3345" s="1"/>
      <c r="AO3345" s="1"/>
      <c r="AP3345" s="1"/>
      <c r="AQ3345" s="1"/>
      <c r="AR3345" s="1"/>
      <c r="AS3345" s="1"/>
      <c r="AT3345" s="1"/>
      <c r="AU3345" s="1"/>
      <c r="AV3345" s="1"/>
      <c r="AW3345" s="1"/>
      <c r="AX3345" s="1"/>
      <c r="AY3345" s="1"/>
      <c r="AZ3345" s="1"/>
      <c r="BA3345" s="1"/>
      <c r="BB3345" s="1"/>
      <c r="BC3345" s="1"/>
      <c r="BD3345" s="1"/>
      <c r="BE3345" s="1"/>
      <c r="BF3345" s="1"/>
      <c r="BG3345" s="1"/>
      <c r="BH3345" s="1"/>
      <c r="BI3345" s="1"/>
      <c r="BJ3345" s="1"/>
      <c r="BK3345" s="1"/>
    </row>
    <row r="3346" spans="1:63" s="901" customFormat="1" ht="15" customHeight="1" x14ac:dyDescent="0.1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c r="AD3346" s="1"/>
      <c r="AE3346" s="1"/>
      <c r="AF3346" s="50"/>
      <c r="AG3346" s="54"/>
      <c r="AH3346" s="1"/>
      <c r="AI3346" s="1"/>
      <c r="AJ3346" s="1"/>
      <c r="AK3346" s="1"/>
      <c r="AL3346" s="1"/>
      <c r="AM3346" s="1"/>
      <c r="AN3346" s="1"/>
      <c r="AO3346" s="1"/>
      <c r="AP3346" s="1"/>
      <c r="AQ3346" s="1"/>
      <c r="AR3346" s="1"/>
      <c r="AS3346" s="1"/>
      <c r="AT3346" s="1"/>
      <c r="AU3346" s="1"/>
      <c r="AV3346" s="1"/>
      <c r="AW3346" s="1"/>
      <c r="AX3346" s="1"/>
      <c r="AY3346" s="1"/>
      <c r="AZ3346" s="1"/>
      <c r="BA3346" s="1"/>
      <c r="BB3346" s="1"/>
      <c r="BC3346" s="1"/>
      <c r="BD3346" s="1"/>
      <c r="BE3346" s="1"/>
      <c r="BF3346" s="1"/>
      <c r="BG3346" s="1"/>
      <c r="BH3346" s="1"/>
      <c r="BI3346" s="1"/>
      <c r="BJ3346" s="1"/>
      <c r="BK3346" s="1"/>
    </row>
    <row r="3347" spans="1:63" s="901" customFormat="1" ht="15" customHeight="1" x14ac:dyDescent="0.1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c r="AD3347" s="1"/>
      <c r="AE3347" s="1"/>
      <c r="AF3347" s="50"/>
      <c r="AG3347" s="54"/>
      <c r="AH3347" s="1"/>
      <c r="AI3347" s="1"/>
      <c r="AJ3347" s="1"/>
      <c r="AK3347" s="1"/>
      <c r="AL3347" s="1"/>
      <c r="AM3347" s="1"/>
      <c r="AN3347" s="1"/>
      <c r="AO3347" s="1"/>
      <c r="AP3347" s="1"/>
      <c r="AQ3347" s="1"/>
      <c r="AR3347" s="1"/>
      <c r="AS3347" s="1"/>
      <c r="AT3347" s="1"/>
      <c r="AU3347" s="1"/>
      <c r="AV3347" s="1"/>
      <c r="AW3347" s="1"/>
      <c r="AX3347" s="1"/>
      <c r="AY3347" s="1"/>
      <c r="AZ3347" s="1"/>
      <c r="BA3347" s="1"/>
      <c r="BB3347" s="1"/>
      <c r="BC3347" s="1"/>
      <c r="BD3347" s="1"/>
      <c r="BE3347" s="1"/>
      <c r="BF3347" s="1"/>
      <c r="BG3347" s="1"/>
      <c r="BH3347" s="1"/>
      <c r="BI3347" s="1"/>
      <c r="BJ3347" s="1"/>
      <c r="BK3347" s="1"/>
    </row>
    <row r="3348" spans="1:63" s="901" customFormat="1" ht="15" customHeight="1" x14ac:dyDescent="0.1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c r="AD3348" s="1"/>
      <c r="AE3348" s="1"/>
      <c r="AF3348" s="50"/>
      <c r="AG3348" s="54"/>
      <c r="AH3348" s="1"/>
      <c r="AI3348" s="1"/>
      <c r="AJ3348" s="1"/>
      <c r="AK3348" s="1"/>
      <c r="AL3348" s="1"/>
      <c r="AM3348" s="1"/>
      <c r="AN3348" s="1"/>
      <c r="AO3348" s="1"/>
      <c r="AP3348" s="1"/>
      <c r="AQ3348" s="1"/>
      <c r="AR3348" s="1"/>
      <c r="AS3348" s="1"/>
      <c r="AT3348" s="1"/>
      <c r="AU3348" s="1"/>
      <c r="AV3348" s="1"/>
      <c r="AW3348" s="1"/>
      <c r="AX3348" s="1"/>
      <c r="AY3348" s="1"/>
      <c r="AZ3348" s="1"/>
      <c r="BA3348" s="1"/>
      <c r="BB3348" s="1"/>
      <c r="BC3348" s="1"/>
      <c r="BD3348" s="1"/>
      <c r="BE3348" s="1"/>
      <c r="BF3348" s="1"/>
      <c r="BG3348" s="1"/>
      <c r="BH3348" s="1"/>
      <c r="BI3348" s="1"/>
      <c r="BJ3348" s="1"/>
      <c r="BK3348" s="1"/>
    </row>
    <row r="3349" spans="1:63" s="901" customFormat="1" ht="15" customHeight="1" x14ac:dyDescent="0.1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c r="AD3349" s="1"/>
      <c r="AE3349" s="1"/>
      <c r="AF3349" s="50"/>
      <c r="AG3349" s="54"/>
      <c r="AH3349" s="1"/>
      <c r="AI3349" s="1"/>
      <c r="AJ3349" s="1"/>
      <c r="AK3349" s="1"/>
      <c r="AL3349" s="1"/>
      <c r="AM3349" s="1"/>
      <c r="AN3349" s="1"/>
      <c r="AO3349" s="1"/>
      <c r="AP3349" s="1"/>
      <c r="AQ3349" s="1"/>
      <c r="AR3349" s="1"/>
      <c r="AS3349" s="1"/>
      <c r="AT3349" s="1"/>
      <c r="AU3349" s="1"/>
      <c r="AV3349" s="1"/>
      <c r="AW3349" s="1"/>
      <c r="AX3349" s="1"/>
      <c r="AY3349" s="1"/>
      <c r="AZ3349" s="1"/>
      <c r="BA3349" s="1"/>
      <c r="BB3349" s="1"/>
      <c r="BC3349" s="1"/>
      <c r="BD3349" s="1"/>
      <c r="BE3349" s="1"/>
      <c r="BF3349" s="1"/>
      <c r="BG3349" s="1"/>
      <c r="BH3349" s="1"/>
      <c r="BI3349" s="1"/>
      <c r="BJ3349" s="1"/>
      <c r="BK3349" s="1"/>
    </row>
    <row r="3350" spans="1:63" s="901" customFormat="1" ht="15" customHeight="1" x14ac:dyDescent="0.1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c r="AD3350" s="1"/>
      <c r="AE3350" s="1"/>
      <c r="AF3350" s="50"/>
      <c r="AG3350" s="54"/>
      <c r="AH3350" s="1"/>
      <c r="AI3350" s="1"/>
      <c r="AJ3350" s="1"/>
      <c r="AK3350" s="1"/>
      <c r="AL3350" s="1"/>
      <c r="AM3350" s="1"/>
      <c r="AN3350" s="1"/>
      <c r="AO3350" s="1"/>
      <c r="AP3350" s="1"/>
      <c r="AQ3350" s="1"/>
      <c r="AR3350" s="1"/>
      <c r="AS3350" s="1"/>
      <c r="AT3350" s="1"/>
      <c r="AU3350" s="1"/>
      <c r="AV3350" s="1"/>
      <c r="AW3350" s="1"/>
      <c r="AX3350" s="1"/>
      <c r="AY3350" s="1"/>
      <c r="AZ3350" s="1"/>
      <c r="BA3350" s="1"/>
      <c r="BB3350" s="1"/>
      <c r="BC3350" s="1"/>
      <c r="BD3350" s="1"/>
      <c r="BE3350" s="1"/>
      <c r="BF3350" s="1"/>
      <c r="BG3350" s="1"/>
      <c r="BH3350" s="1"/>
      <c r="BI3350" s="1"/>
      <c r="BJ3350" s="1"/>
      <c r="BK3350" s="1"/>
    </row>
    <row r="3351" spans="1:63" s="901" customFormat="1" ht="15" customHeight="1" x14ac:dyDescent="0.1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c r="AD3351" s="1"/>
      <c r="AE3351" s="1"/>
      <c r="AF3351" s="50"/>
      <c r="AG3351" s="54"/>
      <c r="AH3351" s="1"/>
      <c r="AI3351" s="1"/>
      <c r="AJ3351" s="1"/>
      <c r="AK3351" s="1"/>
      <c r="AL3351" s="1"/>
      <c r="AM3351" s="1"/>
      <c r="AN3351" s="1"/>
      <c r="AO3351" s="1"/>
      <c r="AP3351" s="1"/>
      <c r="AQ3351" s="1"/>
      <c r="AR3351" s="1"/>
      <c r="AS3351" s="1"/>
      <c r="AT3351" s="1"/>
      <c r="AU3351" s="1"/>
      <c r="AV3351" s="1"/>
      <c r="AW3351" s="1"/>
      <c r="AX3351" s="1"/>
      <c r="AY3351" s="1"/>
      <c r="AZ3351" s="1"/>
      <c r="BA3351" s="1"/>
      <c r="BB3351" s="1"/>
      <c r="BC3351" s="1"/>
      <c r="BD3351" s="1"/>
      <c r="BE3351" s="1"/>
      <c r="BF3351" s="1"/>
      <c r="BG3351" s="1"/>
      <c r="BH3351" s="1"/>
      <c r="BI3351" s="1"/>
      <c r="BJ3351" s="1"/>
      <c r="BK3351" s="1"/>
    </row>
    <row r="3352" spans="1:63" s="901" customFormat="1" ht="15" customHeight="1" x14ac:dyDescent="0.1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c r="AD3352" s="1"/>
      <c r="AE3352" s="1"/>
      <c r="AF3352" s="50"/>
      <c r="AG3352" s="54"/>
      <c r="AH3352" s="1"/>
      <c r="AI3352" s="1"/>
      <c r="AJ3352" s="1"/>
      <c r="AK3352" s="1"/>
      <c r="AL3352" s="1"/>
      <c r="AM3352" s="1"/>
      <c r="AN3352" s="1"/>
      <c r="AO3352" s="1"/>
      <c r="AP3352" s="1"/>
      <c r="AQ3352" s="1"/>
      <c r="AR3352" s="1"/>
      <c r="AS3352" s="1"/>
      <c r="AT3352" s="1"/>
      <c r="AU3352" s="1"/>
      <c r="AV3352" s="1"/>
      <c r="AW3352" s="1"/>
      <c r="AX3352" s="1"/>
      <c r="AY3352" s="1"/>
      <c r="AZ3352" s="1"/>
      <c r="BA3352" s="1"/>
      <c r="BB3352" s="1"/>
      <c r="BC3352" s="1"/>
      <c r="BD3352" s="1"/>
      <c r="BE3352" s="1"/>
      <c r="BF3352" s="1"/>
      <c r="BG3352" s="1"/>
      <c r="BH3352" s="1"/>
      <c r="BI3352" s="1"/>
      <c r="BJ3352" s="1"/>
      <c r="BK3352" s="1"/>
    </row>
    <row r="3353" spans="1:63" s="901" customFormat="1" ht="15" customHeight="1" x14ac:dyDescent="0.1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c r="AD3353" s="1"/>
      <c r="AE3353" s="1"/>
      <c r="AF3353" s="50"/>
      <c r="AG3353" s="54"/>
      <c r="AH3353" s="1"/>
      <c r="AI3353" s="1"/>
      <c r="AJ3353" s="1"/>
      <c r="AK3353" s="1"/>
      <c r="AL3353" s="1"/>
      <c r="AM3353" s="1"/>
      <c r="AN3353" s="1"/>
      <c r="AO3353" s="1"/>
      <c r="AP3353" s="1"/>
      <c r="AQ3353" s="1"/>
      <c r="AR3353" s="1"/>
      <c r="AS3353" s="1"/>
      <c r="AT3353" s="1"/>
      <c r="AU3353" s="1"/>
      <c r="AV3353" s="1"/>
      <c r="AW3353" s="1"/>
      <c r="AX3353" s="1"/>
      <c r="AY3353" s="1"/>
      <c r="AZ3353" s="1"/>
      <c r="BA3353" s="1"/>
      <c r="BB3353" s="1"/>
      <c r="BC3353" s="1"/>
      <c r="BD3353" s="1"/>
      <c r="BE3353" s="1"/>
      <c r="BF3353" s="1"/>
      <c r="BG3353" s="1"/>
      <c r="BH3353" s="1"/>
      <c r="BI3353" s="1"/>
      <c r="BJ3353" s="1"/>
      <c r="BK3353" s="1"/>
    </row>
    <row r="3354" spans="1:63" s="901" customFormat="1" ht="15" customHeight="1" x14ac:dyDescent="0.1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c r="AD3354" s="1"/>
      <c r="AE3354" s="1"/>
      <c r="AF3354" s="50"/>
      <c r="AG3354" s="54"/>
      <c r="AH3354" s="1"/>
      <c r="AI3354" s="1"/>
      <c r="AJ3354" s="1"/>
      <c r="AK3354" s="1"/>
      <c r="AL3354" s="1"/>
      <c r="AM3354" s="1"/>
      <c r="AN3354" s="1"/>
      <c r="AO3354" s="1"/>
      <c r="AP3354" s="1"/>
      <c r="AQ3354" s="1"/>
      <c r="AR3354" s="1"/>
      <c r="AS3354" s="1"/>
      <c r="AT3354" s="1"/>
      <c r="AU3354" s="1"/>
      <c r="AV3354" s="1"/>
      <c r="AW3354" s="1"/>
      <c r="AX3354" s="1"/>
      <c r="AY3354" s="1"/>
      <c r="AZ3354" s="1"/>
      <c r="BA3354" s="1"/>
      <c r="BB3354" s="1"/>
      <c r="BC3354" s="1"/>
      <c r="BD3354" s="1"/>
      <c r="BE3354" s="1"/>
      <c r="BF3354" s="1"/>
      <c r="BG3354" s="1"/>
      <c r="BH3354" s="1"/>
      <c r="BI3354" s="1"/>
      <c r="BJ3354" s="1"/>
      <c r="BK3354" s="1"/>
    </row>
    <row r="3355" spans="1:63" s="901" customFormat="1" ht="15" customHeight="1" x14ac:dyDescent="0.1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c r="AD3355" s="1"/>
      <c r="AE3355" s="1"/>
      <c r="AF3355" s="50"/>
      <c r="AG3355" s="54"/>
      <c r="AH3355" s="1"/>
      <c r="AI3355" s="1"/>
      <c r="AJ3355" s="1"/>
      <c r="AK3355" s="1"/>
      <c r="AL3355" s="1"/>
      <c r="AM3355" s="1"/>
      <c r="AN3355" s="1"/>
      <c r="AO3355" s="1"/>
      <c r="AP3355" s="1"/>
      <c r="AQ3355" s="1"/>
      <c r="AR3355" s="1"/>
      <c r="AS3355" s="1"/>
      <c r="AT3355" s="1"/>
      <c r="AU3355" s="1"/>
      <c r="AV3355" s="1"/>
      <c r="AW3355" s="1"/>
      <c r="AX3355" s="1"/>
      <c r="AY3355" s="1"/>
      <c r="AZ3355" s="1"/>
      <c r="BA3355" s="1"/>
      <c r="BB3355" s="1"/>
      <c r="BC3355" s="1"/>
      <c r="BD3355" s="1"/>
      <c r="BE3355" s="1"/>
      <c r="BF3355" s="1"/>
      <c r="BG3355" s="1"/>
      <c r="BH3355" s="1"/>
      <c r="BI3355" s="1"/>
      <c r="BJ3355" s="1"/>
      <c r="BK3355" s="1"/>
    </row>
    <row r="3356" spans="1:63" s="901" customFormat="1" ht="15" customHeight="1" x14ac:dyDescent="0.1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c r="AD3356" s="1"/>
      <c r="AE3356" s="1"/>
      <c r="AF3356" s="50"/>
      <c r="AG3356" s="54"/>
      <c r="AH3356" s="1"/>
      <c r="AI3356" s="1"/>
      <c r="AJ3356" s="1"/>
      <c r="AK3356" s="1"/>
      <c r="AL3356" s="1"/>
      <c r="AM3356" s="1"/>
      <c r="AN3356" s="1"/>
      <c r="AO3356" s="1"/>
      <c r="AP3356" s="1"/>
      <c r="AQ3356" s="1"/>
      <c r="AR3356" s="1"/>
      <c r="AS3356" s="1"/>
      <c r="AT3356" s="1"/>
      <c r="AU3356" s="1"/>
      <c r="AV3356" s="1"/>
      <c r="AW3356" s="1"/>
      <c r="AX3356" s="1"/>
      <c r="AY3356" s="1"/>
      <c r="AZ3356" s="1"/>
      <c r="BA3356" s="1"/>
      <c r="BB3356" s="1"/>
      <c r="BC3356" s="1"/>
      <c r="BD3356" s="1"/>
      <c r="BE3356" s="1"/>
      <c r="BF3356" s="1"/>
      <c r="BG3356" s="1"/>
      <c r="BH3356" s="1"/>
      <c r="BI3356" s="1"/>
      <c r="BJ3356" s="1"/>
      <c r="BK3356" s="1"/>
    </row>
    <row r="3357" spans="1:63" s="901" customFormat="1" ht="15" customHeight="1" x14ac:dyDescent="0.1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c r="AD3357" s="1"/>
      <c r="AE3357" s="1"/>
      <c r="AF3357" s="50"/>
      <c r="AG3357" s="54"/>
      <c r="AH3357" s="1"/>
      <c r="AI3357" s="1"/>
      <c r="AJ3357" s="1"/>
      <c r="AK3357" s="1"/>
      <c r="AL3357" s="1"/>
      <c r="AM3357" s="1"/>
      <c r="AN3357" s="1"/>
      <c r="AO3357" s="1"/>
      <c r="AP3357" s="1"/>
      <c r="AQ3357" s="1"/>
      <c r="AR3357" s="1"/>
      <c r="AS3357" s="1"/>
      <c r="AT3357" s="1"/>
      <c r="AU3357" s="1"/>
      <c r="AV3357" s="1"/>
      <c r="AW3357" s="1"/>
      <c r="AX3357" s="1"/>
      <c r="AY3357" s="1"/>
      <c r="AZ3357" s="1"/>
      <c r="BA3357" s="1"/>
      <c r="BB3357" s="1"/>
      <c r="BC3357" s="1"/>
      <c r="BD3357" s="1"/>
      <c r="BE3357" s="1"/>
      <c r="BF3357" s="1"/>
      <c r="BG3357" s="1"/>
      <c r="BH3357" s="1"/>
      <c r="BI3357" s="1"/>
      <c r="BJ3357" s="1"/>
      <c r="BK3357" s="1"/>
    </row>
    <row r="3358" spans="1:63" s="901" customFormat="1" ht="15" customHeight="1" x14ac:dyDescent="0.1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c r="AD3358" s="1"/>
      <c r="AE3358" s="1"/>
      <c r="AF3358" s="50"/>
      <c r="AG3358" s="54"/>
      <c r="AH3358" s="1"/>
      <c r="AI3358" s="1"/>
      <c r="AJ3358" s="1"/>
      <c r="AK3358" s="1"/>
      <c r="AL3358" s="1"/>
      <c r="AM3358" s="1"/>
      <c r="AN3358" s="1"/>
      <c r="AO3358" s="1"/>
      <c r="AP3358" s="1"/>
      <c r="AQ3358" s="1"/>
      <c r="AR3358" s="1"/>
      <c r="AS3358" s="1"/>
      <c r="AT3358" s="1"/>
      <c r="AU3358" s="1"/>
      <c r="AV3358" s="1"/>
      <c r="AW3358" s="1"/>
      <c r="AX3358" s="1"/>
      <c r="AY3358" s="1"/>
      <c r="AZ3358" s="1"/>
      <c r="BA3358" s="1"/>
      <c r="BB3358" s="1"/>
      <c r="BC3358" s="1"/>
      <c r="BD3358" s="1"/>
      <c r="BE3358" s="1"/>
      <c r="BF3358" s="1"/>
      <c r="BG3358" s="1"/>
      <c r="BH3358" s="1"/>
      <c r="BI3358" s="1"/>
      <c r="BJ3358" s="1"/>
      <c r="BK3358" s="1"/>
    </row>
    <row r="3359" spans="1:63" s="901" customFormat="1" ht="15" customHeight="1" x14ac:dyDescent="0.1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c r="AD3359" s="1"/>
      <c r="AE3359" s="1"/>
      <c r="AF3359" s="50"/>
      <c r="AG3359" s="54"/>
      <c r="AH3359" s="1"/>
      <c r="AI3359" s="1"/>
      <c r="AJ3359" s="1"/>
      <c r="AK3359" s="1"/>
      <c r="AL3359" s="1"/>
      <c r="AM3359" s="1"/>
      <c r="AN3359" s="1"/>
      <c r="AO3359" s="1"/>
      <c r="AP3359" s="1"/>
      <c r="AQ3359" s="1"/>
      <c r="AR3359" s="1"/>
      <c r="AS3359" s="1"/>
      <c r="AT3359" s="1"/>
      <c r="AU3359" s="1"/>
      <c r="AV3359" s="1"/>
      <c r="AW3359" s="1"/>
      <c r="AX3359" s="1"/>
      <c r="AY3359" s="1"/>
      <c r="AZ3359" s="1"/>
      <c r="BA3359" s="1"/>
      <c r="BB3359" s="1"/>
      <c r="BC3359" s="1"/>
      <c r="BD3359" s="1"/>
      <c r="BE3359" s="1"/>
      <c r="BF3359" s="1"/>
      <c r="BG3359" s="1"/>
      <c r="BH3359" s="1"/>
      <c r="BI3359" s="1"/>
      <c r="BJ3359" s="1"/>
      <c r="BK3359" s="1"/>
    </row>
    <row r="3360" spans="1:63" s="901" customFormat="1" ht="15" customHeight="1" x14ac:dyDescent="0.1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c r="AD3360" s="1"/>
      <c r="AE3360" s="1"/>
      <c r="AF3360" s="50"/>
      <c r="AG3360" s="54"/>
      <c r="AH3360" s="1"/>
      <c r="AI3360" s="1"/>
      <c r="AJ3360" s="1"/>
      <c r="AK3360" s="1"/>
      <c r="AL3360" s="1"/>
      <c r="AM3360" s="1"/>
      <c r="AN3360" s="1"/>
      <c r="AO3360" s="1"/>
      <c r="AP3360" s="1"/>
      <c r="AQ3360" s="1"/>
      <c r="AR3360" s="1"/>
      <c r="AS3360" s="1"/>
      <c r="AT3360" s="1"/>
      <c r="AU3360" s="1"/>
      <c r="AV3360" s="1"/>
      <c r="AW3360" s="1"/>
      <c r="AX3360" s="1"/>
      <c r="AY3360" s="1"/>
      <c r="AZ3360" s="1"/>
      <c r="BA3360" s="1"/>
      <c r="BB3360" s="1"/>
      <c r="BC3360" s="1"/>
      <c r="BD3360" s="1"/>
      <c r="BE3360" s="1"/>
      <c r="BF3360" s="1"/>
      <c r="BG3360" s="1"/>
      <c r="BH3360" s="1"/>
      <c r="BI3360" s="1"/>
      <c r="BJ3360" s="1"/>
      <c r="BK3360" s="1"/>
    </row>
    <row r="3361" spans="1:63" s="901" customFormat="1" ht="15" customHeight="1" x14ac:dyDescent="0.1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c r="AD3361" s="1"/>
      <c r="AE3361" s="1"/>
      <c r="AF3361" s="50"/>
      <c r="AG3361" s="54"/>
      <c r="AH3361" s="1"/>
      <c r="AI3361" s="1"/>
      <c r="AJ3361" s="1"/>
      <c r="AK3361" s="1"/>
      <c r="AL3361" s="1"/>
      <c r="AM3361" s="1"/>
      <c r="AN3361" s="1"/>
      <c r="AO3361" s="1"/>
      <c r="AP3361" s="1"/>
      <c r="AQ3361" s="1"/>
      <c r="AR3361" s="1"/>
      <c r="AS3361" s="1"/>
      <c r="AT3361" s="1"/>
      <c r="AU3361" s="1"/>
      <c r="AV3361" s="1"/>
      <c r="AW3361" s="1"/>
      <c r="AX3361" s="1"/>
      <c r="AY3361" s="1"/>
      <c r="AZ3361" s="1"/>
      <c r="BA3361" s="1"/>
      <c r="BB3361" s="1"/>
      <c r="BC3361" s="1"/>
      <c r="BD3361" s="1"/>
      <c r="BE3361" s="1"/>
      <c r="BF3361" s="1"/>
      <c r="BG3361" s="1"/>
      <c r="BH3361" s="1"/>
      <c r="BI3361" s="1"/>
      <c r="BJ3361" s="1"/>
      <c r="BK3361" s="1"/>
    </row>
    <row r="3362" spans="1:63" s="901" customFormat="1" ht="15" customHeight="1" x14ac:dyDescent="0.1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c r="AD3362" s="1"/>
      <c r="AE3362" s="1"/>
      <c r="AF3362" s="50"/>
      <c r="AG3362" s="54"/>
      <c r="AH3362" s="1"/>
      <c r="AI3362" s="1"/>
      <c r="AJ3362" s="1"/>
      <c r="AK3362" s="1"/>
      <c r="AL3362" s="1"/>
      <c r="AM3362" s="1"/>
      <c r="AN3362" s="1"/>
      <c r="AO3362" s="1"/>
      <c r="AP3362" s="1"/>
      <c r="AQ3362" s="1"/>
      <c r="AR3362" s="1"/>
      <c r="AS3362" s="1"/>
      <c r="AT3362" s="1"/>
      <c r="AU3362" s="1"/>
      <c r="AV3362" s="1"/>
      <c r="AW3362" s="1"/>
      <c r="AX3362" s="1"/>
      <c r="AY3362" s="1"/>
      <c r="AZ3362" s="1"/>
      <c r="BA3362" s="1"/>
      <c r="BB3362" s="1"/>
      <c r="BC3362" s="1"/>
      <c r="BD3362" s="1"/>
      <c r="BE3362" s="1"/>
      <c r="BF3362" s="1"/>
      <c r="BG3362" s="1"/>
      <c r="BH3362" s="1"/>
      <c r="BI3362" s="1"/>
      <c r="BJ3362" s="1"/>
      <c r="BK3362" s="1"/>
    </row>
    <row r="3363" spans="1:63" s="901" customFormat="1" ht="15" customHeight="1" x14ac:dyDescent="0.1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c r="AD3363" s="1"/>
      <c r="AE3363" s="1"/>
      <c r="AF3363" s="50"/>
      <c r="AG3363" s="54"/>
      <c r="AH3363" s="1"/>
      <c r="AI3363" s="1"/>
      <c r="AJ3363" s="1"/>
      <c r="AK3363" s="1"/>
      <c r="AL3363" s="1"/>
      <c r="AM3363" s="1"/>
      <c r="AN3363" s="1"/>
      <c r="AO3363" s="1"/>
      <c r="AP3363" s="1"/>
      <c r="AQ3363" s="1"/>
      <c r="AR3363" s="1"/>
      <c r="AS3363" s="1"/>
      <c r="AT3363" s="1"/>
      <c r="AU3363" s="1"/>
      <c r="AV3363" s="1"/>
      <c r="AW3363" s="1"/>
      <c r="AX3363" s="1"/>
      <c r="AY3363" s="1"/>
      <c r="AZ3363" s="1"/>
      <c r="BA3363" s="1"/>
      <c r="BB3363" s="1"/>
      <c r="BC3363" s="1"/>
      <c r="BD3363" s="1"/>
      <c r="BE3363" s="1"/>
      <c r="BF3363" s="1"/>
      <c r="BG3363" s="1"/>
      <c r="BH3363" s="1"/>
      <c r="BI3363" s="1"/>
      <c r="BJ3363" s="1"/>
      <c r="BK3363" s="1"/>
    </row>
    <row r="3364" spans="1:63" s="901" customFormat="1" ht="15" customHeight="1" x14ac:dyDescent="0.1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c r="AD3364" s="1"/>
      <c r="AE3364" s="1"/>
      <c r="AF3364" s="50"/>
      <c r="AG3364" s="54"/>
      <c r="AH3364" s="1"/>
      <c r="AI3364" s="1"/>
      <c r="AJ3364" s="1"/>
      <c r="AK3364" s="1"/>
      <c r="AL3364" s="1"/>
      <c r="AM3364" s="1"/>
      <c r="AN3364" s="1"/>
      <c r="AO3364" s="1"/>
      <c r="AP3364" s="1"/>
      <c r="AQ3364" s="1"/>
      <c r="AR3364" s="1"/>
      <c r="AS3364" s="1"/>
      <c r="AT3364" s="1"/>
      <c r="AU3364" s="1"/>
      <c r="AV3364" s="1"/>
      <c r="AW3364" s="1"/>
      <c r="AX3364" s="1"/>
      <c r="AY3364" s="1"/>
      <c r="AZ3364" s="1"/>
      <c r="BA3364" s="1"/>
      <c r="BB3364" s="1"/>
      <c r="BC3364" s="1"/>
      <c r="BD3364" s="1"/>
      <c r="BE3364" s="1"/>
      <c r="BF3364" s="1"/>
      <c r="BG3364" s="1"/>
      <c r="BH3364" s="1"/>
      <c r="BI3364" s="1"/>
      <c r="BJ3364" s="1"/>
      <c r="BK3364" s="1"/>
    </row>
    <row r="3365" spans="1:63" s="901" customFormat="1" ht="15" customHeight="1" x14ac:dyDescent="0.1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c r="AD3365" s="1"/>
      <c r="AE3365" s="1"/>
      <c r="AF3365" s="50"/>
      <c r="AG3365" s="54"/>
      <c r="AH3365" s="1"/>
      <c r="AI3365" s="1"/>
      <c r="AJ3365" s="1"/>
      <c r="AK3365" s="1"/>
      <c r="AL3365" s="1"/>
      <c r="AM3365" s="1"/>
      <c r="AN3365" s="1"/>
      <c r="AO3365" s="1"/>
      <c r="AP3365" s="1"/>
      <c r="AQ3365" s="1"/>
      <c r="AR3365" s="1"/>
      <c r="AS3365" s="1"/>
      <c r="AT3365" s="1"/>
      <c r="AU3365" s="1"/>
      <c r="AV3365" s="1"/>
      <c r="AW3365" s="1"/>
      <c r="AX3365" s="1"/>
      <c r="AY3365" s="1"/>
      <c r="AZ3365" s="1"/>
      <c r="BA3365" s="1"/>
      <c r="BB3365" s="1"/>
      <c r="BC3365" s="1"/>
      <c r="BD3365" s="1"/>
      <c r="BE3365" s="1"/>
      <c r="BF3365" s="1"/>
      <c r="BG3365" s="1"/>
      <c r="BH3365" s="1"/>
      <c r="BI3365" s="1"/>
      <c r="BJ3365" s="1"/>
      <c r="BK3365" s="1"/>
    </row>
    <row r="3366" spans="1:63" s="901" customFormat="1" ht="15" customHeight="1" x14ac:dyDescent="0.1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c r="AD3366" s="1"/>
      <c r="AE3366" s="1"/>
      <c r="AF3366" s="50"/>
      <c r="AG3366" s="54"/>
      <c r="AH3366" s="1"/>
      <c r="AI3366" s="1"/>
      <c r="AJ3366" s="1"/>
      <c r="AK3366" s="1"/>
      <c r="AL3366" s="1"/>
      <c r="AM3366" s="1"/>
      <c r="AN3366" s="1"/>
      <c r="AO3366" s="1"/>
      <c r="AP3366" s="1"/>
      <c r="AQ3366" s="1"/>
      <c r="AR3366" s="1"/>
      <c r="AS3366" s="1"/>
      <c r="AT3366" s="1"/>
      <c r="AU3366" s="1"/>
      <c r="AV3366" s="1"/>
      <c r="AW3366" s="1"/>
      <c r="AX3366" s="1"/>
      <c r="AY3366" s="1"/>
      <c r="AZ3366" s="1"/>
      <c r="BA3366" s="1"/>
      <c r="BB3366" s="1"/>
      <c r="BC3366" s="1"/>
      <c r="BD3366" s="1"/>
      <c r="BE3366" s="1"/>
      <c r="BF3366" s="1"/>
      <c r="BG3366" s="1"/>
      <c r="BH3366" s="1"/>
      <c r="BI3366" s="1"/>
      <c r="BJ3366" s="1"/>
      <c r="BK3366" s="1"/>
    </row>
    <row r="3367" spans="1:63" s="901" customFormat="1" ht="15" customHeight="1" x14ac:dyDescent="0.1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c r="AD3367" s="1"/>
      <c r="AE3367" s="1"/>
      <c r="AF3367" s="50"/>
      <c r="AG3367" s="54"/>
      <c r="AH3367" s="1"/>
      <c r="AI3367" s="1"/>
      <c r="AJ3367" s="1"/>
      <c r="AK3367" s="1"/>
      <c r="AL3367" s="1"/>
      <c r="AM3367" s="1"/>
      <c r="AN3367" s="1"/>
      <c r="AO3367" s="1"/>
      <c r="AP3367" s="1"/>
      <c r="AQ3367" s="1"/>
      <c r="AR3367" s="1"/>
      <c r="AS3367" s="1"/>
      <c r="AT3367" s="1"/>
      <c r="AU3367" s="1"/>
      <c r="AV3367" s="1"/>
      <c r="AW3367" s="1"/>
      <c r="AX3367" s="1"/>
      <c r="AY3367" s="1"/>
      <c r="AZ3367" s="1"/>
      <c r="BA3367" s="1"/>
      <c r="BB3367" s="1"/>
      <c r="BC3367" s="1"/>
      <c r="BD3367" s="1"/>
      <c r="BE3367" s="1"/>
      <c r="BF3367" s="1"/>
      <c r="BG3367" s="1"/>
      <c r="BH3367" s="1"/>
      <c r="BI3367" s="1"/>
      <c r="BJ3367" s="1"/>
      <c r="BK3367" s="1"/>
    </row>
    <row r="3368" spans="1:63" s="901" customFormat="1" ht="15" customHeight="1" x14ac:dyDescent="0.1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c r="AD3368" s="1"/>
      <c r="AE3368" s="1"/>
      <c r="AF3368" s="50"/>
      <c r="AG3368" s="54"/>
      <c r="AH3368" s="1"/>
      <c r="AI3368" s="1"/>
      <c r="AJ3368" s="1"/>
      <c r="AK3368" s="1"/>
      <c r="AL3368" s="1"/>
      <c r="AM3368" s="1"/>
      <c r="AN3368" s="1"/>
      <c r="AO3368" s="1"/>
      <c r="AP3368" s="1"/>
      <c r="AQ3368" s="1"/>
      <c r="AR3368" s="1"/>
      <c r="AS3368" s="1"/>
      <c r="AT3368" s="1"/>
      <c r="AU3368" s="1"/>
      <c r="AV3368" s="1"/>
      <c r="AW3368" s="1"/>
      <c r="AX3368" s="1"/>
      <c r="AY3368" s="1"/>
      <c r="AZ3368" s="1"/>
      <c r="BA3368" s="1"/>
      <c r="BB3368" s="1"/>
      <c r="BC3368" s="1"/>
      <c r="BD3368" s="1"/>
      <c r="BE3368" s="1"/>
      <c r="BF3368" s="1"/>
      <c r="BG3368" s="1"/>
      <c r="BH3368" s="1"/>
      <c r="BI3368" s="1"/>
      <c r="BJ3368" s="1"/>
      <c r="BK3368" s="1"/>
    </row>
    <row r="3369" spans="1:63" s="901" customFormat="1" ht="15" customHeight="1" x14ac:dyDescent="0.1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c r="AD3369" s="1"/>
      <c r="AE3369" s="1"/>
      <c r="AF3369" s="50"/>
      <c r="AG3369" s="54"/>
      <c r="AH3369" s="1"/>
      <c r="AI3369" s="1"/>
      <c r="AJ3369" s="1"/>
      <c r="AK3369" s="1"/>
      <c r="AL3369" s="1"/>
      <c r="AM3369" s="1"/>
      <c r="AN3369" s="1"/>
      <c r="AO3369" s="1"/>
      <c r="AP3369" s="1"/>
      <c r="AQ3369" s="1"/>
      <c r="AR3369" s="1"/>
      <c r="AS3369" s="1"/>
      <c r="AT3369" s="1"/>
      <c r="AU3369" s="1"/>
      <c r="AV3369" s="1"/>
      <c r="AW3369" s="1"/>
      <c r="AX3369" s="1"/>
      <c r="AY3369" s="1"/>
      <c r="AZ3369" s="1"/>
      <c r="BA3369" s="1"/>
      <c r="BB3369" s="1"/>
      <c r="BC3369" s="1"/>
      <c r="BD3369" s="1"/>
      <c r="BE3369" s="1"/>
      <c r="BF3369" s="1"/>
      <c r="BG3369" s="1"/>
      <c r="BH3369" s="1"/>
      <c r="BI3369" s="1"/>
      <c r="BJ3369" s="1"/>
      <c r="BK3369" s="1"/>
    </row>
    <row r="3370" spans="1:63" s="901" customFormat="1" ht="15" customHeight="1" x14ac:dyDescent="0.1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c r="AD3370" s="1"/>
      <c r="AE3370" s="1"/>
      <c r="AF3370" s="50"/>
      <c r="AG3370" s="54"/>
      <c r="AH3370" s="1"/>
      <c r="AI3370" s="1"/>
      <c r="AJ3370" s="1"/>
      <c r="AK3370" s="1"/>
      <c r="AL3370" s="1"/>
      <c r="AM3370" s="1"/>
      <c r="AN3370" s="1"/>
      <c r="AO3370" s="1"/>
      <c r="AP3370" s="1"/>
      <c r="AQ3370" s="1"/>
      <c r="AR3370" s="1"/>
      <c r="AS3370" s="1"/>
      <c r="AT3370" s="1"/>
      <c r="AU3370" s="1"/>
      <c r="AV3370" s="1"/>
      <c r="AW3370" s="1"/>
      <c r="AX3370" s="1"/>
      <c r="AY3370" s="1"/>
      <c r="AZ3370" s="1"/>
      <c r="BA3370" s="1"/>
      <c r="BB3370" s="1"/>
      <c r="BC3370" s="1"/>
      <c r="BD3370" s="1"/>
      <c r="BE3370" s="1"/>
      <c r="BF3370" s="1"/>
      <c r="BG3370" s="1"/>
      <c r="BH3370" s="1"/>
      <c r="BI3370" s="1"/>
      <c r="BJ3370" s="1"/>
      <c r="BK3370" s="1"/>
    </row>
    <row r="3371" spans="1:63" s="901" customFormat="1" ht="15" customHeight="1" x14ac:dyDescent="0.1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c r="AD3371" s="1"/>
      <c r="AE3371" s="1"/>
      <c r="AF3371" s="50"/>
      <c r="AG3371" s="54"/>
      <c r="AH3371" s="1"/>
      <c r="AI3371" s="1"/>
      <c r="AJ3371" s="1"/>
      <c r="AK3371" s="1"/>
      <c r="AL3371" s="1"/>
      <c r="AM3371" s="1"/>
      <c r="AN3371" s="1"/>
      <c r="AO3371" s="1"/>
      <c r="AP3371" s="1"/>
      <c r="AQ3371" s="1"/>
      <c r="AR3371" s="1"/>
      <c r="AS3371" s="1"/>
      <c r="AT3371" s="1"/>
      <c r="AU3371" s="1"/>
      <c r="AV3371" s="1"/>
      <c r="AW3371" s="1"/>
      <c r="AX3371" s="1"/>
      <c r="AY3371" s="1"/>
      <c r="AZ3371" s="1"/>
      <c r="BA3371" s="1"/>
      <c r="BB3371" s="1"/>
      <c r="BC3371" s="1"/>
      <c r="BD3371" s="1"/>
      <c r="BE3371" s="1"/>
      <c r="BF3371" s="1"/>
      <c r="BG3371" s="1"/>
      <c r="BH3371" s="1"/>
      <c r="BI3371" s="1"/>
      <c r="BJ3371" s="1"/>
      <c r="BK3371" s="1"/>
    </row>
    <row r="3372" spans="1:63" s="901" customFormat="1" ht="15" customHeight="1" x14ac:dyDescent="0.1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c r="AD3372" s="1"/>
      <c r="AE3372" s="1"/>
      <c r="AF3372" s="50"/>
      <c r="AG3372" s="54"/>
      <c r="AH3372" s="1"/>
      <c r="AI3372" s="1"/>
      <c r="AJ3372" s="1"/>
      <c r="AK3372" s="1"/>
      <c r="AL3372" s="1"/>
      <c r="AM3372" s="1"/>
      <c r="AN3372" s="1"/>
      <c r="AO3372" s="1"/>
      <c r="AP3372" s="1"/>
      <c r="AQ3372" s="1"/>
      <c r="AR3372" s="1"/>
      <c r="AS3372" s="1"/>
      <c r="AT3372" s="1"/>
      <c r="AU3372" s="1"/>
      <c r="AV3372" s="1"/>
      <c r="AW3372" s="1"/>
      <c r="AX3372" s="1"/>
      <c r="AY3372" s="1"/>
      <c r="AZ3372" s="1"/>
      <c r="BA3372" s="1"/>
      <c r="BB3372" s="1"/>
      <c r="BC3372" s="1"/>
      <c r="BD3372" s="1"/>
      <c r="BE3372" s="1"/>
      <c r="BF3372" s="1"/>
      <c r="BG3372" s="1"/>
      <c r="BH3372" s="1"/>
      <c r="BI3372" s="1"/>
      <c r="BJ3372" s="1"/>
      <c r="BK3372" s="1"/>
    </row>
    <row r="3373" spans="1:63" s="901" customFormat="1" ht="15" customHeight="1" x14ac:dyDescent="0.1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c r="AD3373" s="1"/>
      <c r="AE3373" s="1"/>
      <c r="AF3373" s="50"/>
      <c r="AG3373" s="54"/>
      <c r="AH3373" s="1"/>
      <c r="AI3373" s="1"/>
      <c r="AJ3373" s="1"/>
      <c r="AK3373" s="1"/>
      <c r="AL3373" s="1"/>
      <c r="AM3373" s="1"/>
      <c r="AN3373" s="1"/>
      <c r="AO3373" s="1"/>
      <c r="AP3373" s="1"/>
      <c r="AQ3373" s="1"/>
      <c r="AR3373" s="1"/>
      <c r="AS3373" s="1"/>
      <c r="AT3373" s="1"/>
      <c r="AU3373" s="1"/>
      <c r="AV3373" s="1"/>
      <c r="AW3373" s="1"/>
      <c r="AX3373" s="1"/>
      <c r="AY3373" s="1"/>
      <c r="AZ3373" s="1"/>
      <c r="BA3373" s="1"/>
      <c r="BB3373" s="1"/>
      <c r="BC3373" s="1"/>
      <c r="BD3373" s="1"/>
      <c r="BE3373" s="1"/>
      <c r="BF3373" s="1"/>
      <c r="BG3373" s="1"/>
      <c r="BH3373" s="1"/>
      <c r="BI3373" s="1"/>
      <c r="BJ3373" s="1"/>
      <c r="BK3373" s="1"/>
    </row>
    <row r="3374" spans="1:63" s="901" customFormat="1" ht="15" customHeight="1" x14ac:dyDescent="0.1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c r="AD3374" s="1"/>
      <c r="AE3374" s="1"/>
      <c r="AF3374" s="50"/>
      <c r="AG3374" s="54"/>
      <c r="AH3374" s="1"/>
      <c r="AI3374" s="1"/>
      <c r="AJ3374" s="1"/>
      <c r="AK3374" s="1"/>
      <c r="AL3374" s="1"/>
      <c r="AM3374" s="1"/>
      <c r="AN3374" s="1"/>
      <c r="AO3374" s="1"/>
      <c r="AP3374" s="1"/>
      <c r="AQ3374" s="1"/>
      <c r="AR3374" s="1"/>
      <c r="AS3374" s="1"/>
      <c r="AT3374" s="1"/>
      <c r="AU3374" s="1"/>
      <c r="AV3374" s="1"/>
      <c r="AW3374" s="1"/>
      <c r="AX3374" s="1"/>
      <c r="AY3374" s="1"/>
      <c r="AZ3374" s="1"/>
      <c r="BA3374" s="1"/>
      <c r="BB3374" s="1"/>
      <c r="BC3374" s="1"/>
      <c r="BD3374" s="1"/>
      <c r="BE3374" s="1"/>
      <c r="BF3374" s="1"/>
      <c r="BG3374" s="1"/>
      <c r="BH3374" s="1"/>
      <c r="BI3374" s="1"/>
      <c r="BJ3374" s="1"/>
      <c r="BK3374" s="1"/>
    </row>
    <row r="3375" spans="1:63" s="901" customFormat="1" ht="15" customHeight="1" x14ac:dyDescent="0.1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c r="AD3375" s="1"/>
      <c r="AE3375" s="1"/>
      <c r="AF3375" s="50"/>
      <c r="AG3375" s="54"/>
      <c r="AH3375" s="1"/>
      <c r="AI3375" s="1"/>
      <c r="AJ3375" s="1"/>
      <c r="AK3375" s="1"/>
      <c r="AL3375" s="1"/>
      <c r="AM3375" s="1"/>
      <c r="AN3375" s="1"/>
      <c r="AO3375" s="1"/>
      <c r="AP3375" s="1"/>
      <c r="AQ3375" s="1"/>
      <c r="AR3375" s="1"/>
      <c r="AS3375" s="1"/>
      <c r="AT3375" s="1"/>
      <c r="AU3375" s="1"/>
      <c r="AV3375" s="1"/>
      <c r="AW3375" s="1"/>
      <c r="AX3375" s="1"/>
      <c r="AY3375" s="1"/>
      <c r="AZ3375" s="1"/>
      <c r="BA3375" s="1"/>
      <c r="BB3375" s="1"/>
      <c r="BC3375" s="1"/>
      <c r="BD3375" s="1"/>
      <c r="BE3375" s="1"/>
      <c r="BF3375" s="1"/>
      <c r="BG3375" s="1"/>
      <c r="BH3375" s="1"/>
      <c r="BI3375" s="1"/>
      <c r="BJ3375" s="1"/>
      <c r="BK3375" s="1"/>
    </row>
    <row r="3376" spans="1:63" s="901" customFormat="1" ht="15" customHeight="1" x14ac:dyDescent="0.1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c r="AD3376" s="1"/>
      <c r="AE3376" s="1"/>
      <c r="AF3376" s="50"/>
      <c r="AG3376" s="54"/>
      <c r="AH3376" s="1"/>
      <c r="AI3376" s="1"/>
      <c r="AJ3376" s="1"/>
      <c r="AK3376" s="1"/>
      <c r="AL3376" s="1"/>
      <c r="AM3376" s="1"/>
      <c r="AN3376" s="1"/>
      <c r="AO3376" s="1"/>
      <c r="AP3376" s="1"/>
      <c r="AQ3376" s="1"/>
      <c r="AR3376" s="1"/>
      <c r="AS3376" s="1"/>
      <c r="AT3376" s="1"/>
      <c r="AU3376" s="1"/>
      <c r="AV3376" s="1"/>
      <c r="AW3376" s="1"/>
      <c r="AX3376" s="1"/>
      <c r="AY3376" s="1"/>
      <c r="AZ3376" s="1"/>
      <c r="BA3376" s="1"/>
      <c r="BB3376" s="1"/>
      <c r="BC3376" s="1"/>
      <c r="BD3376" s="1"/>
      <c r="BE3376" s="1"/>
      <c r="BF3376" s="1"/>
      <c r="BG3376" s="1"/>
      <c r="BH3376" s="1"/>
      <c r="BI3376" s="1"/>
      <c r="BJ3376" s="1"/>
      <c r="BK3376" s="1"/>
    </row>
    <row r="3377" spans="1:63" s="901" customFormat="1" ht="15" customHeight="1" x14ac:dyDescent="0.1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c r="AD3377" s="1"/>
      <c r="AE3377" s="1"/>
      <c r="AF3377" s="50"/>
      <c r="AG3377" s="54"/>
      <c r="AH3377" s="1"/>
      <c r="AI3377" s="1"/>
      <c r="AJ3377" s="1"/>
      <c r="AK3377" s="1"/>
      <c r="AL3377" s="1"/>
      <c r="AM3377" s="1"/>
      <c r="AN3377" s="1"/>
      <c r="AO3377" s="1"/>
      <c r="AP3377" s="1"/>
      <c r="AQ3377" s="1"/>
      <c r="AR3377" s="1"/>
      <c r="AS3377" s="1"/>
      <c r="AT3377" s="1"/>
      <c r="AU3377" s="1"/>
      <c r="AV3377" s="1"/>
      <c r="AW3377" s="1"/>
      <c r="AX3377" s="1"/>
      <c r="AY3377" s="1"/>
      <c r="AZ3377" s="1"/>
      <c r="BA3377" s="1"/>
      <c r="BB3377" s="1"/>
      <c r="BC3377" s="1"/>
      <c r="BD3377" s="1"/>
      <c r="BE3377" s="1"/>
      <c r="BF3377" s="1"/>
      <c r="BG3377" s="1"/>
      <c r="BH3377" s="1"/>
      <c r="BI3377" s="1"/>
      <c r="BJ3377" s="1"/>
      <c r="BK3377" s="1"/>
    </row>
    <row r="3378" spans="1:63" s="901" customFormat="1" ht="15" customHeight="1" x14ac:dyDescent="0.1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c r="AD3378" s="1"/>
      <c r="AE3378" s="1"/>
      <c r="AF3378" s="50"/>
      <c r="AG3378" s="54"/>
      <c r="AH3378" s="1"/>
      <c r="AI3378" s="1"/>
      <c r="AJ3378" s="1"/>
      <c r="AK3378" s="1"/>
      <c r="AL3378" s="1"/>
      <c r="AM3378" s="1"/>
      <c r="AN3378" s="1"/>
      <c r="AO3378" s="1"/>
      <c r="AP3378" s="1"/>
      <c r="AQ3378" s="1"/>
      <c r="AR3378" s="1"/>
      <c r="AS3378" s="1"/>
      <c r="AT3378" s="1"/>
      <c r="AU3378" s="1"/>
      <c r="AV3378" s="1"/>
      <c r="AW3378" s="1"/>
      <c r="AX3378" s="1"/>
      <c r="AY3378" s="1"/>
      <c r="AZ3378" s="1"/>
      <c r="BA3378" s="1"/>
      <c r="BB3378" s="1"/>
      <c r="BC3378" s="1"/>
      <c r="BD3378" s="1"/>
      <c r="BE3378" s="1"/>
      <c r="BF3378" s="1"/>
      <c r="BG3378" s="1"/>
      <c r="BH3378" s="1"/>
      <c r="BI3378" s="1"/>
      <c r="BJ3378" s="1"/>
      <c r="BK3378" s="1"/>
    </row>
    <row r="3379" spans="1:63" s="901" customFormat="1" ht="15" customHeight="1" x14ac:dyDescent="0.1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c r="AD3379" s="1"/>
      <c r="AE3379" s="1"/>
      <c r="AF3379" s="50"/>
      <c r="AG3379" s="54"/>
      <c r="AH3379" s="1"/>
      <c r="AI3379" s="1"/>
      <c r="AJ3379" s="1"/>
      <c r="AK3379" s="1"/>
      <c r="AL3379" s="1"/>
      <c r="AM3379" s="1"/>
      <c r="AN3379" s="1"/>
      <c r="AO3379" s="1"/>
      <c r="AP3379" s="1"/>
      <c r="AQ3379" s="1"/>
      <c r="AR3379" s="1"/>
      <c r="AS3379" s="1"/>
      <c r="AT3379" s="1"/>
      <c r="AU3379" s="1"/>
      <c r="AV3379" s="1"/>
      <c r="AW3379" s="1"/>
      <c r="AX3379" s="1"/>
      <c r="AY3379" s="1"/>
      <c r="AZ3379" s="1"/>
      <c r="BA3379" s="1"/>
      <c r="BB3379" s="1"/>
      <c r="BC3379" s="1"/>
      <c r="BD3379" s="1"/>
      <c r="BE3379" s="1"/>
      <c r="BF3379" s="1"/>
      <c r="BG3379" s="1"/>
      <c r="BH3379" s="1"/>
      <c r="BI3379" s="1"/>
      <c r="BJ3379" s="1"/>
      <c r="BK3379" s="1"/>
    </row>
    <row r="3380" spans="1:63" s="901" customFormat="1" ht="15" customHeight="1" x14ac:dyDescent="0.1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c r="AD3380" s="1"/>
      <c r="AE3380" s="1"/>
      <c r="AF3380" s="50"/>
      <c r="AG3380" s="54"/>
      <c r="AH3380" s="1"/>
      <c r="AI3380" s="1"/>
      <c r="AJ3380" s="1"/>
      <c r="AK3380" s="1"/>
      <c r="AL3380" s="1"/>
      <c r="AM3380" s="1"/>
      <c r="AN3380" s="1"/>
      <c r="AO3380" s="1"/>
      <c r="AP3380" s="1"/>
      <c r="AQ3380" s="1"/>
      <c r="AR3380" s="1"/>
      <c r="AS3380" s="1"/>
      <c r="AT3380" s="1"/>
      <c r="AU3380" s="1"/>
      <c r="AV3380" s="1"/>
      <c r="AW3380" s="1"/>
      <c r="AX3380" s="1"/>
      <c r="AY3380" s="1"/>
      <c r="AZ3380" s="1"/>
      <c r="BA3380" s="1"/>
      <c r="BB3380" s="1"/>
      <c r="BC3380" s="1"/>
      <c r="BD3380" s="1"/>
      <c r="BE3380" s="1"/>
      <c r="BF3380" s="1"/>
      <c r="BG3380" s="1"/>
      <c r="BH3380" s="1"/>
      <c r="BI3380" s="1"/>
      <c r="BJ3380" s="1"/>
      <c r="BK3380" s="1"/>
    </row>
    <row r="3381" spans="1:63" s="901" customFormat="1" ht="15" customHeight="1" x14ac:dyDescent="0.1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c r="AD3381" s="1"/>
      <c r="AE3381" s="1"/>
      <c r="AF3381" s="50"/>
      <c r="AG3381" s="54"/>
      <c r="AH3381" s="1"/>
      <c r="AI3381" s="1"/>
      <c r="AJ3381" s="1"/>
      <c r="AK3381" s="1"/>
      <c r="AL3381" s="1"/>
      <c r="AM3381" s="1"/>
      <c r="AN3381" s="1"/>
      <c r="AO3381" s="1"/>
      <c r="AP3381" s="1"/>
      <c r="AQ3381" s="1"/>
      <c r="AR3381" s="1"/>
      <c r="AS3381" s="1"/>
      <c r="AT3381" s="1"/>
      <c r="AU3381" s="1"/>
      <c r="AV3381" s="1"/>
      <c r="AW3381" s="1"/>
      <c r="AX3381" s="1"/>
      <c r="AY3381" s="1"/>
      <c r="AZ3381" s="1"/>
      <c r="BA3381" s="1"/>
      <c r="BB3381" s="1"/>
      <c r="BC3381" s="1"/>
      <c r="BD3381" s="1"/>
      <c r="BE3381" s="1"/>
      <c r="BF3381" s="1"/>
      <c r="BG3381" s="1"/>
      <c r="BH3381" s="1"/>
      <c r="BI3381" s="1"/>
      <c r="BJ3381" s="1"/>
      <c r="BK3381" s="1"/>
    </row>
    <row r="3382" spans="1:63" s="901" customFormat="1" ht="15" customHeight="1" x14ac:dyDescent="0.1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c r="AD3382" s="1"/>
      <c r="AE3382" s="1"/>
      <c r="AF3382" s="50"/>
      <c r="AG3382" s="54"/>
      <c r="AH3382" s="1"/>
      <c r="AI3382" s="1"/>
      <c r="AJ3382" s="1"/>
      <c r="AK3382" s="1"/>
      <c r="AL3382" s="1"/>
      <c r="AM3382" s="1"/>
      <c r="AN3382" s="1"/>
      <c r="AO3382" s="1"/>
      <c r="AP3382" s="1"/>
      <c r="AQ3382" s="1"/>
      <c r="AR3382" s="1"/>
      <c r="AS3382" s="1"/>
      <c r="AT3382" s="1"/>
      <c r="AU3382" s="1"/>
      <c r="AV3382" s="1"/>
      <c r="AW3382" s="1"/>
      <c r="AX3382" s="1"/>
      <c r="AY3382" s="1"/>
      <c r="AZ3382" s="1"/>
      <c r="BA3382" s="1"/>
      <c r="BB3382" s="1"/>
      <c r="BC3382" s="1"/>
      <c r="BD3382" s="1"/>
      <c r="BE3382" s="1"/>
      <c r="BF3382" s="1"/>
      <c r="BG3382" s="1"/>
      <c r="BH3382" s="1"/>
      <c r="BI3382" s="1"/>
      <c r="BJ3382" s="1"/>
      <c r="BK3382" s="1"/>
    </row>
    <row r="3383" spans="1:63" s="901" customFormat="1" ht="15" customHeight="1" x14ac:dyDescent="0.1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c r="AD3383" s="1"/>
      <c r="AE3383" s="1"/>
      <c r="AF3383" s="50"/>
      <c r="AG3383" s="54"/>
      <c r="AH3383" s="1"/>
      <c r="AI3383" s="1"/>
      <c r="AJ3383" s="1"/>
      <c r="AK3383" s="1"/>
      <c r="AL3383" s="1"/>
      <c r="AM3383" s="1"/>
      <c r="AN3383" s="1"/>
      <c r="AO3383" s="1"/>
      <c r="AP3383" s="1"/>
      <c r="AQ3383" s="1"/>
      <c r="AR3383" s="1"/>
      <c r="AS3383" s="1"/>
      <c r="AT3383" s="1"/>
      <c r="AU3383" s="1"/>
      <c r="AV3383" s="1"/>
      <c r="AW3383" s="1"/>
      <c r="AX3383" s="1"/>
      <c r="AY3383" s="1"/>
      <c r="AZ3383" s="1"/>
      <c r="BA3383" s="1"/>
      <c r="BB3383" s="1"/>
      <c r="BC3383" s="1"/>
      <c r="BD3383" s="1"/>
      <c r="BE3383" s="1"/>
      <c r="BF3383" s="1"/>
      <c r="BG3383" s="1"/>
      <c r="BH3383" s="1"/>
      <c r="BI3383" s="1"/>
      <c r="BJ3383" s="1"/>
      <c r="BK3383" s="1"/>
    </row>
    <row r="3384" spans="1:63" s="901" customFormat="1" ht="15" customHeight="1" x14ac:dyDescent="0.1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c r="AD3384" s="1"/>
      <c r="AE3384" s="1"/>
      <c r="AF3384" s="50"/>
      <c r="AG3384" s="54"/>
      <c r="AH3384" s="1"/>
      <c r="AI3384" s="1"/>
      <c r="AJ3384" s="1"/>
      <c r="AK3384" s="1"/>
      <c r="AL3384" s="1"/>
      <c r="AM3384" s="1"/>
      <c r="AN3384" s="1"/>
      <c r="AO3384" s="1"/>
      <c r="AP3384" s="1"/>
      <c r="AQ3384" s="1"/>
      <c r="AR3384" s="1"/>
      <c r="AS3384" s="1"/>
      <c r="AT3384" s="1"/>
      <c r="AU3384" s="1"/>
      <c r="AV3384" s="1"/>
      <c r="AW3384" s="1"/>
      <c r="AX3384" s="1"/>
      <c r="AY3384" s="1"/>
      <c r="AZ3384" s="1"/>
      <c r="BA3384" s="1"/>
      <c r="BB3384" s="1"/>
      <c r="BC3384" s="1"/>
      <c r="BD3384" s="1"/>
      <c r="BE3384" s="1"/>
      <c r="BF3384" s="1"/>
      <c r="BG3384" s="1"/>
      <c r="BH3384" s="1"/>
      <c r="BI3384" s="1"/>
      <c r="BJ3384" s="1"/>
      <c r="BK3384" s="1"/>
    </row>
    <row r="3385" spans="1:63" s="901" customFormat="1" ht="15" customHeight="1" x14ac:dyDescent="0.1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c r="AD3385" s="1"/>
      <c r="AE3385" s="1"/>
      <c r="AF3385" s="50"/>
      <c r="AG3385" s="54"/>
      <c r="AH3385" s="1"/>
      <c r="AI3385" s="1"/>
      <c r="AJ3385" s="1"/>
      <c r="AK3385" s="1"/>
      <c r="AL3385" s="1"/>
      <c r="AM3385" s="1"/>
      <c r="AN3385" s="1"/>
      <c r="AO3385" s="1"/>
      <c r="AP3385" s="1"/>
      <c r="AQ3385" s="1"/>
      <c r="AR3385" s="1"/>
      <c r="AS3385" s="1"/>
      <c r="AT3385" s="1"/>
      <c r="AU3385" s="1"/>
      <c r="AV3385" s="1"/>
      <c r="AW3385" s="1"/>
      <c r="AX3385" s="1"/>
      <c r="AY3385" s="1"/>
      <c r="AZ3385" s="1"/>
      <c r="BA3385" s="1"/>
      <c r="BB3385" s="1"/>
      <c r="BC3385" s="1"/>
      <c r="BD3385" s="1"/>
      <c r="BE3385" s="1"/>
      <c r="BF3385" s="1"/>
      <c r="BG3385" s="1"/>
      <c r="BH3385" s="1"/>
      <c r="BI3385" s="1"/>
      <c r="BJ3385" s="1"/>
      <c r="BK3385" s="1"/>
    </row>
    <row r="3386" spans="1:63" s="901" customFormat="1" ht="15" customHeight="1" x14ac:dyDescent="0.1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c r="AD3386" s="1"/>
      <c r="AE3386" s="1"/>
      <c r="AF3386" s="50"/>
      <c r="AG3386" s="54"/>
      <c r="AH3386" s="1"/>
      <c r="AI3386" s="1"/>
      <c r="AJ3386" s="1"/>
      <c r="AK3386" s="1"/>
      <c r="AL3386" s="1"/>
      <c r="AM3386" s="1"/>
      <c r="AN3386" s="1"/>
      <c r="AO3386" s="1"/>
      <c r="AP3386" s="1"/>
      <c r="AQ3386" s="1"/>
      <c r="AR3386" s="1"/>
      <c r="AS3386" s="1"/>
      <c r="AT3386" s="1"/>
      <c r="AU3386" s="1"/>
      <c r="AV3386" s="1"/>
      <c r="AW3386" s="1"/>
      <c r="AX3386" s="1"/>
      <c r="AY3386" s="1"/>
      <c r="AZ3386" s="1"/>
      <c r="BA3386" s="1"/>
      <c r="BB3386" s="1"/>
      <c r="BC3386" s="1"/>
      <c r="BD3386" s="1"/>
      <c r="BE3386" s="1"/>
      <c r="BF3386" s="1"/>
      <c r="BG3386" s="1"/>
      <c r="BH3386" s="1"/>
      <c r="BI3386" s="1"/>
      <c r="BJ3386" s="1"/>
      <c r="BK3386" s="1"/>
    </row>
    <row r="3387" spans="1:63" s="901" customFormat="1" ht="15" customHeight="1" x14ac:dyDescent="0.1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c r="AD3387" s="1"/>
      <c r="AE3387" s="1"/>
      <c r="AF3387" s="50"/>
      <c r="AG3387" s="54"/>
      <c r="AH3387" s="1"/>
      <c r="AI3387" s="1"/>
      <c r="AJ3387" s="1"/>
      <c r="AK3387" s="1"/>
      <c r="AL3387" s="1"/>
      <c r="AM3387" s="1"/>
      <c r="AN3387" s="1"/>
      <c r="AO3387" s="1"/>
      <c r="AP3387" s="1"/>
      <c r="AQ3387" s="1"/>
      <c r="AR3387" s="1"/>
      <c r="AS3387" s="1"/>
      <c r="AT3387" s="1"/>
      <c r="AU3387" s="1"/>
      <c r="AV3387" s="1"/>
      <c r="AW3387" s="1"/>
      <c r="AX3387" s="1"/>
      <c r="AY3387" s="1"/>
      <c r="AZ3387" s="1"/>
      <c r="BA3387" s="1"/>
      <c r="BB3387" s="1"/>
      <c r="BC3387" s="1"/>
      <c r="BD3387" s="1"/>
      <c r="BE3387" s="1"/>
      <c r="BF3387" s="1"/>
      <c r="BG3387" s="1"/>
      <c r="BH3387" s="1"/>
      <c r="BI3387" s="1"/>
      <c r="BJ3387" s="1"/>
      <c r="BK3387" s="1"/>
    </row>
    <row r="3388" spans="1:63" s="901" customFormat="1" ht="15" customHeight="1" x14ac:dyDescent="0.1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c r="AD3388" s="1"/>
      <c r="AE3388" s="1"/>
      <c r="AF3388" s="50"/>
      <c r="AG3388" s="54"/>
      <c r="AH3388" s="1"/>
      <c r="AI3388" s="1"/>
      <c r="AJ3388" s="1"/>
      <c r="AK3388" s="1"/>
      <c r="AL3388" s="1"/>
      <c r="AM3388" s="1"/>
      <c r="AN3388" s="1"/>
      <c r="AO3388" s="1"/>
      <c r="AP3388" s="1"/>
      <c r="AQ3388" s="1"/>
      <c r="AR3388" s="1"/>
      <c r="AS3388" s="1"/>
      <c r="AT3388" s="1"/>
      <c r="AU3388" s="1"/>
      <c r="AV3388" s="1"/>
      <c r="AW3388" s="1"/>
      <c r="AX3388" s="1"/>
      <c r="AY3388" s="1"/>
      <c r="AZ3388" s="1"/>
      <c r="BA3388" s="1"/>
      <c r="BB3388" s="1"/>
      <c r="BC3388" s="1"/>
      <c r="BD3388" s="1"/>
      <c r="BE3388" s="1"/>
      <c r="BF3388" s="1"/>
      <c r="BG3388" s="1"/>
      <c r="BH3388" s="1"/>
      <c r="BI3388" s="1"/>
      <c r="BJ3388" s="1"/>
      <c r="BK3388" s="1"/>
    </row>
    <row r="3389" spans="1:63" s="901" customFormat="1" ht="15" customHeight="1" x14ac:dyDescent="0.1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c r="AD3389" s="1"/>
      <c r="AE3389" s="1"/>
      <c r="AF3389" s="50"/>
      <c r="AG3389" s="54"/>
      <c r="AH3389" s="1"/>
      <c r="AI3389" s="1"/>
      <c r="AJ3389" s="1"/>
      <c r="AK3389" s="1"/>
      <c r="AL3389" s="1"/>
      <c r="AM3389" s="1"/>
      <c r="AN3389" s="1"/>
      <c r="AO3389" s="1"/>
      <c r="AP3389" s="1"/>
      <c r="AQ3389" s="1"/>
      <c r="AR3389" s="1"/>
      <c r="AS3389" s="1"/>
      <c r="AT3389" s="1"/>
      <c r="AU3389" s="1"/>
      <c r="AV3389" s="1"/>
      <c r="AW3389" s="1"/>
      <c r="AX3389" s="1"/>
      <c r="AY3389" s="1"/>
      <c r="AZ3389" s="1"/>
      <c r="BA3389" s="1"/>
      <c r="BB3389" s="1"/>
      <c r="BC3389" s="1"/>
      <c r="BD3389" s="1"/>
      <c r="BE3389" s="1"/>
      <c r="BF3389" s="1"/>
      <c r="BG3389" s="1"/>
      <c r="BH3389" s="1"/>
      <c r="BI3389" s="1"/>
      <c r="BJ3389" s="1"/>
      <c r="BK3389" s="1"/>
    </row>
    <row r="3390" spans="1:63" s="901" customFormat="1" ht="15" customHeight="1" x14ac:dyDescent="0.1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c r="AD3390" s="1"/>
      <c r="AE3390" s="1"/>
      <c r="AF3390" s="50"/>
      <c r="AG3390" s="54"/>
      <c r="AH3390" s="1"/>
      <c r="AI3390" s="1"/>
      <c r="AJ3390" s="1"/>
      <c r="AK3390" s="1"/>
      <c r="AL3390" s="1"/>
      <c r="AM3390" s="1"/>
      <c r="AN3390" s="1"/>
      <c r="AO3390" s="1"/>
      <c r="AP3390" s="1"/>
      <c r="AQ3390" s="1"/>
      <c r="AR3390" s="1"/>
      <c r="AS3390" s="1"/>
      <c r="AT3390" s="1"/>
      <c r="AU3390" s="1"/>
      <c r="AV3390" s="1"/>
      <c r="AW3390" s="1"/>
      <c r="AX3390" s="1"/>
      <c r="AY3390" s="1"/>
      <c r="AZ3390" s="1"/>
      <c r="BA3390" s="1"/>
      <c r="BB3390" s="1"/>
      <c r="BC3390" s="1"/>
      <c r="BD3390" s="1"/>
      <c r="BE3390" s="1"/>
      <c r="BF3390" s="1"/>
      <c r="BG3390" s="1"/>
      <c r="BH3390" s="1"/>
      <c r="BI3390" s="1"/>
      <c r="BJ3390" s="1"/>
      <c r="BK3390" s="1"/>
    </row>
    <row r="3391" spans="1:63" s="901" customFormat="1" ht="15" customHeight="1" x14ac:dyDescent="0.1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c r="AD3391" s="1"/>
      <c r="AE3391" s="1"/>
      <c r="AF3391" s="50"/>
      <c r="AG3391" s="54"/>
      <c r="AH3391" s="1"/>
      <c r="AI3391" s="1"/>
      <c r="AJ3391" s="1"/>
      <c r="AK3391" s="1"/>
      <c r="AL3391" s="1"/>
      <c r="AM3391" s="1"/>
      <c r="AN3391" s="1"/>
      <c r="AO3391" s="1"/>
      <c r="AP3391" s="1"/>
      <c r="AQ3391" s="1"/>
      <c r="AR3391" s="1"/>
      <c r="AS3391" s="1"/>
      <c r="AT3391" s="1"/>
      <c r="AU3391" s="1"/>
      <c r="AV3391" s="1"/>
      <c r="AW3391" s="1"/>
      <c r="AX3391" s="1"/>
      <c r="AY3391" s="1"/>
      <c r="AZ3391" s="1"/>
      <c r="BA3391" s="1"/>
      <c r="BB3391" s="1"/>
      <c r="BC3391" s="1"/>
      <c r="BD3391" s="1"/>
      <c r="BE3391" s="1"/>
      <c r="BF3391" s="1"/>
      <c r="BG3391" s="1"/>
      <c r="BH3391" s="1"/>
      <c r="BI3391" s="1"/>
      <c r="BJ3391" s="1"/>
      <c r="BK3391" s="1"/>
    </row>
    <row r="3392" spans="1:63" s="901" customFormat="1" ht="15" customHeight="1" x14ac:dyDescent="0.1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c r="AD3392" s="1"/>
      <c r="AE3392" s="1"/>
      <c r="AF3392" s="50"/>
      <c r="AG3392" s="54"/>
      <c r="AH3392" s="1"/>
      <c r="AI3392" s="1"/>
      <c r="AJ3392" s="1"/>
      <c r="AK3392" s="1"/>
      <c r="AL3392" s="1"/>
      <c r="AM3392" s="1"/>
      <c r="AN3392" s="1"/>
      <c r="AO3392" s="1"/>
      <c r="AP3392" s="1"/>
      <c r="AQ3392" s="1"/>
      <c r="AR3392" s="1"/>
      <c r="AS3392" s="1"/>
      <c r="AT3392" s="1"/>
      <c r="AU3392" s="1"/>
      <c r="AV3392" s="1"/>
      <c r="AW3392" s="1"/>
      <c r="AX3392" s="1"/>
      <c r="AY3392" s="1"/>
      <c r="AZ3392" s="1"/>
      <c r="BA3392" s="1"/>
      <c r="BB3392" s="1"/>
      <c r="BC3392" s="1"/>
      <c r="BD3392" s="1"/>
      <c r="BE3392" s="1"/>
      <c r="BF3392" s="1"/>
      <c r="BG3392" s="1"/>
      <c r="BH3392" s="1"/>
      <c r="BI3392" s="1"/>
      <c r="BJ3392" s="1"/>
      <c r="BK3392" s="1"/>
    </row>
    <row r="3393" spans="1:63" s="901" customFormat="1" ht="15" customHeight="1" x14ac:dyDescent="0.1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c r="AD3393" s="1"/>
      <c r="AE3393" s="1"/>
      <c r="AF3393" s="50"/>
      <c r="AG3393" s="54"/>
      <c r="AH3393" s="1"/>
      <c r="AI3393" s="1"/>
      <c r="AJ3393" s="1"/>
      <c r="AK3393" s="1"/>
      <c r="AL3393" s="1"/>
      <c r="AM3393" s="1"/>
      <c r="AN3393" s="1"/>
      <c r="AO3393" s="1"/>
      <c r="AP3393" s="1"/>
      <c r="AQ3393" s="1"/>
      <c r="AR3393" s="1"/>
      <c r="AS3393" s="1"/>
      <c r="AT3393" s="1"/>
      <c r="AU3393" s="1"/>
      <c r="AV3393" s="1"/>
      <c r="AW3393" s="1"/>
      <c r="AX3393" s="1"/>
      <c r="AY3393" s="1"/>
      <c r="AZ3393" s="1"/>
      <c r="BA3393" s="1"/>
      <c r="BB3393" s="1"/>
      <c r="BC3393" s="1"/>
      <c r="BD3393" s="1"/>
      <c r="BE3393" s="1"/>
      <c r="BF3393" s="1"/>
      <c r="BG3393" s="1"/>
      <c r="BH3393" s="1"/>
      <c r="BI3393" s="1"/>
      <c r="BJ3393" s="1"/>
      <c r="BK3393" s="1"/>
    </row>
    <row r="3394" spans="1:63" s="901" customFormat="1" ht="15" customHeight="1" x14ac:dyDescent="0.1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c r="AD3394" s="1"/>
      <c r="AE3394" s="1"/>
      <c r="AF3394" s="50"/>
      <c r="AG3394" s="54"/>
      <c r="AH3394" s="1"/>
      <c r="AI3394" s="1"/>
      <c r="AJ3394" s="1"/>
      <c r="AK3394" s="1"/>
      <c r="AL3394" s="1"/>
      <c r="AM3394" s="1"/>
      <c r="AN3394" s="1"/>
      <c r="AO3394" s="1"/>
      <c r="AP3394" s="1"/>
      <c r="AQ3394" s="1"/>
      <c r="AR3394" s="1"/>
      <c r="AS3394" s="1"/>
      <c r="AT3394" s="1"/>
      <c r="AU3394" s="1"/>
      <c r="AV3394" s="1"/>
      <c r="AW3394" s="1"/>
      <c r="AX3394" s="1"/>
      <c r="AY3394" s="1"/>
      <c r="AZ3394" s="1"/>
      <c r="BA3394" s="1"/>
      <c r="BB3394" s="1"/>
      <c r="BC3394" s="1"/>
      <c r="BD3394" s="1"/>
      <c r="BE3394" s="1"/>
      <c r="BF3394" s="1"/>
      <c r="BG3394" s="1"/>
      <c r="BH3394" s="1"/>
      <c r="BI3394" s="1"/>
      <c r="BJ3394" s="1"/>
      <c r="BK3394" s="1"/>
    </row>
    <row r="3395" spans="1:63" s="901" customFormat="1" ht="15" customHeight="1" x14ac:dyDescent="0.1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c r="AD3395" s="1"/>
      <c r="AE3395" s="1"/>
      <c r="AF3395" s="50"/>
      <c r="AG3395" s="54"/>
      <c r="AH3395" s="1"/>
      <c r="AI3395" s="1"/>
      <c r="AJ3395" s="1"/>
      <c r="AK3395" s="1"/>
      <c r="AL3395" s="1"/>
      <c r="AM3395" s="1"/>
      <c r="AN3395" s="1"/>
      <c r="AO3395" s="1"/>
      <c r="AP3395" s="1"/>
      <c r="AQ3395" s="1"/>
      <c r="AR3395" s="1"/>
      <c r="AS3395" s="1"/>
      <c r="AT3395" s="1"/>
      <c r="AU3395" s="1"/>
      <c r="AV3395" s="1"/>
      <c r="AW3395" s="1"/>
      <c r="AX3395" s="1"/>
      <c r="AY3395" s="1"/>
      <c r="AZ3395" s="1"/>
      <c r="BA3395" s="1"/>
      <c r="BB3395" s="1"/>
      <c r="BC3395" s="1"/>
      <c r="BD3395" s="1"/>
      <c r="BE3395" s="1"/>
      <c r="BF3395" s="1"/>
      <c r="BG3395" s="1"/>
      <c r="BH3395" s="1"/>
      <c r="BI3395" s="1"/>
      <c r="BJ3395" s="1"/>
      <c r="BK3395" s="1"/>
    </row>
    <row r="3396" spans="1:63" s="901" customFormat="1" ht="15" customHeight="1" x14ac:dyDescent="0.1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c r="AD3396" s="1"/>
      <c r="AE3396" s="1"/>
      <c r="AF3396" s="50"/>
      <c r="AG3396" s="54"/>
      <c r="AH3396" s="1"/>
      <c r="AI3396" s="1"/>
      <c r="AJ3396" s="1"/>
      <c r="AK3396" s="1"/>
      <c r="AL3396" s="1"/>
      <c r="AM3396" s="1"/>
      <c r="AN3396" s="1"/>
      <c r="AO3396" s="1"/>
      <c r="AP3396" s="1"/>
      <c r="AQ3396" s="1"/>
      <c r="AR3396" s="1"/>
      <c r="AS3396" s="1"/>
      <c r="AT3396" s="1"/>
      <c r="AU3396" s="1"/>
      <c r="AV3396" s="1"/>
      <c r="AW3396" s="1"/>
      <c r="AX3396" s="1"/>
      <c r="AY3396" s="1"/>
      <c r="AZ3396" s="1"/>
      <c r="BA3396" s="1"/>
      <c r="BB3396" s="1"/>
      <c r="BC3396" s="1"/>
      <c r="BD3396" s="1"/>
      <c r="BE3396" s="1"/>
      <c r="BF3396" s="1"/>
      <c r="BG3396" s="1"/>
      <c r="BH3396" s="1"/>
      <c r="BI3396" s="1"/>
      <c r="BJ3396" s="1"/>
      <c r="BK3396" s="1"/>
    </row>
    <row r="3397" spans="1:63" s="901" customFormat="1" ht="15" customHeight="1" x14ac:dyDescent="0.1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c r="AD3397" s="1"/>
      <c r="AE3397" s="1"/>
      <c r="AF3397" s="50"/>
      <c r="AG3397" s="54"/>
      <c r="AH3397" s="1"/>
      <c r="AI3397" s="1"/>
      <c r="AJ3397" s="1"/>
      <c r="AK3397" s="1"/>
      <c r="AL3397" s="1"/>
      <c r="AM3397" s="1"/>
      <c r="AN3397" s="1"/>
      <c r="AO3397" s="1"/>
      <c r="AP3397" s="1"/>
      <c r="AQ3397" s="1"/>
      <c r="AR3397" s="1"/>
      <c r="AS3397" s="1"/>
      <c r="AT3397" s="1"/>
      <c r="AU3397" s="1"/>
      <c r="AV3397" s="1"/>
      <c r="AW3397" s="1"/>
      <c r="AX3397" s="1"/>
      <c r="AY3397" s="1"/>
      <c r="AZ3397" s="1"/>
      <c r="BA3397" s="1"/>
      <c r="BB3397" s="1"/>
      <c r="BC3397" s="1"/>
      <c r="BD3397" s="1"/>
      <c r="BE3397" s="1"/>
      <c r="BF3397" s="1"/>
      <c r="BG3397" s="1"/>
      <c r="BH3397" s="1"/>
      <c r="BI3397" s="1"/>
      <c r="BJ3397" s="1"/>
      <c r="BK3397" s="1"/>
    </row>
    <row r="3398" spans="1:63" s="901" customFormat="1" ht="15" customHeight="1" x14ac:dyDescent="0.1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c r="AD3398" s="1"/>
      <c r="AE3398" s="1"/>
      <c r="AF3398" s="50"/>
      <c r="AG3398" s="54"/>
      <c r="AH3398" s="1"/>
      <c r="AI3398" s="1"/>
      <c r="AJ3398" s="1"/>
      <c r="AK3398" s="1"/>
      <c r="AL3398" s="1"/>
      <c r="AM3398" s="1"/>
      <c r="AN3398" s="1"/>
      <c r="AO3398" s="1"/>
      <c r="AP3398" s="1"/>
      <c r="AQ3398" s="1"/>
      <c r="AR3398" s="1"/>
      <c r="AS3398" s="1"/>
      <c r="AT3398" s="1"/>
      <c r="AU3398" s="1"/>
      <c r="AV3398" s="1"/>
      <c r="AW3398" s="1"/>
      <c r="AX3398" s="1"/>
      <c r="AY3398" s="1"/>
      <c r="AZ3398" s="1"/>
      <c r="BA3398" s="1"/>
      <c r="BB3398" s="1"/>
      <c r="BC3398" s="1"/>
      <c r="BD3398" s="1"/>
      <c r="BE3398" s="1"/>
      <c r="BF3398" s="1"/>
      <c r="BG3398" s="1"/>
      <c r="BH3398" s="1"/>
      <c r="BI3398" s="1"/>
      <c r="BJ3398" s="1"/>
      <c r="BK3398" s="1"/>
    </row>
    <row r="3399" spans="1:63" s="901" customFormat="1" ht="15" customHeight="1" x14ac:dyDescent="0.1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c r="AD3399" s="1"/>
      <c r="AE3399" s="1"/>
      <c r="AF3399" s="50"/>
      <c r="AG3399" s="54"/>
      <c r="AH3399" s="1"/>
      <c r="AI3399" s="1"/>
      <c r="AJ3399" s="1"/>
      <c r="AK3399" s="1"/>
      <c r="AL3399" s="1"/>
      <c r="AM3399" s="1"/>
      <c r="AN3399" s="1"/>
      <c r="AO3399" s="1"/>
      <c r="AP3399" s="1"/>
      <c r="AQ3399" s="1"/>
      <c r="AR3399" s="1"/>
      <c r="AS3399" s="1"/>
      <c r="AT3399" s="1"/>
      <c r="AU3399" s="1"/>
      <c r="AV3399" s="1"/>
      <c r="AW3399" s="1"/>
      <c r="AX3399" s="1"/>
      <c r="AY3399" s="1"/>
      <c r="AZ3399" s="1"/>
      <c r="BA3399" s="1"/>
      <c r="BB3399" s="1"/>
      <c r="BC3399" s="1"/>
      <c r="BD3399" s="1"/>
      <c r="BE3399" s="1"/>
      <c r="BF3399" s="1"/>
      <c r="BG3399" s="1"/>
      <c r="BH3399" s="1"/>
      <c r="BI3399" s="1"/>
      <c r="BJ3399" s="1"/>
      <c r="BK3399" s="1"/>
    </row>
    <row r="3400" spans="1:63" s="901" customFormat="1" ht="15" customHeight="1" x14ac:dyDescent="0.1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c r="AD3400" s="1"/>
      <c r="AE3400" s="1"/>
      <c r="AF3400" s="50"/>
      <c r="AG3400" s="54"/>
      <c r="AH3400" s="1"/>
      <c r="AI3400" s="1"/>
      <c r="AJ3400" s="1"/>
      <c r="AK3400" s="1"/>
      <c r="AL3400" s="1"/>
      <c r="AM3400" s="1"/>
      <c r="AN3400" s="1"/>
      <c r="AO3400" s="1"/>
      <c r="AP3400" s="1"/>
      <c r="AQ3400" s="1"/>
      <c r="AR3400" s="1"/>
      <c r="AS3400" s="1"/>
      <c r="AT3400" s="1"/>
      <c r="AU3400" s="1"/>
      <c r="AV3400" s="1"/>
      <c r="AW3400" s="1"/>
      <c r="AX3400" s="1"/>
      <c r="AY3400" s="1"/>
      <c r="AZ3400" s="1"/>
      <c r="BA3400" s="1"/>
      <c r="BB3400" s="1"/>
      <c r="BC3400" s="1"/>
      <c r="BD3400" s="1"/>
      <c r="BE3400" s="1"/>
      <c r="BF3400" s="1"/>
      <c r="BG3400" s="1"/>
      <c r="BH3400" s="1"/>
      <c r="BI3400" s="1"/>
      <c r="BJ3400" s="1"/>
      <c r="BK3400" s="1"/>
    </row>
    <row r="3401" spans="1:63" s="901" customFormat="1" ht="15" customHeight="1" x14ac:dyDescent="0.1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c r="AD3401" s="1"/>
      <c r="AE3401" s="1"/>
      <c r="AF3401" s="50"/>
      <c r="AG3401" s="54"/>
      <c r="AH3401" s="1"/>
      <c r="AI3401" s="1"/>
      <c r="AJ3401" s="1"/>
      <c r="AK3401" s="1"/>
      <c r="AL3401" s="1"/>
      <c r="AM3401" s="1"/>
      <c r="AN3401" s="1"/>
      <c r="AO3401" s="1"/>
      <c r="AP3401" s="1"/>
      <c r="AQ3401" s="1"/>
      <c r="AR3401" s="1"/>
      <c r="AS3401" s="1"/>
      <c r="AT3401" s="1"/>
      <c r="AU3401" s="1"/>
      <c r="AV3401" s="1"/>
      <c r="AW3401" s="1"/>
      <c r="AX3401" s="1"/>
      <c r="AY3401" s="1"/>
      <c r="AZ3401" s="1"/>
      <c r="BA3401" s="1"/>
      <c r="BB3401" s="1"/>
      <c r="BC3401" s="1"/>
      <c r="BD3401" s="1"/>
      <c r="BE3401" s="1"/>
      <c r="BF3401" s="1"/>
      <c r="BG3401" s="1"/>
      <c r="BH3401" s="1"/>
      <c r="BI3401" s="1"/>
      <c r="BJ3401" s="1"/>
      <c r="BK3401" s="1"/>
    </row>
    <row r="3402" spans="1:63" s="901" customFormat="1" ht="15" customHeight="1" x14ac:dyDescent="0.1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c r="AD3402" s="1"/>
      <c r="AE3402" s="1"/>
      <c r="AF3402" s="50"/>
      <c r="AG3402" s="54"/>
      <c r="AH3402" s="1"/>
      <c r="AI3402" s="1"/>
      <c r="AJ3402" s="1"/>
      <c r="AK3402" s="1"/>
      <c r="AL3402" s="1"/>
      <c r="AM3402" s="1"/>
      <c r="AN3402" s="1"/>
      <c r="AO3402" s="1"/>
      <c r="AP3402" s="1"/>
      <c r="AQ3402" s="1"/>
      <c r="AR3402" s="1"/>
      <c r="AS3402" s="1"/>
      <c r="AT3402" s="1"/>
      <c r="AU3402" s="1"/>
      <c r="AV3402" s="1"/>
      <c r="AW3402" s="1"/>
      <c r="AX3402" s="1"/>
      <c r="AY3402" s="1"/>
      <c r="AZ3402" s="1"/>
      <c r="BA3402" s="1"/>
      <c r="BB3402" s="1"/>
      <c r="BC3402" s="1"/>
      <c r="BD3402" s="1"/>
      <c r="BE3402" s="1"/>
      <c r="BF3402" s="1"/>
      <c r="BG3402" s="1"/>
      <c r="BH3402" s="1"/>
      <c r="BI3402" s="1"/>
      <c r="BJ3402" s="1"/>
      <c r="BK3402" s="1"/>
    </row>
    <row r="3403" spans="1:63" s="901" customFormat="1" ht="15" customHeight="1" x14ac:dyDescent="0.1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c r="AD3403" s="1"/>
      <c r="AE3403" s="1"/>
      <c r="AF3403" s="50"/>
      <c r="AG3403" s="54"/>
      <c r="AH3403" s="1"/>
      <c r="AI3403" s="1"/>
      <c r="AJ3403" s="1"/>
      <c r="AK3403" s="1"/>
      <c r="AL3403" s="1"/>
      <c r="AM3403" s="1"/>
      <c r="AN3403" s="1"/>
      <c r="AO3403" s="1"/>
      <c r="AP3403" s="1"/>
      <c r="AQ3403" s="1"/>
      <c r="AR3403" s="1"/>
      <c r="AS3403" s="1"/>
      <c r="AT3403" s="1"/>
      <c r="AU3403" s="1"/>
      <c r="AV3403" s="1"/>
      <c r="AW3403" s="1"/>
      <c r="AX3403" s="1"/>
      <c r="AY3403" s="1"/>
      <c r="AZ3403" s="1"/>
      <c r="BA3403" s="1"/>
      <c r="BB3403" s="1"/>
      <c r="BC3403" s="1"/>
      <c r="BD3403" s="1"/>
      <c r="BE3403" s="1"/>
      <c r="BF3403" s="1"/>
      <c r="BG3403" s="1"/>
      <c r="BH3403" s="1"/>
      <c r="BI3403" s="1"/>
      <c r="BJ3403" s="1"/>
      <c r="BK3403" s="1"/>
    </row>
    <row r="3404" spans="1:63" s="901" customFormat="1" ht="15" customHeight="1" x14ac:dyDescent="0.1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c r="AD3404" s="1"/>
      <c r="AE3404" s="1"/>
      <c r="AF3404" s="50"/>
      <c r="AG3404" s="54"/>
      <c r="AH3404" s="1"/>
      <c r="AI3404" s="1"/>
      <c r="AJ3404" s="1"/>
      <c r="AK3404" s="1"/>
      <c r="AL3404" s="1"/>
      <c r="AM3404" s="1"/>
      <c r="AN3404" s="1"/>
      <c r="AO3404" s="1"/>
      <c r="AP3404" s="1"/>
      <c r="AQ3404" s="1"/>
      <c r="AR3404" s="1"/>
      <c r="AS3404" s="1"/>
      <c r="AT3404" s="1"/>
      <c r="AU3404" s="1"/>
      <c r="AV3404" s="1"/>
      <c r="AW3404" s="1"/>
      <c r="AX3404" s="1"/>
      <c r="AY3404" s="1"/>
      <c r="AZ3404" s="1"/>
      <c r="BA3404" s="1"/>
      <c r="BB3404" s="1"/>
      <c r="BC3404" s="1"/>
      <c r="BD3404" s="1"/>
      <c r="BE3404" s="1"/>
      <c r="BF3404" s="1"/>
      <c r="BG3404" s="1"/>
      <c r="BH3404" s="1"/>
      <c r="BI3404" s="1"/>
      <c r="BJ3404" s="1"/>
      <c r="BK3404" s="1"/>
    </row>
    <row r="3405" spans="1:63" s="901" customFormat="1" ht="15" customHeight="1" x14ac:dyDescent="0.1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c r="AD3405" s="1"/>
      <c r="AE3405" s="1"/>
      <c r="AF3405" s="50"/>
      <c r="AG3405" s="54"/>
      <c r="AH3405" s="1"/>
      <c r="AI3405" s="1"/>
      <c r="AJ3405" s="1"/>
      <c r="AK3405" s="1"/>
      <c r="AL3405" s="1"/>
      <c r="AM3405" s="1"/>
      <c r="AN3405" s="1"/>
      <c r="AO3405" s="1"/>
      <c r="AP3405" s="1"/>
      <c r="AQ3405" s="1"/>
      <c r="AR3405" s="1"/>
      <c r="AS3405" s="1"/>
      <c r="AT3405" s="1"/>
      <c r="AU3405" s="1"/>
      <c r="AV3405" s="1"/>
      <c r="AW3405" s="1"/>
      <c r="AX3405" s="1"/>
      <c r="AY3405" s="1"/>
      <c r="AZ3405" s="1"/>
      <c r="BA3405" s="1"/>
      <c r="BB3405" s="1"/>
      <c r="BC3405" s="1"/>
      <c r="BD3405" s="1"/>
      <c r="BE3405" s="1"/>
      <c r="BF3405" s="1"/>
      <c r="BG3405" s="1"/>
      <c r="BH3405" s="1"/>
      <c r="BI3405" s="1"/>
      <c r="BJ3405" s="1"/>
      <c r="BK3405" s="1"/>
    </row>
    <row r="3406" spans="1:63" s="901" customFormat="1" ht="15" customHeight="1" x14ac:dyDescent="0.1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c r="AD3406" s="1"/>
      <c r="AE3406" s="1"/>
      <c r="AF3406" s="50"/>
      <c r="AG3406" s="54"/>
      <c r="AH3406" s="1"/>
      <c r="AI3406" s="1"/>
      <c r="AJ3406" s="1"/>
      <c r="AK3406" s="1"/>
      <c r="AL3406" s="1"/>
      <c r="AM3406" s="1"/>
      <c r="AN3406" s="1"/>
      <c r="AO3406" s="1"/>
      <c r="AP3406" s="1"/>
      <c r="AQ3406" s="1"/>
      <c r="AR3406" s="1"/>
      <c r="AS3406" s="1"/>
      <c r="AT3406" s="1"/>
      <c r="AU3406" s="1"/>
      <c r="AV3406" s="1"/>
      <c r="AW3406" s="1"/>
      <c r="AX3406" s="1"/>
      <c r="AY3406" s="1"/>
      <c r="AZ3406" s="1"/>
      <c r="BA3406" s="1"/>
      <c r="BB3406" s="1"/>
      <c r="BC3406" s="1"/>
      <c r="BD3406" s="1"/>
      <c r="BE3406" s="1"/>
      <c r="BF3406" s="1"/>
      <c r="BG3406" s="1"/>
      <c r="BH3406" s="1"/>
      <c r="BI3406" s="1"/>
      <c r="BJ3406" s="1"/>
      <c r="BK3406" s="1"/>
    </row>
    <row r="3407" spans="1:63" s="901" customFormat="1" ht="15" customHeight="1" x14ac:dyDescent="0.1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c r="AD3407" s="1"/>
      <c r="AE3407" s="1"/>
      <c r="AF3407" s="50"/>
      <c r="AG3407" s="54"/>
      <c r="AH3407" s="1"/>
      <c r="AI3407" s="1"/>
      <c r="AJ3407" s="1"/>
      <c r="AK3407" s="1"/>
      <c r="AL3407" s="1"/>
      <c r="AM3407" s="1"/>
      <c r="AN3407" s="1"/>
      <c r="AO3407" s="1"/>
      <c r="AP3407" s="1"/>
      <c r="AQ3407" s="1"/>
      <c r="AR3407" s="1"/>
      <c r="AS3407" s="1"/>
      <c r="AT3407" s="1"/>
      <c r="AU3407" s="1"/>
      <c r="AV3407" s="1"/>
      <c r="AW3407" s="1"/>
      <c r="AX3407" s="1"/>
      <c r="AY3407" s="1"/>
      <c r="AZ3407" s="1"/>
      <c r="BA3407" s="1"/>
      <c r="BB3407" s="1"/>
      <c r="BC3407" s="1"/>
      <c r="BD3407" s="1"/>
      <c r="BE3407" s="1"/>
      <c r="BF3407" s="1"/>
      <c r="BG3407" s="1"/>
      <c r="BH3407" s="1"/>
      <c r="BI3407" s="1"/>
      <c r="BJ3407" s="1"/>
      <c r="BK3407" s="1"/>
    </row>
    <row r="3408" spans="1:63" s="901" customFormat="1" ht="15" customHeight="1" x14ac:dyDescent="0.1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c r="AD3408" s="1"/>
      <c r="AE3408" s="1"/>
      <c r="AF3408" s="50"/>
      <c r="AG3408" s="54"/>
      <c r="AH3408" s="1"/>
      <c r="AI3408" s="1"/>
      <c r="AJ3408" s="1"/>
      <c r="AK3408" s="1"/>
      <c r="AL3408" s="1"/>
      <c r="AM3408" s="1"/>
      <c r="AN3408" s="1"/>
      <c r="AO3408" s="1"/>
      <c r="AP3408" s="1"/>
      <c r="AQ3408" s="1"/>
      <c r="AR3408" s="1"/>
      <c r="AS3408" s="1"/>
      <c r="AT3408" s="1"/>
      <c r="AU3408" s="1"/>
      <c r="AV3408" s="1"/>
      <c r="AW3408" s="1"/>
      <c r="AX3408" s="1"/>
      <c r="AY3408" s="1"/>
      <c r="AZ3408" s="1"/>
      <c r="BA3408" s="1"/>
      <c r="BB3408" s="1"/>
      <c r="BC3408" s="1"/>
      <c r="BD3408" s="1"/>
      <c r="BE3408" s="1"/>
      <c r="BF3408" s="1"/>
      <c r="BG3408" s="1"/>
      <c r="BH3408" s="1"/>
      <c r="BI3408" s="1"/>
      <c r="BJ3408" s="1"/>
      <c r="BK3408" s="1"/>
    </row>
    <row r="3409" spans="1:63" s="901" customFormat="1" ht="15" customHeight="1" x14ac:dyDescent="0.1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c r="AD3409" s="1"/>
      <c r="AE3409" s="1"/>
      <c r="AF3409" s="50"/>
      <c r="AG3409" s="54"/>
      <c r="AH3409" s="1"/>
      <c r="AI3409" s="1"/>
      <c r="AJ3409" s="1"/>
      <c r="AK3409" s="1"/>
      <c r="AL3409" s="1"/>
      <c r="AM3409" s="1"/>
      <c r="AN3409" s="1"/>
      <c r="AO3409" s="1"/>
      <c r="AP3409" s="1"/>
      <c r="AQ3409" s="1"/>
      <c r="AR3409" s="1"/>
      <c r="AS3409" s="1"/>
      <c r="AT3409" s="1"/>
      <c r="AU3409" s="1"/>
      <c r="AV3409" s="1"/>
      <c r="AW3409" s="1"/>
      <c r="AX3409" s="1"/>
      <c r="AY3409" s="1"/>
      <c r="AZ3409" s="1"/>
      <c r="BA3409" s="1"/>
      <c r="BB3409" s="1"/>
      <c r="BC3409" s="1"/>
      <c r="BD3409" s="1"/>
      <c r="BE3409" s="1"/>
      <c r="BF3409" s="1"/>
      <c r="BG3409" s="1"/>
      <c r="BH3409" s="1"/>
      <c r="BI3409" s="1"/>
      <c r="BJ3409" s="1"/>
      <c r="BK3409" s="1"/>
    </row>
    <row r="3410" spans="1:63" s="901" customFormat="1" ht="15" customHeight="1" x14ac:dyDescent="0.1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c r="AD3410" s="1"/>
      <c r="AE3410" s="1"/>
      <c r="AF3410" s="50"/>
      <c r="AG3410" s="54"/>
      <c r="AH3410" s="1"/>
      <c r="AI3410" s="1"/>
      <c r="AJ3410" s="1"/>
      <c r="AK3410" s="1"/>
      <c r="AL3410" s="1"/>
      <c r="AM3410" s="1"/>
      <c r="AN3410" s="1"/>
      <c r="AO3410" s="1"/>
      <c r="AP3410" s="1"/>
      <c r="AQ3410" s="1"/>
      <c r="AR3410" s="1"/>
      <c r="AS3410" s="1"/>
      <c r="AT3410" s="1"/>
      <c r="AU3410" s="1"/>
      <c r="AV3410" s="1"/>
      <c r="AW3410" s="1"/>
      <c r="AX3410" s="1"/>
      <c r="AY3410" s="1"/>
      <c r="AZ3410" s="1"/>
      <c r="BA3410" s="1"/>
      <c r="BB3410" s="1"/>
      <c r="BC3410" s="1"/>
      <c r="BD3410" s="1"/>
      <c r="BE3410" s="1"/>
      <c r="BF3410" s="1"/>
      <c r="BG3410" s="1"/>
      <c r="BH3410" s="1"/>
      <c r="BI3410" s="1"/>
      <c r="BJ3410" s="1"/>
      <c r="BK3410" s="1"/>
    </row>
    <row r="3411" spans="1:63" s="901" customFormat="1" ht="15" customHeight="1" x14ac:dyDescent="0.1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c r="AD3411" s="1"/>
      <c r="AE3411" s="1"/>
      <c r="AF3411" s="50"/>
      <c r="AG3411" s="54"/>
      <c r="AH3411" s="1"/>
      <c r="AI3411" s="1"/>
      <c r="AJ3411" s="1"/>
      <c r="AK3411" s="1"/>
      <c r="AL3411" s="1"/>
      <c r="AM3411" s="1"/>
      <c r="AN3411" s="1"/>
      <c r="AO3411" s="1"/>
      <c r="AP3411" s="1"/>
      <c r="AQ3411" s="1"/>
      <c r="AR3411" s="1"/>
      <c r="AS3411" s="1"/>
      <c r="AT3411" s="1"/>
      <c r="AU3411" s="1"/>
      <c r="AV3411" s="1"/>
      <c r="AW3411" s="1"/>
      <c r="AX3411" s="1"/>
      <c r="AY3411" s="1"/>
      <c r="AZ3411" s="1"/>
      <c r="BA3411" s="1"/>
      <c r="BB3411" s="1"/>
      <c r="BC3411" s="1"/>
      <c r="BD3411" s="1"/>
      <c r="BE3411" s="1"/>
      <c r="BF3411" s="1"/>
      <c r="BG3411" s="1"/>
      <c r="BH3411" s="1"/>
      <c r="BI3411" s="1"/>
      <c r="BJ3411" s="1"/>
      <c r="BK3411" s="1"/>
    </row>
    <row r="3412" spans="1:63" s="901" customFormat="1" ht="15" customHeight="1" x14ac:dyDescent="0.1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c r="AD3412" s="1"/>
      <c r="AE3412" s="1"/>
      <c r="AF3412" s="50"/>
      <c r="AG3412" s="54"/>
      <c r="AH3412" s="1"/>
      <c r="AI3412" s="1"/>
      <c r="AJ3412" s="1"/>
      <c r="AK3412" s="1"/>
      <c r="AL3412" s="1"/>
      <c r="AM3412" s="1"/>
      <c r="AN3412" s="1"/>
      <c r="AO3412" s="1"/>
      <c r="AP3412" s="1"/>
      <c r="AQ3412" s="1"/>
      <c r="AR3412" s="1"/>
      <c r="AS3412" s="1"/>
      <c r="AT3412" s="1"/>
      <c r="AU3412" s="1"/>
      <c r="AV3412" s="1"/>
      <c r="AW3412" s="1"/>
      <c r="AX3412" s="1"/>
      <c r="AY3412" s="1"/>
      <c r="AZ3412" s="1"/>
      <c r="BA3412" s="1"/>
      <c r="BB3412" s="1"/>
      <c r="BC3412" s="1"/>
      <c r="BD3412" s="1"/>
      <c r="BE3412" s="1"/>
      <c r="BF3412" s="1"/>
      <c r="BG3412" s="1"/>
      <c r="BH3412" s="1"/>
      <c r="BI3412" s="1"/>
      <c r="BJ3412" s="1"/>
      <c r="BK3412" s="1"/>
    </row>
    <row r="3413" spans="1:63" s="901" customFormat="1" ht="15" customHeight="1" x14ac:dyDescent="0.1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c r="AD3413" s="1"/>
      <c r="AE3413" s="1"/>
      <c r="AF3413" s="50"/>
      <c r="AG3413" s="54"/>
      <c r="AH3413" s="1"/>
      <c r="AI3413" s="1"/>
      <c r="AJ3413" s="1"/>
      <c r="AK3413" s="1"/>
      <c r="AL3413" s="1"/>
      <c r="AM3413" s="1"/>
      <c r="AN3413" s="1"/>
      <c r="AO3413" s="1"/>
      <c r="AP3413" s="1"/>
      <c r="AQ3413" s="1"/>
      <c r="AR3413" s="1"/>
      <c r="AS3413" s="1"/>
      <c r="AT3413" s="1"/>
      <c r="AU3413" s="1"/>
      <c r="AV3413" s="1"/>
      <c r="AW3413" s="1"/>
      <c r="AX3413" s="1"/>
      <c r="AY3413" s="1"/>
      <c r="AZ3413" s="1"/>
      <c r="BA3413" s="1"/>
      <c r="BB3413" s="1"/>
      <c r="BC3413" s="1"/>
      <c r="BD3413" s="1"/>
      <c r="BE3413" s="1"/>
      <c r="BF3413" s="1"/>
      <c r="BG3413" s="1"/>
      <c r="BH3413" s="1"/>
      <c r="BI3413" s="1"/>
      <c r="BJ3413" s="1"/>
      <c r="BK3413" s="1"/>
    </row>
    <row r="3414" spans="1:63" s="901" customFormat="1" ht="15" customHeight="1" x14ac:dyDescent="0.1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c r="AD3414" s="1"/>
      <c r="AE3414" s="1"/>
      <c r="AF3414" s="50"/>
      <c r="AG3414" s="54"/>
      <c r="AH3414" s="1"/>
      <c r="AI3414" s="1"/>
      <c r="AJ3414" s="1"/>
      <c r="AK3414" s="1"/>
      <c r="AL3414" s="1"/>
      <c r="AM3414" s="1"/>
      <c r="AN3414" s="1"/>
      <c r="AO3414" s="1"/>
      <c r="AP3414" s="1"/>
      <c r="AQ3414" s="1"/>
      <c r="AR3414" s="1"/>
      <c r="AS3414" s="1"/>
      <c r="AT3414" s="1"/>
      <c r="AU3414" s="1"/>
      <c r="AV3414" s="1"/>
      <c r="AW3414" s="1"/>
      <c r="AX3414" s="1"/>
      <c r="AY3414" s="1"/>
      <c r="AZ3414" s="1"/>
      <c r="BA3414" s="1"/>
      <c r="BB3414" s="1"/>
      <c r="BC3414" s="1"/>
      <c r="BD3414" s="1"/>
      <c r="BE3414" s="1"/>
      <c r="BF3414" s="1"/>
      <c r="BG3414" s="1"/>
      <c r="BH3414" s="1"/>
      <c r="BI3414" s="1"/>
      <c r="BJ3414" s="1"/>
      <c r="BK3414" s="1"/>
    </row>
    <row r="3415" spans="1:63" s="901" customFormat="1" ht="15" customHeight="1" x14ac:dyDescent="0.1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c r="AD3415" s="1"/>
      <c r="AE3415" s="1"/>
      <c r="AF3415" s="50"/>
      <c r="AG3415" s="54"/>
      <c r="AH3415" s="1"/>
      <c r="AI3415" s="1"/>
      <c r="AJ3415" s="1"/>
      <c r="AK3415" s="1"/>
      <c r="AL3415" s="1"/>
      <c r="AM3415" s="1"/>
      <c r="AN3415" s="1"/>
      <c r="AO3415" s="1"/>
      <c r="AP3415" s="1"/>
      <c r="AQ3415" s="1"/>
      <c r="AR3415" s="1"/>
      <c r="AS3415" s="1"/>
      <c r="AT3415" s="1"/>
      <c r="AU3415" s="1"/>
      <c r="AV3415" s="1"/>
      <c r="AW3415" s="1"/>
      <c r="AX3415" s="1"/>
      <c r="AY3415" s="1"/>
      <c r="AZ3415" s="1"/>
      <c r="BA3415" s="1"/>
      <c r="BB3415" s="1"/>
      <c r="BC3415" s="1"/>
      <c r="BD3415" s="1"/>
      <c r="BE3415" s="1"/>
      <c r="BF3415" s="1"/>
      <c r="BG3415" s="1"/>
      <c r="BH3415" s="1"/>
      <c r="BI3415" s="1"/>
      <c r="BJ3415" s="1"/>
      <c r="BK3415" s="1"/>
    </row>
    <row r="3416" spans="1:63" s="901" customFormat="1" ht="15" customHeight="1" x14ac:dyDescent="0.1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c r="AD3416" s="1"/>
      <c r="AE3416" s="1"/>
      <c r="AF3416" s="50"/>
      <c r="AG3416" s="54"/>
      <c r="AH3416" s="1"/>
      <c r="AI3416" s="1"/>
      <c r="AJ3416" s="1"/>
      <c r="AK3416" s="1"/>
      <c r="AL3416" s="1"/>
      <c r="AM3416" s="1"/>
      <c r="AN3416" s="1"/>
      <c r="AO3416" s="1"/>
      <c r="AP3416" s="1"/>
      <c r="AQ3416" s="1"/>
      <c r="AR3416" s="1"/>
      <c r="AS3416" s="1"/>
      <c r="AT3416" s="1"/>
      <c r="AU3416" s="1"/>
      <c r="AV3416" s="1"/>
      <c r="AW3416" s="1"/>
      <c r="AX3416" s="1"/>
      <c r="AY3416" s="1"/>
      <c r="AZ3416" s="1"/>
      <c r="BA3416" s="1"/>
      <c r="BB3416" s="1"/>
      <c r="BC3416" s="1"/>
      <c r="BD3416" s="1"/>
      <c r="BE3416" s="1"/>
      <c r="BF3416" s="1"/>
      <c r="BG3416" s="1"/>
      <c r="BH3416" s="1"/>
      <c r="BI3416" s="1"/>
      <c r="BJ3416" s="1"/>
      <c r="BK3416" s="1"/>
    </row>
    <row r="3417" spans="1:63" s="901" customFormat="1" ht="15" customHeight="1" x14ac:dyDescent="0.1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c r="AD3417" s="1"/>
      <c r="AE3417" s="1"/>
      <c r="AF3417" s="50"/>
      <c r="AG3417" s="54"/>
      <c r="AH3417" s="1"/>
      <c r="AI3417" s="1"/>
      <c r="AJ3417" s="1"/>
      <c r="AK3417" s="1"/>
      <c r="AL3417" s="1"/>
      <c r="AM3417" s="1"/>
      <c r="AN3417" s="1"/>
      <c r="AO3417" s="1"/>
      <c r="AP3417" s="1"/>
      <c r="AQ3417" s="1"/>
      <c r="AR3417" s="1"/>
      <c r="AS3417" s="1"/>
      <c r="AT3417" s="1"/>
      <c r="AU3417" s="1"/>
      <c r="AV3417" s="1"/>
      <c r="AW3417" s="1"/>
      <c r="AX3417" s="1"/>
      <c r="AY3417" s="1"/>
      <c r="AZ3417" s="1"/>
      <c r="BA3417" s="1"/>
      <c r="BB3417" s="1"/>
      <c r="BC3417" s="1"/>
      <c r="BD3417" s="1"/>
      <c r="BE3417" s="1"/>
      <c r="BF3417" s="1"/>
      <c r="BG3417" s="1"/>
      <c r="BH3417" s="1"/>
      <c r="BI3417" s="1"/>
      <c r="BJ3417" s="1"/>
      <c r="BK3417" s="1"/>
    </row>
    <row r="3418" spans="1:63" s="901" customFormat="1" ht="15" customHeight="1" x14ac:dyDescent="0.1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c r="AD3418" s="1"/>
      <c r="AE3418" s="1"/>
      <c r="AF3418" s="50"/>
      <c r="AG3418" s="54"/>
      <c r="AH3418" s="1"/>
      <c r="AI3418" s="1"/>
      <c r="AJ3418" s="1"/>
      <c r="AK3418" s="1"/>
      <c r="AL3418" s="1"/>
      <c r="AM3418" s="1"/>
      <c r="AN3418" s="1"/>
      <c r="AO3418" s="1"/>
      <c r="AP3418" s="1"/>
      <c r="AQ3418" s="1"/>
      <c r="AR3418" s="1"/>
      <c r="AS3418" s="1"/>
      <c r="AT3418" s="1"/>
      <c r="AU3418" s="1"/>
      <c r="AV3418" s="1"/>
      <c r="AW3418" s="1"/>
      <c r="AX3418" s="1"/>
      <c r="AY3418" s="1"/>
      <c r="AZ3418" s="1"/>
      <c r="BA3418" s="1"/>
      <c r="BB3418" s="1"/>
      <c r="BC3418" s="1"/>
      <c r="BD3418" s="1"/>
      <c r="BE3418" s="1"/>
      <c r="BF3418" s="1"/>
      <c r="BG3418" s="1"/>
      <c r="BH3418" s="1"/>
      <c r="BI3418" s="1"/>
      <c r="BJ3418" s="1"/>
      <c r="BK3418" s="1"/>
    </row>
    <row r="3419" spans="1:63" s="901" customFormat="1" ht="15" customHeight="1" x14ac:dyDescent="0.1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c r="AD3419" s="1"/>
      <c r="AE3419" s="1"/>
      <c r="AF3419" s="50"/>
      <c r="AG3419" s="54"/>
      <c r="AH3419" s="1"/>
      <c r="AI3419" s="1"/>
      <c r="AJ3419" s="1"/>
      <c r="AK3419" s="1"/>
      <c r="AL3419" s="1"/>
      <c r="AM3419" s="1"/>
      <c r="AN3419" s="1"/>
      <c r="AO3419" s="1"/>
      <c r="AP3419" s="1"/>
      <c r="AQ3419" s="1"/>
      <c r="AR3419" s="1"/>
      <c r="AS3419" s="1"/>
      <c r="AT3419" s="1"/>
      <c r="AU3419" s="1"/>
      <c r="AV3419" s="1"/>
      <c r="AW3419" s="1"/>
      <c r="AX3419" s="1"/>
      <c r="AY3419" s="1"/>
      <c r="AZ3419" s="1"/>
      <c r="BA3419" s="1"/>
      <c r="BB3419" s="1"/>
      <c r="BC3419" s="1"/>
      <c r="BD3419" s="1"/>
      <c r="BE3419" s="1"/>
      <c r="BF3419" s="1"/>
      <c r="BG3419" s="1"/>
      <c r="BH3419" s="1"/>
      <c r="BI3419" s="1"/>
      <c r="BJ3419" s="1"/>
      <c r="BK3419" s="1"/>
    </row>
    <row r="3420" spans="1:63" s="901" customFormat="1" ht="15" customHeight="1" x14ac:dyDescent="0.1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c r="AD3420" s="1"/>
      <c r="AE3420" s="1"/>
      <c r="AF3420" s="50"/>
      <c r="AG3420" s="54"/>
      <c r="AH3420" s="1"/>
      <c r="AI3420" s="1"/>
      <c r="AJ3420" s="1"/>
      <c r="AK3420" s="1"/>
      <c r="AL3420" s="1"/>
      <c r="AM3420" s="1"/>
      <c r="AN3420" s="1"/>
      <c r="AO3420" s="1"/>
      <c r="AP3420" s="1"/>
      <c r="AQ3420" s="1"/>
      <c r="AR3420" s="1"/>
      <c r="AS3420" s="1"/>
      <c r="AT3420" s="1"/>
      <c r="AU3420" s="1"/>
      <c r="AV3420" s="1"/>
      <c r="AW3420" s="1"/>
      <c r="AX3420" s="1"/>
      <c r="AY3420" s="1"/>
      <c r="AZ3420" s="1"/>
      <c r="BA3420" s="1"/>
      <c r="BB3420" s="1"/>
      <c r="BC3420" s="1"/>
      <c r="BD3420" s="1"/>
      <c r="BE3420" s="1"/>
      <c r="BF3420" s="1"/>
      <c r="BG3420" s="1"/>
      <c r="BH3420" s="1"/>
      <c r="BI3420" s="1"/>
      <c r="BJ3420" s="1"/>
      <c r="BK3420" s="1"/>
    </row>
    <row r="3421" spans="1:63" s="901" customFormat="1" ht="15" customHeight="1" x14ac:dyDescent="0.1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c r="AD3421" s="1"/>
      <c r="AE3421" s="1"/>
      <c r="AF3421" s="50"/>
      <c r="AG3421" s="54"/>
      <c r="AH3421" s="1"/>
      <c r="AI3421" s="1"/>
      <c r="AJ3421" s="1"/>
      <c r="AK3421" s="1"/>
      <c r="AL3421" s="1"/>
      <c r="AM3421" s="1"/>
      <c r="AN3421" s="1"/>
      <c r="AO3421" s="1"/>
      <c r="AP3421" s="1"/>
      <c r="AQ3421" s="1"/>
      <c r="AR3421" s="1"/>
      <c r="AS3421" s="1"/>
      <c r="AT3421" s="1"/>
      <c r="AU3421" s="1"/>
      <c r="AV3421" s="1"/>
      <c r="AW3421" s="1"/>
      <c r="AX3421" s="1"/>
      <c r="AY3421" s="1"/>
      <c r="AZ3421" s="1"/>
      <c r="BA3421" s="1"/>
      <c r="BB3421" s="1"/>
      <c r="BC3421" s="1"/>
      <c r="BD3421" s="1"/>
      <c r="BE3421" s="1"/>
      <c r="BF3421" s="1"/>
      <c r="BG3421" s="1"/>
      <c r="BH3421" s="1"/>
      <c r="BI3421" s="1"/>
      <c r="BJ3421" s="1"/>
      <c r="BK3421" s="1"/>
    </row>
    <row r="3422" spans="1:63" s="901" customFormat="1" ht="15" customHeight="1" x14ac:dyDescent="0.1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c r="AD3422" s="1"/>
      <c r="AE3422" s="1"/>
      <c r="AF3422" s="50"/>
      <c r="AG3422" s="54"/>
      <c r="AH3422" s="1"/>
      <c r="AI3422" s="1"/>
      <c r="AJ3422" s="1"/>
      <c r="AK3422" s="1"/>
      <c r="AL3422" s="1"/>
      <c r="AM3422" s="1"/>
      <c r="AN3422" s="1"/>
      <c r="AO3422" s="1"/>
      <c r="AP3422" s="1"/>
      <c r="AQ3422" s="1"/>
      <c r="AR3422" s="1"/>
      <c r="AS3422" s="1"/>
      <c r="AT3422" s="1"/>
      <c r="AU3422" s="1"/>
      <c r="AV3422" s="1"/>
      <c r="AW3422" s="1"/>
      <c r="AX3422" s="1"/>
      <c r="AY3422" s="1"/>
      <c r="AZ3422" s="1"/>
      <c r="BA3422" s="1"/>
      <c r="BB3422" s="1"/>
      <c r="BC3422" s="1"/>
      <c r="BD3422" s="1"/>
      <c r="BE3422" s="1"/>
      <c r="BF3422" s="1"/>
      <c r="BG3422" s="1"/>
      <c r="BH3422" s="1"/>
      <c r="BI3422" s="1"/>
      <c r="BJ3422" s="1"/>
      <c r="BK3422" s="1"/>
    </row>
    <row r="3423" spans="1:63" s="901" customFormat="1" ht="15" customHeight="1" x14ac:dyDescent="0.1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c r="AD3423" s="1"/>
      <c r="AE3423" s="1"/>
      <c r="AF3423" s="50"/>
      <c r="AG3423" s="54"/>
      <c r="AH3423" s="1"/>
      <c r="AI3423" s="1"/>
      <c r="AJ3423" s="1"/>
      <c r="AK3423" s="1"/>
      <c r="AL3423" s="1"/>
      <c r="AM3423" s="1"/>
      <c r="AN3423" s="1"/>
      <c r="AO3423" s="1"/>
      <c r="AP3423" s="1"/>
      <c r="AQ3423" s="1"/>
      <c r="AR3423" s="1"/>
      <c r="AS3423" s="1"/>
      <c r="AT3423" s="1"/>
      <c r="AU3423" s="1"/>
      <c r="AV3423" s="1"/>
      <c r="AW3423" s="1"/>
      <c r="AX3423" s="1"/>
      <c r="AY3423" s="1"/>
      <c r="AZ3423" s="1"/>
      <c r="BA3423" s="1"/>
      <c r="BB3423" s="1"/>
      <c r="BC3423" s="1"/>
      <c r="BD3423" s="1"/>
      <c r="BE3423" s="1"/>
      <c r="BF3423" s="1"/>
      <c r="BG3423" s="1"/>
      <c r="BH3423" s="1"/>
      <c r="BI3423" s="1"/>
      <c r="BJ3423" s="1"/>
      <c r="BK3423" s="1"/>
    </row>
    <row r="3424" spans="1:63" s="901" customFormat="1" ht="15" customHeight="1" x14ac:dyDescent="0.1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c r="AD3424" s="1"/>
      <c r="AE3424" s="1"/>
      <c r="AF3424" s="50"/>
      <c r="AG3424" s="54"/>
      <c r="AH3424" s="1"/>
      <c r="AI3424" s="1"/>
      <c r="AJ3424" s="1"/>
      <c r="AK3424" s="1"/>
      <c r="AL3424" s="1"/>
      <c r="AM3424" s="1"/>
      <c r="AN3424" s="1"/>
      <c r="AO3424" s="1"/>
      <c r="AP3424" s="1"/>
      <c r="AQ3424" s="1"/>
      <c r="AR3424" s="1"/>
      <c r="AS3424" s="1"/>
      <c r="AT3424" s="1"/>
      <c r="AU3424" s="1"/>
      <c r="AV3424" s="1"/>
      <c r="AW3424" s="1"/>
      <c r="AX3424" s="1"/>
      <c r="AY3424" s="1"/>
      <c r="AZ3424" s="1"/>
      <c r="BA3424" s="1"/>
      <c r="BB3424" s="1"/>
      <c r="BC3424" s="1"/>
      <c r="BD3424" s="1"/>
      <c r="BE3424" s="1"/>
      <c r="BF3424" s="1"/>
      <c r="BG3424" s="1"/>
      <c r="BH3424" s="1"/>
      <c r="BI3424" s="1"/>
      <c r="BJ3424" s="1"/>
      <c r="BK3424" s="1"/>
    </row>
    <row r="3425" spans="1:63" s="901" customFormat="1" ht="15" customHeight="1" x14ac:dyDescent="0.1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c r="AD3425" s="1"/>
      <c r="AE3425" s="1"/>
      <c r="AF3425" s="50"/>
      <c r="AG3425" s="54"/>
      <c r="AH3425" s="1"/>
      <c r="AI3425" s="1"/>
      <c r="AJ3425" s="1"/>
      <c r="AK3425" s="1"/>
      <c r="AL3425" s="1"/>
      <c r="AM3425" s="1"/>
      <c r="AN3425" s="1"/>
      <c r="AO3425" s="1"/>
      <c r="AP3425" s="1"/>
      <c r="AQ3425" s="1"/>
      <c r="AR3425" s="1"/>
      <c r="AS3425" s="1"/>
      <c r="AT3425" s="1"/>
      <c r="AU3425" s="1"/>
      <c r="AV3425" s="1"/>
      <c r="AW3425" s="1"/>
      <c r="AX3425" s="1"/>
      <c r="AY3425" s="1"/>
      <c r="AZ3425" s="1"/>
      <c r="BA3425" s="1"/>
      <c r="BB3425" s="1"/>
      <c r="BC3425" s="1"/>
      <c r="BD3425" s="1"/>
      <c r="BE3425" s="1"/>
      <c r="BF3425" s="1"/>
      <c r="BG3425" s="1"/>
      <c r="BH3425" s="1"/>
      <c r="BI3425" s="1"/>
      <c r="BJ3425" s="1"/>
      <c r="BK3425" s="1"/>
    </row>
    <row r="3426" spans="1:63" s="901" customFormat="1" ht="15" customHeight="1" x14ac:dyDescent="0.1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c r="AD3426" s="1"/>
      <c r="AE3426" s="1"/>
      <c r="AF3426" s="50"/>
      <c r="AG3426" s="54"/>
      <c r="AH3426" s="1"/>
      <c r="AI3426" s="1"/>
      <c r="AJ3426" s="1"/>
      <c r="AK3426" s="1"/>
      <c r="AL3426" s="1"/>
      <c r="AM3426" s="1"/>
      <c r="AN3426" s="1"/>
      <c r="AO3426" s="1"/>
      <c r="AP3426" s="1"/>
      <c r="AQ3426" s="1"/>
      <c r="AR3426" s="1"/>
      <c r="AS3426" s="1"/>
      <c r="AT3426" s="1"/>
      <c r="AU3426" s="1"/>
      <c r="AV3426" s="1"/>
      <c r="AW3426" s="1"/>
      <c r="AX3426" s="1"/>
      <c r="AY3426" s="1"/>
      <c r="AZ3426" s="1"/>
      <c r="BA3426" s="1"/>
      <c r="BB3426" s="1"/>
      <c r="BC3426" s="1"/>
      <c r="BD3426" s="1"/>
      <c r="BE3426" s="1"/>
      <c r="BF3426" s="1"/>
      <c r="BG3426" s="1"/>
      <c r="BH3426" s="1"/>
      <c r="BI3426" s="1"/>
      <c r="BJ3426" s="1"/>
      <c r="BK3426" s="1"/>
    </row>
    <row r="3427" spans="1:63" s="901" customFormat="1" ht="15" customHeight="1" x14ac:dyDescent="0.1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c r="AD3427" s="1"/>
      <c r="AE3427" s="1"/>
      <c r="AF3427" s="50"/>
      <c r="AG3427" s="54"/>
      <c r="AH3427" s="1"/>
      <c r="AI3427" s="1"/>
      <c r="AJ3427" s="1"/>
      <c r="AK3427" s="1"/>
      <c r="AL3427" s="1"/>
      <c r="AM3427" s="1"/>
      <c r="AN3427" s="1"/>
      <c r="AO3427" s="1"/>
      <c r="AP3427" s="1"/>
      <c r="AQ3427" s="1"/>
      <c r="AR3427" s="1"/>
      <c r="AS3427" s="1"/>
      <c r="AT3427" s="1"/>
      <c r="AU3427" s="1"/>
      <c r="AV3427" s="1"/>
      <c r="AW3427" s="1"/>
      <c r="AX3427" s="1"/>
      <c r="AY3427" s="1"/>
      <c r="AZ3427" s="1"/>
      <c r="BA3427" s="1"/>
      <c r="BB3427" s="1"/>
      <c r="BC3427" s="1"/>
      <c r="BD3427" s="1"/>
      <c r="BE3427" s="1"/>
      <c r="BF3427" s="1"/>
      <c r="BG3427" s="1"/>
      <c r="BH3427" s="1"/>
      <c r="BI3427" s="1"/>
      <c r="BJ3427" s="1"/>
      <c r="BK3427" s="1"/>
    </row>
    <row r="3428" spans="1:63" s="901" customFormat="1" ht="15" customHeight="1" x14ac:dyDescent="0.1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c r="AD3428" s="1"/>
      <c r="AE3428" s="1"/>
      <c r="AF3428" s="50"/>
      <c r="AG3428" s="54"/>
      <c r="AH3428" s="1"/>
      <c r="AI3428" s="1"/>
      <c r="AJ3428" s="1"/>
      <c r="AK3428" s="1"/>
      <c r="AL3428" s="1"/>
      <c r="AM3428" s="1"/>
      <c r="AN3428" s="1"/>
      <c r="AO3428" s="1"/>
      <c r="AP3428" s="1"/>
      <c r="AQ3428" s="1"/>
      <c r="AR3428" s="1"/>
      <c r="AS3428" s="1"/>
      <c r="AT3428" s="1"/>
      <c r="AU3428" s="1"/>
      <c r="AV3428" s="1"/>
      <c r="AW3428" s="1"/>
      <c r="AX3428" s="1"/>
      <c r="AY3428" s="1"/>
      <c r="AZ3428" s="1"/>
      <c r="BA3428" s="1"/>
      <c r="BB3428" s="1"/>
      <c r="BC3428" s="1"/>
      <c r="BD3428" s="1"/>
      <c r="BE3428" s="1"/>
      <c r="BF3428" s="1"/>
      <c r="BG3428" s="1"/>
      <c r="BH3428" s="1"/>
      <c r="BI3428" s="1"/>
      <c r="BJ3428" s="1"/>
      <c r="BK3428" s="1"/>
    </row>
    <row r="3429" spans="1:63" s="901" customFormat="1" ht="15" customHeight="1" x14ac:dyDescent="0.1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c r="AD3429" s="1"/>
      <c r="AE3429" s="1"/>
      <c r="AF3429" s="50"/>
      <c r="AG3429" s="54"/>
      <c r="AH3429" s="1"/>
      <c r="AI3429" s="1"/>
      <c r="AJ3429" s="1"/>
      <c r="AK3429" s="1"/>
      <c r="AL3429" s="1"/>
      <c r="AM3429" s="1"/>
      <c r="AN3429" s="1"/>
      <c r="AO3429" s="1"/>
      <c r="AP3429" s="1"/>
      <c r="AQ3429" s="1"/>
      <c r="AR3429" s="1"/>
      <c r="AS3429" s="1"/>
      <c r="AT3429" s="1"/>
      <c r="AU3429" s="1"/>
      <c r="AV3429" s="1"/>
      <c r="AW3429" s="1"/>
      <c r="AX3429" s="1"/>
      <c r="AY3429" s="1"/>
      <c r="AZ3429" s="1"/>
      <c r="BA3429" s="1"/>
      <c r="BB3429" s="1"/>
      <c r="BC3429" s="1"/>
      <c r="BD3429" s="1"/>
      <c r="BE3429" s="1"/>
      <c r="BF3429" s="1"/>
      <c r="BG3429" s="1"/>
      <c r="BH3429" s="1"/>
      <c r="BI3429" s="1"/>
      <c r="BJ3429" s="1"/>
      <c r="BK3429" s="1"/>
    </row>
    <row r="3430" spans="1:63" s="901" customFormat="1" ht="15" customHeight="1" x14ac:dyDescent="0.1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c r="AD3430" s="1"/>
      <c r="AE3430" s="1"/>
      <c r="AF3430" s="50"/>
      <c r="AG3430" s="54"/>
      <c r="AH3430" s="1"/>
      <c r="AI3430" s="1"/>
      <c r="AJ3430" s="1"/>
      <c r="AK3430" s="1"/>
      <c r="AL3430" s="1"/>
      <c r="AM3430" s="1"/>
      <c r="AN3430" s="1"/>
      <c r="AO3430" s="1"/>
      <c r="AP3430" s="1"/>
      <c r="AQ3430" s="1"/>
      <c r="AR3430" s="1"/>
      <c r="AS3430" s="1"/>
      <c r="AT3430" s="1"/>
      <c r="AU3430" s="1"/>
      <c r="AV3430" s="1"/>
      <c r="AW3430" s="1"/>
      <c r="AX3430" s="1"/>
      <c r="AY3430" s="1"/>
      <c r="AZ3430" s="1"/>
      <c r="BA3430" s="1"/>
      <c r="BB3430" s="1"/>
      <c r="BC3430" s="1"/>
      <c r="BD3430" s="1"/>
      <c r="BE3430" s="1"/>
      <c r="BF3430" s="1"/>
      <c r="BG3430" s="1"/>
      <c r="BH3430" s="1"/>
      <c r="BI3430" s="1"/>
      <c r="BJ3430" s="1"/>
      <c r="BK3430" s="1"/>
    </row>
    <row r="3431" spans="1:63" s="901" customFormat="1" ht="15" customHeight="1" x14ac:dyDescent="0.1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c r="AD3431" s="1"/>
      <c r="AE3431" s="1"/>
      <c r="AF3431" s="50"/>
      <c r="AG3431" s="54"/>
      <c r="AH3431" s="1"/>
      <c r="AI3431" s="1"/>
      <c r="AJ3431" s="1"/>
      <c r="AK3431" s="1"/>
      <c r="AL3431" s="1"/>
      <c r="AM3431" s="1"/>
      <c r="AN3431" s="1"/>
      <c r="AO3431" s="1"/>
      <c r="AP3431" s="1"/>
      <c r="AQ3431" s="1"/>
      <c r="AR3431" s="1"/>
      <c r="AS3431" s="1"/>
      <c r="AT3431" s="1"/>
      <c r="AU3431" s="1"/>
      <c r="AV3431" s="1"/>
      <c r="AW3431" s="1"/>
      <c r="AX3431" s="1"/>
      <c r="AY3431" s="1"/>
      <c r="AZ3431" s="1"/>
      <c r="BA3431" s="1"/>
      <c r="BB3431" s="1"/>
      <c r="BC3431" s="1"/>
      <c r="BD3431" s="1"/>
      <c r="BE3431" s="1"/>
      <c r="BF3431" s="1"/>
      <c r="BG3431" s="1"/>
      <c r="BH3431" s="1"/>
      <c r="BI3431" s="1"/>
      <c r="BJ3431" s="1"/>
      <c r="BK3431" s="1"/>
    </row>
    <row r="3432" spans="1:63" s="901" customFormat="1" ht="15" customHeight="1" x14ac:dyDescent="0.1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c r="AD3432" s="1"/>
      <c r="AE3432" s="1"/>
      <c r="AF3432" s="50"/>
      <c r="AG3432" s="54"/>
      <c r="AH3432" s="1"/>
      <c r="AI3432" s="1"/>
      <c r="AJ3432" s="1"/>
      <c r="AK3432" s="1"/>
      <c r="AL3432" s="1"/>
      <c r="AM3432" s="1"/>
      <c r="AN3432" s="1"/>
      <c r="AO3432" s="1"/>
      <c r="AP3432" s="1"/>
      <c r="AQ3432" s="1"/>
      <c r="AR3432" s="1"/>
      <c r="AS3432" s="1"/>
      <c r="AT3432" s="1"/>
      <c r="AU3432" s="1"/>
      <c r="AV3432" s="1"/>
      <c r="AW3432" s="1"/>
      <c r="AX3432" s="1"/>
      <c r="AY3432" s="1"/>
      <c r="AZ3432" s="1"/>
      <c r="BA3432" s="1"/>
      <c r="BB3432" s="1"/>
      <c r="BC3432" s="1"/>
      <c r="BD3432" s="1"/>
      <c r="BE3432" s="1"/>
      <c r="BF3432" s="1"/>
      <c r="BG3432" s="1"/>
      <c r="BH3432" s="1"/>
      <c r="BI3432" s="1"/>
      <c r="BJ3432" s="1"/>
      <c r="BK3432" s="1"/>
    </row>
    <row r="3433" spans="1:63" s="901" customFormat="1" ht="15" customHeight="1" x14ac:dyDescent="0.1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c r="AD3433" s="1"/>
      <c r="AE3433" s="1"/>
      <c r="AF3433" s="50"/>
      <c r="AG3433" s="54"/>
      <c r="AH3433" s="1"/>
      <c r="AI3433" s="1"/>
      <c r="AJ3433" s="1"/>
      <c r="AK3433" s="1"/>
      <c r="AL3433" s="1"/>
      <c r="AM3433" s="1"/>
      <c r="AN3433" s="1"/>
      <c r="AO3433" s="1"/>
      <c r="AP3433" s="1"/>
      <c r="AQ3433" s="1"/>
      <c r="AR3433" s="1"/>
      <c r="AS3433" s="1"/>
      <c r="AT3433" s="1"/>
      <c r="AU3433" s="1"/>
      <c r="AV3433" s="1"/>
      <c r="AW3433" s="1"/>
      <c r="AX3433" s="1"/>
      <c r="AY3433" s="1"/>
      <c r="AZ3433" s="1"/>
      <c r="BA3433" s="1"/>
      <c r="BB3433" s="1"/>
      <c r="BC3433" s="1"/>
      <c r="BD3433" s="1"/>
      <c r="BE3433" s="1"/>
      <c r="BF3433" s="1"/>
      <c r="BG3433" s="1"/>
      <c r="BH3433" s="1"/>
      <c r="BI3433" s="1"/>
      <c r="BJ3433" s="1"/>
      <c r="BK3433" s="1"/>
    </row>
    <row r="3434" spans="1:63" s="901" customFormat="1" ht="15" customHeight="1" x14ac:dyDescent="0.1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c r="AD3434" s="1"/>
      <c r="AE3434" s="1"/>
      <c r="AF3434" s="50"/>
      <c r="AG3434" s="54"/>
      <c r="AH3434" s="1"/>
      <c r="AI3434" s="1"/>
      <c r="AJ3434" s="1"/>
      <c r="AK3434" s="1"/>
      <c r="AL3434" s="1"/>
      <c r="AM3434" s="1"/>
      <c r="AN3434" s="1"/>
      <c r="AO3434" s="1"/>
      <c r="AP3434" s="1"/>
      <c r="AQ3434" s="1"/>
      <c r="AR3434" s="1"/>
      <c r="AS3434" s="1"/>
      <c r="AT3434" s="1"/>
      <c r="AU3434" s="1"/>
      <c r="AV3434" s="1"/>
      <c r="AW3434" s="1"/>
      <c r="AX3434" s="1"/>
      <c r="AY3434" s="1"/>
      <c r="AZ3434" s="1"/>
      <c r="BA3434" s="1"/>
      <c r="BB3434" s="1"/>
      <c r="BC3434" s="1"/>
      <c r="BD3434" s="1"/>
      <c r="BE3434" s="1"/>
      <c r="BF3434" s="1"/>
      <c r="BG3434" s="1"/>
      <c r="BH3434" s="1"/>
      <c r="BI3434" s="1"/>
      <c r="BJ3434" s="1"/>
      <c r="BK3434" s="1"/>
    </row>
    <row r="3435" spans="1:63" s="901" customFormat="1" ht="15" customHeight="1" x14ac:dyDescent="0.1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c r="AD3435" s="1"/>
      <c r="AE3435" s="1"/>
      <c r="AF3435" s="50"/>
      <c r="AG3435" s="54"/>
      <c r="AH3435" s="1"/>
      <c r="AI3435" s="1"/>
      <c r="AJ3435" s="1"/>
      <c r="AK3435" s="1"/>
      <c r="AL3435" s="1"/>
      <c r="AM3435" s="1"/>
      <c r="AN3435" s="1"/>
      <c r="AO3435" s="1"/>
      <c r="AP3435" s="1"/>
      <c r="AQ3435" s="1"/>
      <c r="AR3435" s="1"/>
      <c r="AS3435" s="1"/>
      <c r="AT3435" s="1"/>
      <c r="AU3435" s="1"/>
      <c r="AV3435" s="1"/>
      <c r="AW3435" s="1"/>
      <c r="AX3435" s="1"/>
      <c r="AY3435" s="1"/>
      <c r="AZ3435" s="1"/>
      <c r="BA3435" s="1"/>
      <c r="BB3435" s="1"/>
      <c r="BC3435" s="1"/>
      <c r="BD3435" s="1"/>
      <c r="BE3435" s="1"/>
      <c r="BF3435" s="1"/>
      <c r="BG3435" s="1"/>
      <c r="BH3435" s="1"/>
      <c r="BI3435" s="1"/>
      <c r="BJ3435" s="1"/>
      <c r="BK3435" s="1"/>
    </row>
    <row r="3436" spans="1:63" s="901" customFormat="1" ht="15" customHeight="1" x14ac:dyDescent="0.1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c r="AD3436" s="1"/>
      <c r="AE3436" s="1"/>
      <c r="AF3436" s="50"/>
      <c r="AG3436" s="54"/>
      <c r="AH3436" s="1"/>
      <c r="AI3436" s="1"/>
      <c r="AJ3436" s="1"/>
      <c r="AK3436" s="1"/>
      <c r="AL3436" s="1"/>
      <c r="AM3436" s="1"/>
      <c r="AN3436" s="1"/>
      <c r="AO3436" s="1"/>
      <c r="AP3436" s="1"/>
      <c r="AQ3436" s="1"/>
      <c r="AR3436" s="1"/>
      <c r="AS3436" s="1"/>
      <c r="AT3436" s="1"/>
      <c r="AU3436" s="1"/>
      <c r="AV3436" s="1"/>
      <c r="AW3436" s="1"/>
      <c r="AX3436" s="1"/>
      <c r="AY3436" s="1"/>
      <c r="AZ3436" s="1"/>
      <c r="BA3436" s="1"/>
      <c r="BB3436" s="1"/>
      <c r="BC3436" s="1"/>
      <c r="BD3436" s="1"/>
      <c r="BE3436" s="1"/>
      <c r="BF3436" s="1"/>
      <c r="BG3436" s="1"/>
      <c r="BH3436" s="1"/>
      <c r="BI3436" s="1"/>
      <c r="BJ3436" s="1"/>
      <c r="BK3436" s="1"/>
    </row>
    <row r="3437" spans="1:63" s="901" customFormat="1" ht="15" customHeight="1" x14ac:dyDescent="0.1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c r="AD3437" s="1"/>
      <c r="AE3437" s="1"/>
      <c r="AF3437" s="50"/>
      <c r="AG3437" s="54"/>
      <c r="AH3437" s="1"/>
      <c r="AI3437" s="1"/>
      <c r="AJ3437" s="1"/>
      <c r="AK3437" s="1"/>
      <c r="AL3437" s="1"/>
      <c r="AM3437" s="1"/>
      <c r="AN3437" s="1"/>
      <c r="AO3437" s="1"/>
      <c r="AP3437" s="1"/>
      <c r="AQ3437" s="1"/>
      <c r="AR3437" s="1"/>
      <c r="AS3437" s="1"/>
      <c r="AT3437" s="1"/>
      <c r="AU3437" s="1"/>
      <c r="AV3437" s="1"/>
      <c r="AW3437" s="1"/>
      <c r="AX3437" s="1"/>
      <c r="AY3437" s="1"/>
      <c r="AZ3437" s="1"/>
      <c r="BA3437" s="1"/>
      <c r="BB3437" s="1"/>
      <c r="BC3437" s="1"/>
      <c r="BD3437" s="1"/>
      <c r="BE3437" s="1"/>
      <c r="BF3437" s="1"/>
      <c r="BG3437" s="1"/>
      <c r="BH3437" s="1"/>
      <c r="BI3437" s="1"/>
      <c r="BJ3437" s="1"/>
      <c r="BK3437" s="1"/>
    </row>
    <row r="3438" spans="1:63" s="901" customFormat="1" ht="15" customHeight="1" x14ac:dyDescent="0.1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c r="AD3438" s="1"/>
      <c r="AE3438" s="1"/>
      <c r="AF3438" s="50"/>
      <c r="AG3438" s="54"/>
      <c r="AH3438" s="1"/>
      <c r="AI3438" s="1"/>
      <c r="AJ3438" s="1"/>
      <c r="AK3438" s="1"/>
      <c r="AL3438" s="1"/>
      <c r="AM3438" s="1"/>
      <c r="AN3438" s="1"/>
      <c r="AO3438" s="1"/>
      <c r="AP3438" s="1"/>
      <c r="AQ3438" s="1"/>
      <c r="AR3438" s="1"/>
      <c r="AS3438" s="1"/>
      <c r="AT3438" s="1"/>
      <c r="AU3438" s="1"/>
      <c r="AV3438" s="1"/>
      <c r="AW3438" s="1"/>
      <c r="AX3438" s="1"/>
      <c r="AY3438" s="1"/>
      <c r="AZ3438" s="1"/>
      <c r="BA3438" s="1"/>
      <c r="BB3438" s="1"/>
      <c r="BC3438" s="1"/>
      <c r="BD3438" s="1"/>
      <c r="BE3438" s="1"/>
      <c r="BF3438" s="1"/>
      <c r="BG3438" s="1"/>
      <c r="BH3438" s="1"/>
      <c r="BI3438" s="1"/>
      <c r="BJ3438" s="1"/>
      <c r="BK3438" s="1"/>
    </row>
    <row r="3439" spans="1:63" s="901" customFormat="1" ht="15" customHeight="1" x14ac:dyDescent="0.1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c r="AD3439" s="1"/>
      <c r="AE3439" s="1"/>
      <c r="AF3439" s="50"/>
      <c r="AG3439" s="54"/>
      <c r="AH3439" s="1"/>
      <c r="AI3439" s="1"/>
      <c r="AJ3439" s="1"/>
      <c r="AK3439" s="1"/>
      <c r="AL3439" s="1"/>
      <c r="AM3439" s="1"/>
      <c r="AN3439" s="1"/>
      <c r="AO3439" s="1"/>
      <c r="AP3439" s="1"/>
      <c r="AQ3439" s="1"/>
      <c r="AR3439" s="1"/>
      <c r="AS3439" s="1"/>
      <c r="AT3439" s="1"/>
      <c r="AU3439" s="1"/>
      <c r="AV3439" s="1"/>
      <c r="AW3439" s="1"/>
      <c r="AX3439" s="1"/>
      <c r="AY3439" s="1"/>
      <c r="AZ3439" s="1"/>
      <c r="BA3439" s="1"/>
      <c r="BB3439" s="1"/>
      <c r="BC3439" s="1"/>
      <c r="BD3439" s="1"/>
      <c r="BE3439" s="1"/>
      <c r="BF3439" s="1"/>
      <c r="BG3439" s="1"/>
      <c r="BH3439" s="1"/>
      <c r="BI3439" s="1"/>
      <c r="BJ3439" s="1"/>
      <c r="BK3439" s="1"/>
    </row>
    <row r="3440" spans="1:63" s="901" customFormat="1" ht="15" customHeight="1" x14ac:dyDescent="0.1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c r="AD3440" s="1"/>
      <c r="AE3440" s="1"/>
      <c r="AF3440" s="50"/>
      <c r="AG3440" s="54"/>
      <c r="AH3440" s="1"/>
      <c r="AI3440" s="1"/>
      <c r="AJ3440" s="1"/>
      <c r="AK3440" s="1"/>
      <c r="AL3440" s="1"/>
      <c r="AM3440" s="1"/>
      <c r="AN3440" s="1"/>
      <c r="AO3440" s="1"/>
      <c r="AP3440" s="1"/>
      <c r="AQ3440" s="1"/>
      <c r="AR3440" s="1"/>
      <c r="AS3440" s="1"/>
      <c r="AT3440" s="1"/>
      <c r="AU3440" s="1"/>
      <c r="AV3440" s="1"/>
      <c r="AW3440" s="1"/>
      <c r="AX3440" s="1"/>
      <c r="AY3440" s="1"/>
      <c r="AZ3440" s="1"/>
      <c r="BA3440" s="1"/>
      <c r="BB3440" s="1"/>
      <c r="BC3440" s="1"/>
      <c r="BD3440" s="1"/>
      <c r="BE3440" s="1"/>
      <c r="BF3440" s="1"/>
      <c r="BG3440" s="1"/>
      <c r="BH3440" s="1"/>
      <c r="BI3440" s="1"/>
      <c r="BJ3440" s="1"/>
      <c r="BK3440" s="1"/>
    </row>
    <row r="3441" spans="1:63" s="901" customFormat="1" ht="15" customHeight="1" x14ac:dyDescent="0.1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c r="AD3441" s="1"/>
      <c r="AE3441" s="1"/>
      <c r="AF3441" s="50"/>
      <c r="AG3441" s="54"/>
      <c r="AH3441" s="1"/>
      <c r="AI3441" s="1"/>
      <c r="AJ3441" s="1"/>
      <c r="AK3441" s="1"/>
      <c r="AL3441" s="1"/>
      <c r="AM3441" s="1"/>
      <c r="AN3441" s="1"/>
      <c r="AO3441" s="1"/>
      <c r="AP3441" s="1"/>
      <c r="AQ3441" s="1"/>
      <c r="AR3441" s="1"/>
      <c r="AS3441" s="1"/>
      <c r="AT3441" s="1"/>
      <c r="AU3441" s="1"/>
      <c r="AV3441" s="1"/>
      <c r="AW3441" s="1"/>
      <c r="AX3441" s="1"/>
      <c r="AY3441" s="1"/>
      <c r="AZ3441" s="1"/>
      <c r="BA3441" s="1"/>
      <c r="BB3441" s="1"/>
      <c r="BC3441" s="1"/>
      <c r="BD3441" s="1"/>
      <c r="BE3441" s="1"/>
      <c r="BF3441" s="1"/>
      <c r="BG3441" s="1"/>
      <c r="BH3441" s="1"/>
      <c r="BI3441" s="1"/>
      <c r="BJ3441" s="1"/>
      <c r="BK3441" s="1"/>
    </row>
    <row r="3442" spans="1:63" s="901" customFormat="1" ht="15" customHeight="1" x14ac:dyDescent="0.1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c r="AD3442" s="1"/>
      <c r="AE3442" s="1"/>
      <c r="AF3442" s="50"/>
      <c r="AG3442" s="54"/>
      <c r="AH3442" s="1"/>
      <c r="AI3442" s="1"/>
      <c r="AJ3442" s="1"/>
      <c r="AK3442" s="1"/>
      <c r="AL3442" s="1"/>
      <c r="AM3442" s="1"/>
      <c r="AN3442" s="1"/>
      <c r="AO3442" s="1"/>
      <c r="AP3442" s="1"/>
      <c r="AQ3442" s="1"/>
      <c r="AR3442" s="1"/>
      <c r="AS3442" s="1"/>
      <c r="AT3442" s="1"/>
      <c r="AU3442" s="1"/>
      <c r="AV3442" s="1"/>
      <c r="AW3442" s="1"/>
      <c r="AX3442" s="1"/>
      <c r="AY3442" s="1"/>
      <c r="AZ3442" s="1"/>
      <c r="BA3442" s="1"/>
      <c r="BB3442" s="1"/>
      <c r="BC3442" s="1"/>
      <c r="BD3442" s="1"/>
      <c r="BE3442" s="1"/>
      <c r="BF3442" s="1"/>
      <c r="BG3442" s="1"/>
      <c r="BH3442" s="1"/>
      <c r="BI3442" s="1"/>
      <c r="BJ3442" s="1"/>
      <c r="BK3442" s="1"/>
    </row>
    <row r="3443" spans="1:63" s="901" customFormat="1" ht="15" customHeight="1" x14ac:dyDescent="0.1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c r="AD3443" s="1"/>
      <c r="AE3443" s="1"/>
      <c r="AF3443" s="50"/>
      <c r="AG3443" s="54"/>
      <c r="AH3443" s="1"/>
      <c r="AI3443" s="1"/>
      <c r="AJ3443" s="1"/>
      <c r="AK3443" s="1"/>
      <c r="AL3443" s="1"/>
      <c r="AM3443" s="1"/>
      <c r="AN3443" s="1"/>
      <c r="AO3443" s="1"/>
      <c r="AP3443" s="1"/>
      <c r="AQ3443" s="1"/>
      <c r="AR3443" s="1"/>
      <c r="AS3443" s="1"/>
      <c r="AT3443" s="1"/>
      <c r="AU3443" s="1"/>
      <c r="AV3443" s="1"/>
      <c r="AW3443" s="1"/>
      <c r="AX3443" s="1"/>
      <c r="AY3443" s="1"/>
      <c r="AZ3443" s="1"/>
      <c r="BA3443" s="1"/>
      <c r="BB3443" s="1"/>
      <c r="BC3443" s="1"/>
      <c r="BD3443" s="1"/>
      <c r="BE3443" s="1"/>
      <c r="BF3443" s="1"/>
      <c r="BG3443" s="1"/>
      <c r="BH3443" s="1"/>
      <c r="BI3443" s="1"/>
      <c r="BJ3443" s="1"/>
      <c r="BK3443" s="1"/>
    </row>
    <row r="3444" spans="1:63" s="901" customFormat="1" ht="15" customHeight="1" x14ac:dyDescent="0.1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c r="AD3444" s="1"/>
      <c r="AE3444" s="1"/>
      <c r="AF3444" s="50"/>
      <c r="AG3444" s="54"/>
      <c r="AH3444" s="1"/>
      <c r="AI3444" s="1"/>
      <c r="AJ3444" s="1"/>
      <c r="AK3444" s="1"/>
      <c r="AL3444" s="1"/>
      <c r="AM3444" s="1"/>
      <c r="AN3444" s="1"/>
      <c r="AO3444" s="1"/>
      <c r="AP3444" s="1"/>
      <c r="AQ3444" s="1"/>
      <c r="AR3444" s="1"/>
      <c r="AS3444" s="1"/>
      <c r="AT3444" s="1"/>
      <c r="AU3444" s="1"/>
      <c r="AV3444" s="1"/>
      <c r="AW3444" s="1"/>
      <c r="AX3444" s="1"/>
      <c r="AY3444" s="1"/>
      <c r="AZ3444" s="1"/>
      <c r="BA3444" s="1"/>
      <c r="BB3444" s="1"/>
      <c r="BC3444" s="1"/>
      <c r="BD3444" s="1"/>
      <c r="BE3444" s="1"/>
      <c r="BF3444" s="1"/>
      <c r="BG3444" s="1"/>
      <c r="BH3444" s="1"/>
      <c r="BI3444" s="1"/>
      <c r="BJ3444" s="1"/>
      <c r="BK3444" s="1"/>
    </row>
    <row r="3445" spans="1:63" s="901" customFormat="1" ht="15" customHeight="1" x14ac:dyDescent="0.1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c r="AD3445" s="1"/>
      <c r="AE3445" s="1"/>
      <c r="AF3445" s="50"/>
      <c r="AG3445" s="54"/>
      <c r="AH3445" s="1"/>
      <c r="AI3445" s="1"/>
      <c r="AJ3445" s="1"/>
      <c r="AK3445" s="1"/>
      <c r="AL3445" s="1"/>
      <c r="AM3445" s="1"/>
      <c r="AN3445" s="1"/>
      <c r="AO3445" s="1"/>
      <c r="AP3445" s="1"/>
      <c r="AQ3445" s="1"/>
      <c r="AR3445" s="1"/>
      <c r="AS3445" s="1"/>
      <c r="AT3445" s="1"/>
      <c r="AU3445" s="1"/>
      <c r="AV3445" s="1"/>
      <c r="AW3445" s="1"/>
      <c r="AX3445" s="1"/>
      <c r="AY3445" s="1"/>
      <c r="AZ3445" s="1"/>
      <c r="BA3445" s="1"/>
      <c r="BB3445" s="1"/>
      <c r="BC3445" s="1"/>
      <c r="BD3445" s="1"/>
      <c r="BE3445" s="1"/>
      <c r="BF3445" s="1"/>
      <c r="BG3445" s="1"/>
      <c r="BH3445" s="1"/>
      <c r="BI3445" s="1"/>
      <c r="BJ3445" s="1"/>
      <c r="BK3445" s="1"/>
    </row>
    <row r="3446" spans="1:63" s="901" customFormat="1" ht="15" customHeight="1" x14ac:dyDescent="0.1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c r="AD3446" s="1"/>
      <c r="AE3446" s="1"/>
      <c r="AF3446" s="50"/>
      <c r="AG3446" s="54"/>
      <c r="AH3446" s="1"/>
      <c r="AI3446" s="1"/>
      <c r="AJ3446" s="1"/>
      <c r="AK3446" s="1"/>
      <c r="AL3446" s="1"/>
      <c r="AM3446" s="1"/>
      <c r="AN3446" s="1"/>
      <c r="AO3446" s="1"/>
      <c r="AP3446" s="1"/>
      <c r="AQ3446" s="1"/>
      <c r="AR3446" s="1"/>
      <c r="AS3446" s="1"/>
      <c r="AT3446" s="1"/>
      <c r="AU3446" s="1"/>
      <c r="AV3446" s="1"/>
      <c r="AW3446" s="1"/>
      <c r="AX3446" s="1"/>
      <c r="AY3446" s="1"/>
      <c r="AZ3446" s="1"/>
      <c r="BA3446" s="1"/>
      <c r="BB3446" s="1"/>
      <c r="BC3446" s="1"/>
      <c r="BD3446" s="1"/>
      <c r="BE3446" s="1"/>
      <c r="BF3446" s="1"/>
      <c r="BG3446" s="1"/>
      <c r="BH3446" s="1"/>
      <c r="BI3446" s="1"/>
      <c r="BJ3446" s="1"/>
      <c r="BK3446" s="1"/>
    </row>
    <row r="3447" spans="1:63" s="901" customFormat="1" ht="15" customHeight="1" x14ac:dyDescent="0.1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c r="AD3447" s="1"/>
      <c r="AE3447" s="1"/>
      <c r="AF3447" s="50"/>
      <c r="AG3447" s="54"/>
      <c r="AH3447" s="1"/>
      <c r="AI3447" s="1"/>
      <c r="AJ3447" s="1"/>
      <c r="AK3447" s="1"/>
      <c r="AL3447" s="1"/>
      <c r="AM3447" s="1"/>
      <c r="AN3447" s="1"/>
      <c r="AO3447" s="1"/>
      <c r="AP3447" s="1"/>
      <c r="AQ3447" s="1"/>
      <c r="AR3447" s="1"/>
      <c r="AS3447" s="1"/>
      <c r="AT3447" s="1"/>
      <c r="AU3447" s="1"/>
      <c r="AV3447" s="1"/>
      <c r="AW3447" s="1"/>
      <c r="AX3447" s="1"/>
      <c r="AY3447" s="1"/>
      <c r="AZ3447" s="1"/>
      <c r="BA3447" s="1"/>
      <c r="BB3447" s="1"/>
      <c r="BC3447" s="1"/>
      <c r="BD3447" s="1"/>
      <c r="BE3447" s="1"/>
      <c r="BF3447" s="1"/>
      <c r="BG3447" s="1"/>
      <c r="BH3447" s="1"/>
      <c r="BI3447" s="1"/>
      <c r="BJ3447" s="1"/>
      <c r="BK3447" s="1"/>
    </row>
    <row r="3448" spans="1:63" s="901" customFormat="1" ht="15" customHeight="1" x14ac:dyDescent="0.1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c r="AD3448" s="1"/>
      <c r="AE3448" s="1"/>
      <c r="AF3448" s="50"/>
      <c r="AG3448" s="54"/>
      <c r="AH3448" s="1"/>
      <c r="AI3448" s="1"/>
      <c r="AJ3448" s="1"/>
      <c r="AK3448" s="1"/>
      <c r="AL3448" s="1"/>
      <c r="AM3448" s="1"/>
      <c r="AN3448" s="1"/>
      <c r="AO3448" s="1"/>
      <c r="AP3448" s="1"/>
      <c r="AQ3448" s="1"/>
      <c r="AR3448" s="1"/>
      <c r="AS3448" s="1"/>
      <c r="AT3448" s="1"/>
      <c r="AU3448" s="1"/>
      <c r="AV3448" s="1"/>
      <c r="AW3448" s="1"/>
      <c r="AX3448" s="1"/>
      <c r="AY3448" s="1"/>
      <c r="AZ3448" s="1"/>
      <c r="BA3448" s="1"/>
      <c r="BB3448" s="1"/>
      <c r="BC3448" s="1"/>
      <c r="BD3448" s="1"/>
      <c r="BE3448" s="1"/>
      <c r="BF3448" s="1"/>
      <c r="BG3448" s="1"/>
      <c r="BH3448" s="1"/>
      <c r="BI3448" s="1"/>
      <c r="BJ3448" s="1"/>
      <c r="BK3448" s="1"/>
    </row>
    <row r="3449" spans="1:63" s="901" customFormat="1" ht="15" customHeight="1" x14ac:dyDescent="0.1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c r="AD3449" s="1"/>
      <c r="AE3449" s="1"/>
      <c r="AF3449" s="50"/>
      <c r="AG3449" s="54"/>
      <c r="AH3449" s="1"/>
      <c r="AI3449" s="1"/>
      <c r="AJ3449" s="1"/>
      <c r="AK3449" s="1"/>
      <c r="AL3449" s="1"/>
      <c r="AM3449" s="1"/>
      <c r="AN3449" s="1"/>
      <c r="AO3449" s="1"/>
      <c r="AP3449" s="1"/>
      <c r="AQ3449" s="1"/>
      <c r="AR3449" s="1"/>
      <c r="AS3449" s="1"/>
      <c r="AT3449" s="1"/>
      <c r="AU3449" s="1"/>
      <c r="AV3449" s="1"/>
      <c r="AW3449" s="1"/>
      <c r="AX3449" s="1"/>
      <c r="AY3449" s="1"/>
      <c r="AZ3449" s="1"/>
      <c r="BA3449" s="1"/>
      <c r="BB3449" s="1"/>
      <c r="BC3449" s="1"/>
      <c r="BD3449" s="1"/>
      <c r="BE3449" s="1"/>
      <c r="BF3449" s="1"/>
      <c r="BG3449" s="1"/>
      <c r="BH3449" s="1"/>
      <c r="BI3449" s="1"/>
      <c r="BJ3449" s="1"/>
      <c r="BK3449" s="1"/>
    </row>
    <row r="3450" spans="1:63" s="901" customFormat="1" ht="15" customHeight="1" x14ac:dyDescent="0.1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c r="AD3450" s="1"/>
      <c r="AE3450" s="1"/>
      <c r="AF3450" s="50"/>
      <c r="AG3450" s="54"/>
      <c r="AH3450" s="1"/>
      <c r="AI3450" s="1"/>
      <c r="AJ3450" s="1"/>
      <c r="AK3450" s="1"/>
      <c r="AL3450" s="1"/>
      <c r="AM3450" s="1"/>
      <c r="AN3450" s="1"/>
      <c r="AO3450" s="1"/>
      <c r="AP3450" s="1"/>
      <c r="AQ3450" s="1"/>
      <c r="AR3450" s="1"/>
      <c r="AS3450" s="1"/>
      <c r="AT3450" s="1"/>
      <c r="AU3450" s="1"/>
      <c r="AV3450" s="1"/>
      <c r="AW3450" s="1"/>
      <c r="AX3450" s="1"/>
      <c r="AY3450" s="1"/>
      <c r="AZ3450" s="1"/>
      <c r="BA3450" s="1"/>
      <c r="BB3450" s="1"/>
      <c r="BC3450" s="1"/>
      <c r="BD3450" s="1"/>
      <c r="BE3450" s="1"/>
      <c r="BF3450" s="1"/>
      <c r="BG3450" s="1"/>
      <c r="BH3450" s="1"/>
      <c r="BI3450" s="1"/>
      <c r="BJ3450" s="1"/>
      <c r="BK3450" s="1"/>
    </row>
    <row r="3451" spans="1:63" s="901" customFormat="1" ht="15" customHeight="1" x14ac:dyDescent="0.1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c r="AD3451" s="1"/>
      <c r="AE3451" s="1"/>
      <c r="AF3451" s="50"/>
      <c r="AG3451" s="54"/>
      <c r="AH3451" s="1"/>
      <c r="AI3451" s="1"/>
      <c r="AJ3451" s="1"/>
      <c r="AK3451" s="1"/>
      <c r="AL3451" s="1"/>
      <c r="AM3451" s="1"/>
      <c r="AN3451" s="1"/>
      <c r="AO3451" s="1"/>
      <c r="AP3451" s="1"/>
      <c r="AQ3451" s="1"/>
      <c r="AR3451" s="1"/>
      <c r="AS3451" s="1"/>
      <c r="AT3451" s="1"/>
      <c r="AU3451" s="1"/>
      <c r="AV3451" s="1"/>
      <c r="AW3451" s="1"/>
      <c r="AX3451" s="1"/>
      <c r="AY3451" s="1"/>
      <c r="AZ3451" s="1"/>
      <c r="BA3451" s="1"/>
      <c r="BB3451" s="1"/>
      <c r="BC3451" s="1"/>
      <c r="BD3451" s="1"/>
      <c r="BE3451" s="1"/>
      <c r="BF3451" s="1"/>
      <c r="BG3451" s="1"/>
      <c r="BH3451" s="1"/>
      <c r="BI3451" s="1"/>
      <c r="BJ3451" s="1"/>
      <c r="BK3451" s="1"/>
    </row>
    <row r="3452" spans="1:63" s="901" customFormat="1" ht="15" customHeight="1" x14ac:dyDescent="0.1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c r="AD3452" s="1"/>
      <c r="AE3452" s="1"/>
      <c r="AF3452" s="50"/>
      <c r="AG3452" s="54"/>
      <c r="AH3452" s="1"/>
      <c r="AI3452" s="1"/>
      <c r="AJ3452" s="1"/>
      <c r="AK3452" s="1"/>
      <c r="AL3452" s="1"/>
      <c r="AM3452" s="1"/>
      <c r="AN3452" s="1"/>
      <c r="AO3452" s="1"/>
      <c r="AP3452" s="1"/>
      <c r="AQ3452" s="1"/>
      <c r="AR3452" s="1"/>
      <c r="AS3452" s="1"/>
      <c r="AT3452" s="1"/>
      <c r="AU3452" s="1"/>
      <c r="AV3452" s="1"/>
      <c r="AW3452" s="1"/>
      <c r="AX3452" s="1"/>
      <c r="AY3452" s="1"/>
      <c r="AZ3452" s="1"/>
      <c r="BA3452" s="1"/>
      <c r="BB3452" s="1"/>
      <c r="BC3452" s="1"/>
      <c r="BD3452" s="1"/>
      <c r="BE3452" s="1"/>
      <c r="BF3452" s="1"/>
      <c r="BG3452" s="1"/>
      <c r="BH3452" s="1"/>
      <c r="BI3452" s="1"/>
      <c r="BJ3452" s="1"/>
      <c r="BK3452" s="1"/>
    </row>
    <row r="3453" spans="1:63" s="901" customFormat="1" ht="15" customHeight="1" x14ac:dyDescent="0.1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c r="AD3453" s="1"/>
      <c r="AE3453" s="1"/>
      <c r="AF3453" s="50"/>
      <c r="AG3453" s="54"/>
      <c r="AH3453" s="1"/>
      <c r="AI3453" s="1"/>
      <c r="AJ3453" s="1"/>
      <c r="AK3453" s="1"/>
      <c r="AL3453" s="1"/>
      <c r="AM3453" s="1"/>
      <c r="AN3453" s="1"/>
      <c r="AO3453" s="1"/>
      <c r="AP3453" s="1"/>
      <c r="AQ3453" s="1"/>
      <c r="AR3453" s="1"/>
      <c r="AS3453" s="1"/>
      <c r="AT3453" s="1"/>
      <c r="AU3453" s="1"/>
      <c r="AV3453" s="1"/>
      <c r="AW3453" s="1"/>
      <c r="AX3453" s="1"/>
      <c r="AY3453" s="1"/>
      <c r="AZ3453" s="1"/>
      <c r="BA3453" s="1"/>
      <c r="BB3453" s="1"/>
      <c r="BC3453" s="1"/>
      <c r="BD3453" s="1"/>
      <c r="BE3453" s="1"/>
      <c r="BF3453" s="1"/>
      <c r="BG3453" s="1"/>
      <c r="BH3453" s="1"/>
      <c r="BI3453" s="1"/>
      <c r="BJ3453" s="1"/>
      <c r="BK3453" s="1"/>
    </row>
    <row r="3454" spans="1:63" s="901" customFormat="1" ht="15" customHeight="1" x14ac:dyDescent="0.1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c r="AD3454" s="1"/>
      <c r="AE3454" s="1"/>
      <c r="AF3454" s="50"/>
      <c r="AG3454" s="54"/>
      <c r="AH3454" s="1"/>
      <c r="AI3454" s="1"/>
      <c r="AJ3454" s="1"/>
      <c r="AK3454" s="1"/>
      <c r="AL3454" s="1"/>
      <c r="AM3454" s="1"/>
      <c r="AN3454" s="1"/>
      <c r="AO3454" s="1"/>
      <c r="AP3454" s="1"/>
      <c r="AQ3454" s="1"/>
      <c r="AR3454" s="1"/>
      <c r="AS3454" s="1"/>
      <c r="AT3454" s="1"/>
      <c r="AU3454" s="1"/>
      <c r="AV3454" s="1"/>
      <c r="AW3454" s="1"/>
      <c r="AX3454" s="1"/>
      <c r="AY3454" s="1"/>
      <c r="AZ3454" s="1"/>
      <c r="BA3454" s="1"/>
      <c r="BB3454" s="1"/>
      <c r="BC3454" s="1"/>
      <c r="BD3454" s="1"/>
      <c r="BE3454" s="1"/>
      <c r="BF3454" s="1"/>
      <c r="BG3454" s="1"/>
      <c r="BH3454" s="1"/>
      <c r="BI3454" s="1"/>
      <c r="BJ3454" s="1"/>
      <c r="BK3454" s="1"/>
    </row>
    <row r="3455" spans="1:63" s="901" customFormat="1" ht="15" customHeight="1" x14ac:dyDescent="0.1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c r="AD3455" s="1"/>
      <c r="AE3455" s="1"/>
      <c r="AF3455" s="50"/>
      <c r="AG3455" s="54"/>
      <c r="AH3455" s="1"/>
      <c r="AI3455" s="1"/>
      <c r="AJ3455" s="1"/>
      <c r="AK3455" s="1"/>
      <c r="AL3455" s="1"/>
      <c r="AM3455" s="1"/>
      <c r="AN3455" s="1"/>
      <c r="AO3455" s="1"/>
      <c r="AP3455" s="1"/>
      <c r="AQ3455" s="1"/>
      <c r="AR3455" s="1"/>
      <c r="AS3455" s="1"/>
      <c r="AT3455" s="1"/>
      <c r="AU3455" s="1"/>
      <c r="AV3455" s="1"/>
      <c r="AW3455" s="1"/>
      <c r="AX3455" s="1"/>
      <c r="AY3455" s="1"/>
      <c r="AZ3455" s="1"/>
      <c r="BA3455" s="1"/>
      <c r="BB3455" s="1"/>
      <c r="BC3455" s="1"/>
      <c r="BD3455" s="1"/>
      <c r="BE3455" s="1"/>
      <c r="BF3455" s="1"/>
      <c r="BG3455" s="1"/>
      <c r="BH3455" s="1"/>
      <c r="BI3455" s="1"/>
      <c r="BJ3455" s="1"/>
      <c r="BK3455" s="1"/>
    </row>
    <row r="3456" spans="1:63" s="901" customFormat="1" ht="15" customHeight="1" x14ac:dyDescent="0.1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c r="AD3456" s="1"/>
      <c r="AE3456" s="1"/>
      <c r="AF3456" s="50"/>
      <c r="AG3456" s="54"/>
      <c r="AH3456" s="1"/>
      <c r="AI3456" s="1"/>
      <c r="AJ3456" s="1"/>
      <c r="AK3456" s="1"/>
      <c r="AL3456" s="1"/>
      <c r="AM3456" s="1"/>
      <c r="AN3456" s="1"/>
      <c r="AO3456" s="1"/>
      <c r="AP3456" s="1"/>
      <c r="AQ3456" s="1"/>
      <c r="AR3456" s="1"/>
      <c r="AS3456" s="1"/>
      <c r="AT3456" s="1"/>
      <c r="AU3456" s="1"/>
      <c r="AV3456" s="1"/>
      <c r="AW3456" s="1"/>
      <c r="AX3456" s="1"/>
      <c r="AY3456" s="1"/>
      <c r="AZ3456" s="1"/>
      <c r="BA3456" s="1"/>
      <c r="BB3456" s="1"/>
      <c r="BC3456" s="1"/>
      <c r="BD3456" s="1"/>
      <c r="BE3456" s="1"/>
      <c r="BF3456" s="1"/>
      <c r="BG3456" s="1"/>
      <c r="BH3456" s="1"/>
      <c r="BI3456" s="1"/>
      <c r="BJ3456" s="1"/>
      <c r="BK3456" s="1"/>
    </row>
    <row r="3457" spans="1:63" s="901" customFormat="1" ht="15" customHeight="1" x14ac:dyDescent="0.1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c r="AD3457" s="1"/>
      <c r="AE3457" s="1"/>
      <c r="AF3457" s="50"/>
      <c r="AG3457" s="54"/>
      <c r="AH3457" s="1"/>
      <c r="AI3457" s="1"/>
      <c r="AJ3457" s="1"/>
      <c r="AK3457" s="1"/>
      <c r="AL3457" s="1"/>
      <c r="AM3457" s="1"/>
      <c r="AN3457" s="1"/>
      <c r="AO3457" s="1"/>
      <c r="AP3457" s="1"/>
      <c r="AQ3457" s="1"/>
      <c r="AR3457" s="1"/>
      <c r="AS3457" s="1"/>
      <c r="AT3457" s="1"/>
      <c r="AU3457" s="1"/>
      <c r="AV3457" s="1"/>
      <c r="AW3457" s="1"/>
      <c r="AX3457" s="1"/>
      <c r="AY3457" s="1"/>
      <c r="AZ3457" s="1"/>
      <c r="BA3457" s="1"/>
      <c r="BB3457" s="1"/>
      <c r="BC3457" s="1"/>
      <c r="BD3457" s="1"/>
      <c r="BE3457" s="1"/>
      <c r="BF3457" s="1"/>
      <c r="BG3457" s="1"/>
      <c r="BH3457" s="1"/>
      <c r="BI3457" s="1"/>
      <c r="BJ3457" s="1"/>
      <c r="BK3457" s="1"/>
    </row>
    <row r="3458" spans="1:63" s="901" customFormat="1" ht="15" customHeight="1" x14ac:dyDescent="0.1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c r="AD3458" s="1"/>
      <c r="AE3458" s="1"/>
      <c r="AF3458" s="50"/>
      <c r="AG3458" s="54"/>
      <c r="AH3458" s="1"/>
      <c r="AI3458" s="1"/>
      <c r="AJ3458" s="1"/>
      <c r="AK3458" s="1"/>
      <c r="AL3458" s="1"/>
      <c r="AM3458" s="1"/>
      <c r="AN3458" s="1"/>
      <c r="AO3458" s="1"/>
      <c r="AP3458" s="1"/>
      <c r="AQ3458" s="1"/>
      <c r="AR3458" s="1"/>
      <c r="AS3458" s="1"/>
      <c r="AT3458" s="1"/>
      <c r="AU3458" s="1"/>
      <c r="AV3458" s="1"/>
      <c r="AW3458" s="1"/>
      <c r="AX3458" s="1"/>
      <c r="AY3458" s="1"/>
      <c r="AZ3458" s="1"/>
      <c r="BA3458" s="1"/>
      <c r="BB3458" s="1"/>
      <c r="BC3458" s="1"/>
      <c r="BD3458" s="1"/>
      <c r="BE3458" s="1"/>
      <c r="BF3458" s="1"/>
      <c r="BG3458" s="1"/>
      <c r="BH3458" s="1"/>
      <c r="BI3458" s="1"/>
      <c r="BJ3458" s="1"/>
      <c r="BK3458" s="1"/>
    </row>
    <row r="3459" spans="1:63" s="901" customFormat="1" ht="15" customHeight="1" x14ac:dyDescent="0.1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c r="AD3459" s="1"/>
      <c r="AE3459" s="1"/>
      <c r="AF3459" s="50"/>
      <c r="AG3459" s="54"/>
      <c r="AH3459" s="1"/>
      <c r="AI3459" s="1"/>
      <c r="AJ3459" s="1"/>
      <c r="AK3459" s="1"/>
      <c r="AL3459" s="1"/>
      <c r="AM3459" s="1"/>
      <c r="AN3459" s="1"/>
      <c r="AO3459" s="1"/>
      <c r="AP3459" s="1"/>
      <c r="AQ3459" s="1"/>
      <c r="AR3459" s="1"/>
      <c r="AS3459" s="1"/>
      <c r="AT3459" s="1"/>
      <c r="AU3459" s="1"/>
      <c r="AV3459" s="1"/>
      <c r="AW3459" s="1"/>
      <c r="AX3459" s="1"/>
      <c r="AY3459" s="1"/>
      <c r="AZ3459" s="1"/>
      <c r="BA3459" s="1"/>
      <c r="BB3459" s="1"/>
      <c r="BC3459" s="1"/>
      <c r="BD3459" s="1"/>
      <c r="BE3459" s="1"/>
      <c r="BF3459" s="1"/>
      <c r="BG3459" s="1"/>
      <c r="BH3459" s="1"/>
      <c r="BI3459" s="1"/>
      <c r="BJ3459" s="1"/>
      <c r="BK3459" s="1"/>
    </row>
    <row r="3460" spans="1:63" s="901" customFormat="1" ht="15" customHeight="1" x14ac:dyDescent="0.1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c r="AD3460" s="1"/>
      <c r="AE3460" s="1"/>
      <c r="AF3460" s="50"/>
      <c r="AG3460" s="54"/>
      <c r="AH3460" s="1"/>
      <c r="AI3460" s="1"/>
      <c r="AJ3460" s="1"/>
      <c r="AK3460" s="1"/>
      <c r="AL3460" s="1"/>
      <c r="AM3460" s="1"/>
      <c r="AN3460" s="1"/>
      <c r="AO3460" s="1"/>
      <c r="AP3460" s="1"/>
      <c r="AQ3460" s="1"/>
      <c r="AR3460" s="1"/>
      <c r="AS3460" s="1"/>
      <c r="AT3460" s="1"/>
      <c r="AU3460" s="1"/>
      <c r="AV3460" s="1"/>
      <c r="AW3460" s="1"/>
      <c r="AX3460" s="1"/>
      <c r="AY3460" s="1"/>
      <c r="AZ3460" s="1"/>
      <c r="BA3460" s="1"/>
      <c r="BB3460" s="1"/>
      <c r="BC3460" s="1"/>
      <c r="BD3460" s="1"/>
      <c r="BE3460" s="1"/>
      <c r="BF3460" s="1"/>
      <c r="BG3460" s="1"/>
      <c r="BH3460" s="1"/>
      <c r="BI3460" s="1"/>
      <c r="BJ3460" s="1"/>
      <c r="BK3460" s="1"/>
    </row>
    <row r="3461" spans="1:63" s="901" customFormat="1" ht="15" customHeight="1" x14ac:dyDescent="0.1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c r="AD3461" s="1"/>
      <c r="AE3461" s="1"/>
      <c r="AF3461" s="50"/>
      <c r="AG3461" s="54"/>
      <c r="AH3461" s="1"/>
      <c r="AI3461" s="1"/>
      <c r="AJ3461" s="1"/>
      <c r="AK3461" s="1"/>
      <c r="AL3461" s="1"/>
      <c r="AM3461" s="1"/>
      <c r="AN3461" s="1"/>
      <c r="AO3461" s="1"/>
      <c r="AP3461" s="1"/>
      <c r="AQ3461" s="1"/>
      <c r="AR3461" s="1"/>
      <c r="AS3461" s="1"/>
      <c r="AT3461" s="1"/>
      <c r="AU3461" s="1"/>
      <c r="AV3461" s="1"/>
      <c r="AW3461" s="1"/>
      <c r="AX3461" s="1"/>
      <c r="AY3461" s="1"/>
      <c r="AZ3461" s="1"/>
      <c r="BA3461" s="1"/>
      <c r="BB3461" s="1"/>
      <c r="BC3461" s="1"/>
      <c r="BD3461" s="1"/>
      <c r="BE3461" s="1"/>
      <c r="BF3461" s="1"/>
      <c r="BG3461" s="1"/>
      <c r="BH3461" s="1"/>
      <c r="BI3461" s="1"/>
      <c r="BJ3461" s="1"/>
      <c r="BK3461" s="1"/>
    </row>
    <row r="3462" spans="1:63" s="901" customFormat="1" ht="15" customHeight="1" x14ac:dyDescent="0.1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c r="AD3462" s="1"/>
      <c r="AE3462" s="1"/>
      <c r="AF3462" s="50"/>
      <c r="AG3462" s="54"/>
      <c r="AH3462" s="1"/>
      <c r="AI3462" s="1"/>
      <c r="AJ3462" s="1"/>
      <c r="AK3462" s="1"/>
      <c r="AL3462" s="1"/>
      <c r="AM3462" s="1"/>
      <c r="AN3462" s="1"/>
      <c r="AO3462" s="1"/>
      <c r="AP3462" s="1"/>
      <c r="AQ3462" s="1"/>
      <c r="AR3462" s="1"/>
      <c r="AS3462" s="1"/>
      <c r="AT3462" s="1"/>
      <c r="AU3462" s="1"/>
      <c r="AV3462" s="1"/>
      <c r="AW3462" s="1"/>
      <c r="AX3462" s="1"/>
      <c r="AY3462" s="1"/>
      <c r="AZ3462" s="1"/>
      <c r="BA3462" s="1"/>
      <c r="BB3462" s="1"/>
      <c r="BC3462" s="1"/>
      <c r="BD3462" s="1"/>
      <c r="BE3462" s="1"/>
      <c r="BF3462" s="1"/>
      <c r="BG3462" s="1"/>
      <c r="BH3462" s="1"/>
      <c r="BI3462" s="1"/>
      <c r="BJ3462" s="1"/>
      <c r="BK3462" s="1"/>
    </row>
    <row r="3463" spans="1:63" s="901" customFormat="1" ht="15" customHeight="1" x14ac:dyDescent="0.1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c r="AD3463" s="1"/>
      <c r="AE3463" s="1"/>
      <c r="AF3463" s="50"/>
      <c r="AG3463" s="54"/>
      <c r="AH3463" s="1"/>
      <c r="AI3463" s="1"/>
      <c r="AJ3463" s="1"/>
      <c r="AK3463" s="1"/>
      <c r="AL3463" s="1"/>
      <c r="AM3463" s="1"/>
      <c r="AN3463" s="1"/>
      <c r="AO3463" s="1"/>
      <c r="AP3463" s="1"/>
      <c r="AQ3463" s="1"/>
      <c r="AR3463" s="1"/>
      <c r="AS3463" s="1"/>
      <c r="AT3463" s="1"/>
      <c r="AU3463" s="1"/>
      <c r="AV3463" s="1"/>
      <c r="AW3463" s="1"/>
      <c r="AX3463" s="1"/>
      <c r="AY3463" s="1"/>
      <c r="AZ3463" s="1"/>
      <c r="BA3463" s="1"/>
      <c r="BB3463" s="1"/>
      <c r="BC3463" s="1"/>
      <c r="BD3463" s="1"/>
      <c r="BE3463" s="1"/>
      <c r="BF3463" s="1"/>
      <c r="BG3463" s="1"/>
      <c r="BH3463" s="1"/>
      <c r="BI3463" s="1"/>
      <c r="BJ3463" s="1"/>
      <c r="BK3463" s="1"/>
    </row>
    <row r="3464" spans="1:63" s="901" customFormat="1" ht="15" customHeight="1" x14ac:dyDescent="0.1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c r="AD3464" s="1"/>
      <c r="AE3464" s="1"/>
      <c r="AF3464" s="50"/>
      <c r="AG3464" s="54"/>
      <c r="AH3464" s="1"/>
      <c r="AI3464" s="1"/>
      <c r="AJ3464" s="1"/>
      <c r="AK3464" s="1"/>
      <c r="AL3464" s="1"/>
      <c r="AM3464" s="1"/>
      <c r="AN3464" s="1"/>
      <c r="AO3464" s="1"/>
      <c r="AP3464" s="1"/>
      <c r="AQ3464" s="1"/>
      <c r="AR3464" s="1"/>
      <c r="AS3464" s="1"/>
      <c r="AT3464" s="1"/>
      <c r="AU3464" s="1"/>
      <c r="AV3464" s="1"/>
      <c r="AW3464" s="1"/>
      <c r="AX3464" s="1"/>
      <c r="AY3464" s="1"/>
      <c r="AZ3464" s="1"/>
      <c r="BA3464" s="1"/>
      <c r="BB3464" s="1"/>
      <c r="BC3464" s="1"/>
      <c r="BD3464" s="1"/>
      <c r="BE3464" s="1"/>
      <c r="BF3464" s="1"/>
      <c r="BG3464" s="1"/>
      <c r="BH3464" s="1"/>
      <c r="BI3464" s="1"/>
      <c r="BJ3464" s="1"/>
      <c r="BK3464" s="1"/>
    </row>
    <row r="3465" spans="1:63" s="901" customFormat="1" ht="15" customHeight="1" x14ac:dyDescent="0.1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c r="AD3465" s="1"/>
      <c r="AE3465" s="1"/>
      <c r="AF3465" s="50"/>
      <c r="AG3465" s="54"/>
      <c r="AH3465" s="1"/>
      <c r="AI3465" s="1"/>
      <c r="AJ3465" s="1"/>
      <c r="AK3465" s="1"/>
      <c r="AL3465" s="1"/>
      <c r="AM3465" s="1"/>
      <c r="AN3465" s="1"/>
      <c r="AO3465" s="1"/>
      <c r="AP3465" s="1"/>
      <c r="AQ3465" s="1"/>
      <c r="AR3465" s="1"/>
      <c r="AS3465" s="1"/>
      <c r="AT3465" s="1"/>
      <c r="AU3465" s="1"/>
      <c r="AV3465" s="1"/>
      <c r="AW3465" s="1"/>
      <c r="AX3465" s="1"/>
      <c r="AY3465" s="1"/>
      <c r="AZ3465" s="1"/>
      <c r="BA3465" s="1"/>
      <c r="BB3465" s="1"/>
      <c r="BC3465" s="1"/>
      <c r="BD3465" s="1"/>
      <c r="BE3465" s="1"/>
      <c r="BF3465" s="1"/>
      <c r="BG3465" s="1"/>
      <c r="BH3465" s="1"/>
      <c r="BI3465" s="1"/>
      <c r="BJ3465" s="1"/>
      <c r="BK3465" s="1"/>
    </row>
    <row r="3466" spans="1:63" s="901" customFormat="1" ht="15" customHeight="1" x14ac:dyDescent="0.1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c r="AD3466" s="1"/>
      <c r="AE3466" s="1"/>
      <c r="AF3466" s="50"/>
      <c r="AG3466" s="54"/>
      <c r="AH3466" s="1"/>
      <c r="AI3466" s="1"/>
      <c r="AJ3466" s="1"/>
      <c r="AK3466" s="1"/>
      <c r="AL3466" s="1"/>
      <c r="AM3466" s="1"/>
      <c r="AN3466" s="1"/>
      <c r="AO3466" s="1"/>
      <c r="AP3466" s="1"/>
      <c r="AQ3466" s="1"/>
      <c r="AR3466" s="1"/>
      <c r="AS3466" s="1"/>
      <c r="AT3466" s="1"/>
      <c r="AU3466" s="1"/>
      <c r="AV3466" s="1"/>
      <c r="AW3466" s="1"/>
      <c r="AX3466" s="1"/>
      <c r="AY3466" s="1"/>
      <c r="AZ3466" s="1"/>
      <c r="BA3466" s="1"/>
      <c r="BB3466" s="1"/>
      <c r="BC3466" s="1"/>
      <c r="BD3466" s="1"/>
      <c r="BE3466" s="1"/>
      <c r="BF3466" s="1"/>
      <c r="BG3466" s="1"/>
      <c r="BH3466" s="1"/>
      <c r="BI3466" s="1"/>
      <c r="BJ3466" s="1"/>
      <c r="BK3466" s="1"/>
    </row>
    <row r="3467" spans="1:63" s="901" customFormat="1" ht="15" customHeight="1" x14ac:dyDescent="0.1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c r="AD3467" s="1"/>
      <c r="AE3467" s="1"/>
      <c r="AF3467" s="50"/>
      <c r="AG3467" s="54"/>
      <c r="AH3467" s="1"/>
      <c r="AI3467" s="1"/>
      <c r="AJ3467" s="1"/>
      <c r="AK3467" s="1"/>
      <c r="AL3467" s="1"/>
      <c r="AM3467" s="1"/>
      <c r="AN3467" s="1"/>
      <c r="AO3467" s="1"/>
      <c r="AP3467" s="1"/>
      <c r="AQ3467" s="1"/>
      <c r="AR3467" s="1"/>
      <c r="AS3467" s="1"/>
      <c r="AT3467" s="1"/>
      <c r="AU3467" s="1"/>
      <c r="AV3467" s="1"/>
      <c r="AW3467" s="1"/>
      <c r="AX3467" s="1"/>
      <c r="AY3467" s="1"/>
      <c r="AZ3467" s="1"/>
      <c r="BA3467" s="1"/>
      <c r="BB3467" s="1"/>
      <c r="BC3467" s="1"/>
      <c r="BD3467" s="1"/>
      <c r="BE3467" s="1"/>
      <c r="BF3467" s="1"/>
      <c r="BG3467" s="1"/>
      <c r="BH3467" s="1"/>
      <c r="BI3467" s="1"/>
      <c r="BJ3467" s="1"/>
      <c r="BK3467" s="1"/>
    </row>
    <row r="3468" spans="1:63" s="901" customFormat="1" ht="15" customHeight="1" x14ac:dyDescent="0.1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c r="AD3468" s="1"/>
      <c r="AE3468" s="1"/>
      <c r="AF3468" s="50"/>
      <c r="AG3468" s="54"/>
      <c r="AH3468" s="1"/>
      <c r="AI3468" s="1"/>
      <c r="AJ3468" s="1"/>
      <c r="AK3468" s="1"/>
      <c r="AL3468" s="1"/>
      <c r="AM3468" s="1"/>
      <c r="AN3468" s="1"/>
      <c r="AO3468" s="1"/>
      <c r="AP3468" s="1"/>
      <c r="AQ3468" s="1"/>
      <c r="AR3468" s="1"/>
      <c r="AS3468" s="1"/>
      <c r="AT3468" s="1"/>
      <c r="AU3468" s="1"/>
      <c r="AV3468" s="1"/>
      <c r="AW3468" s="1"/>
      <c r="AX3468" s="1"/>
      <c r="AY3468" s="1"/>
      <c r="AZ3468" s="1"/>
      <c r="BA3468" s="1"/>
      <c r="BB3468" s="1"/>
      <c r="BC3468" s="1"/>
      <c r="BD3468" s="1"/>
      <c r="BE3468" s="1"/>
      <c r="BF3468" s="1"/>
      <c r="BG3468" s="1"/>
      <c r="BH3468" s="1"/>
      <c r="BI3468" s="1"/>
      <c r="BJ3468" s="1"/>
      <c r="BK3468" s="1"/>
    </row>
    <row r="3469" spans="1:63" s="901" customFormat="1" ht="15" customHeight="1" x14ac:dyDescent="0.1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c r="AD3469" s="1"/>
      <c r="AE3469" s="1"/>
      <c r="AF3469" s="50"/>
      <c r="AG3469" s="54"/>
      <c r="AH3469" s="1"/>
      <c r="AI3469" s="1"/>
      <c r="AJ3469" s="1"/>
      <c r="AK3469" s="1"/>
      <c r="AL3469" s="1"/>
      <c r="AM3469" s="1"/>
      <c r="AN3469" s="1"/>
      <c r="AO3469" s="1"/>
      <c r="AP3469" s="1"/>
      <c r="AQ3469" s="1"/>
      <c r="AR3469" s="1"/>
      <c r="AS3469" s="1"/>
      <c r="AT3469" s="1"/>
      <c r="AU3469" s="1"/>
      <c r="AV3469" s="1"/>
      <c r="AW3469" s="1"/>
      <c r="AX3469" s="1"/>
      <c r="AY3469" s="1"/>
      <c r="AZ3469" s="1"/>
      <c r="BA3469" s="1"/>
      <c r="BB3469" s="1"/>
      <c r="BC3469" s="1"/>
      <c r="BD3469" s="1"/>
      <c r="BE3469" s="1"/>
      <c r="BF3469" s="1"/>
      <c r="BG3469" s="1"/>
      <c r="BH3469" s="1"/>
      <c r="BI3469" s="1"/>
      <c r="BJ3469" s="1"/>
      <c r="BK3469" s="1"/>
    </row>
    <row r="3470" spans="1:63" s="901" customFormat="1" ht="15" customHeight="1" x14ac:dyDescent="0.1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c r="AD3470" s="1"/>
      <c r="AE3470" s="1"/>
      <c r="AF3470" s="50"/>
      <c r="AG3470" s="54"/>
      <c r="AH3470" s="1"/>
      <c r="AI3470" s="1"/>
      <c r="AJ3470" s="1"/>
      <c r="AK3470" s="1"/>
      <c r="AL3470" s="1"/>
      <c r="AM3470" s="1"/>
      <c r="AN3470" s="1"/>
      <c r="AO3470" s="1"/>
      <c r="AP3470" s="1"/>
      <c r="AQ3470" s="1"/>
      <c r="AR3470" s="1"/>
      <c r="AS3470" s="1"/>
      <c r="AT3470" s="1"/>
      <c r="AU3470" s="1"/>
      <c r="AV3470" s="1"/>
      <c r="AW3470" s="1"/>
      <c r="AX3470" s="1"/>
      <c r="AY3470" s="1"/>
      <c r="AZ3470" s="1"/>
      <c r="BA3470" s="1"/>
      <c r="BB3470" s="1"/>
      <c r="BC3470" s="1"/>
      <c r="BD3470" s="1"/>
      <c r="BE3470" s="1"/>
      <c r="BF3470" s="1"/>
      <c r="BG3470" s="1"/>
      <c r="BH3470" s="1"/>
      <c r="BI3470" s="1"/>
      <c r="BJ3470" s="1"/>
      <c r="BK3470" s="1"/>
    </row>
    <row r="3471" spans="1:63" s="901" customFormat="1" ht="15" customHeight="1" x14ac:dyDescent="0.1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c r="AD3471" s="1"/>
      <c r="AE3471" s="1"/>
      <c r="AF3471" s="50"/>
      <c r="AG3471" s="54"/>
      <c r="AH3471" s="1"/>
      <c r="AI3471" s="1"/>
      <c r="AJ3471" s="1"/>
      <c r="AK3471" s="1"/>
      <c r="AL3471" s="1"/>
      <c r="AM3471" s="1"/>
      <c r="AN3471" s="1"/>
      <c r="AO3471" s="1"/>
      <c r="AP3471" s="1"/>
      <c r="AQ3471" s="1"/>
      <c r="AR3471" s="1"/>
      <c r="AS3471" s="1"/>
      <c r="AT3471" s="1"/>
      <c r="AU3471" s="1"/>
      <c r="AV3471" s="1"/>
      <c r="AW3471" s="1"/>
      <c r="AX3471" s="1"/>
      <c r="AY3471" s="1"/>
      <c r="AZ3471" s="1"/>
      <c r="BA3471" s="1"/>
      <c r="BB3471" s="1"/>
      <c r="BC3471" s="1"/>
      <c r="BD3471" s="1"/>
      <c r="BE3471" s="1"/>
      <c r="BF3471" s="1"/>
      <c r="BG3471" s="1"/>
      <c r="BH3471" s="1"/>
      <c r="BI3471" s="1"/>
      <c r="BJ3471" s="1"/>
      <c r="BK3471" s="1"/>
    </row>
    <row r="3472" spans="1:63" s="901" customFormat="1" ht="15" customHeight="1" x14ac:dyDescent="0.1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c r="AD3472" s="1"/>
      <c r="AE3472" s="1"/>
      <c r="AF3472" s="50"/>
      <c r="AG3472" s="54"/>
      <c r="AH3472" s="1"/>
      <c r="AI3472" s="1"/>
      <c r="AJ3472" s="1"/>
      <c r="AK3472" s="1"/>
      <c r="AL3472" s="1"/>
      <c r="AM3472" s="1"/>
      <c r="AN3472" s="1"/>
      <c r="AO3472" s="1"/>
      <c r="AP3472" s="1"/>
      <c r="AQ3472" s="1"/>
      <c r="AR3472" s="1"/>
      <c r="AS3472" s="1"/>
      <c r="AT3472" s="1"/>
      <c r="AU3472" s="1"/>
      <c r="AV3472" s="1"/>
      <c r="AW3472" s="1"/>
      <c r="AX3472" s="1"/>
      <c r="AY3472" s="1"/>
      <c r="AZ3472" s="1"/>
      <c r="BA3472" s="1"/>
      <c r="BB3472" s="1"/>
      <c r="BC3472" s="1"/>
      <c r="BD3472" s="1"/>
      <c r="BE3472" s="1"/>
      <c r="BF3472" s="1"/>
      <c r="BG3472" s="1"/>
      <c r="BH3472" s="1"/>
      <c r="BI3472" s="1"/>
      <c r="BJ3472" s="1"/>
      <c r="BK3472" s="1"/>
    </row>
    <row r="3473" spans="1:63" s="901" customFormat="1" ht="15" customHeight="1" x14ac:dyDescent="0.1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c r="AD3473" s="1"/>
      <c r="AE3473" s="1"/>
      <c r="AF3473" s="50"/>
      <c r="AG3473" s="54"/>
      <c r="AH3473" s="1"/>
      <c r="AI3473" s="1"/>
      <c r="AJ3473" s="1"/>
      <c r="AK3473" s="1"/>
      <c r="AL3473" s="1"/>
      <c r="AM3473" s="1"/>
      <c r="AN3473" s="1"/>
      <c r="AO3473" s="1"/>
      <c r="AP3473" s="1"/>
      <c r="AQ3473" s="1"/>
      <c r="AR3473" s="1"/>
      <c r="AS3473" s="1"/>
      <c r="AT3473" s="1"/>
      <c r="AU3473" s="1"/>
      <c r="AV3473" s="1"/>
      <c r="AW3473" s="1"/>
      <c r="AX3473" s="1"/>
      <c r="AY3473" s="1"/>
      <c r="AZ3473" s="1"/>
      <c r="BA3473" s="1"/>
      <c r="BB3473" s="1"/>
      <c r="BC3473" s="1"/>
      <c r="BD3473" s="1"/>
      <c r="BE3473" s="1"/>
      <c r="BF3473" s="1"/>
      <c r="BG3473" s="1"/>
      <c r="BH3473" s="1"/>
      <c r="BI3473" s="1"/>
      <c r="BJ3473" s="1"/>
      <c r="BK3473" s="1"/>
    </row>
    <row r="3474" spans="1:63" s="901" customFormat="1" ht="15" customHeight="1" x14ac:dyDescent="0.1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c r="AD3474" s="1"/>
      <c r="AE3474" s="1"/>
      <c r="AF3474" s="50"/>
      <c r="AG3474" s="54"/>
      <c r="AH3474" s="1"/>
      <c r="AI3474" s="1"/>
      <c r="AJ3474" s="1"/>
      <c r="AK3474" s="1"/>
      <c r="AL3474" s="1"/>
      <c r="AM3474" s="1"/>
      <c r="AN3474" s="1"/>
      <c r="AO3474" s="1"/>
      <c r="AP3474" s="1"/>
      <c r="AQ3474" s="1"/>
      <c r="AR3474" s="1"/>
      <c r="AS3474" s="1"/>
      <c r="AT3474" s="1"/>
      <c r="AU3474" s="1"/>
      <c r="AV3474" s="1"/>
      <c r="AW3474" s="1"/>
      <c r="AX3474" s="1"/>
      <c r="AY3474" s="1"/>
      <c r="AZ3474" s="1"/>
      <c r="BA3474" s="1"/>
      <c r="BB3474" s="1"/>
      <c r="BC3474" s="1"/>
      <c r="BD3474" s="1"/>
      <c r="BE3474" s="1"/>
      <c r="BF3474" s="1"/>
      <c r="BG3474" s="1"/>
      <c r="BH3474" s="1"/>
      <c r="BI3474" s="1"/>
      <c r="BJ3474" s="1"/>
      <c r="BK3474" s="1"/>
    </row>
    <row r="3475" spans="1:63" s="901" customFormat="1" ht="15" customHeight="1" x14ac:dyDescent="0.1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c r="AD3475" s="1"/>
      <c r="AE3475" s="1"/>
      <c r="AF3475" s="50"/>
      <c r="AG3475" s="54"/>
      <c r="AH3475" s="1"/>
      <c r="AI3475" s="1"/>
      <c r="AJ3475" s="1"/>
      <c r="AK3475" s="1"/>
      <c r="AL3475" s="1"/>
      <c r="AM3475" s="1"/>
      <c r="AN3475" s="1"/>
      <c r="AO3475" s="1"/>
      <c r="AP3475" s="1"/>
      <c r="AQ3475" s="1"/>
      <c r="AR3475" s="1"/>
      <c r="AS3475" s="1"/>
      <c r="AT3475" s="1"/>
      <c r="AU3475" s="1"/>
      <c r="AV3475" s="1"/>
      <c r="AW3475" s="1"/>
      <c r="AX3475" s="1"/>
      <c r="AY3475" s="1"/>
      <c r="AZ3475" s="1"/>
      <c r="BA3475" s="1"/>
      <c r="BB3475" s="1"/>
      <c r="BC3475" s="1"/>
      <c r="BD3475" s="1"/>
      <c r="BE3475" s="1"/>
      <c r="BF3475" s="1"/>
      <c r="BG3475" s="1"/>
      <c r="BH3475" s="1"/>
      <c r="BI3475" s="1"/>
      <c r="BJ3475" s="1"/>
      <c r="BK3475" s="1"/>
    </row>
    <row r="3476" spans="1:63" s="901" customFormat="1" ht="15" customHeight="1" x14ac:dyDescent="0.1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c r="AD3476" s="1"/>
      <c r="AE3476" s="1"/>
      <c r="AF3476" s="50"/>
      <c r="AG3476" s="54"/>
      <c r="AH3476" s="1"/>
      <c r="AI3476" s="1"/>
      <c r="AJ3476" s="1"/>
      <c r="AK3476" s="1"/>
      <c r="AL3476" s="1"/>
      <c r="AM3476" s="1"/>
      <c r="AN3476" s="1"/>
      <c r="AO3476" s="1"/>
      <c r="AP3476" s="1"/>
      <c r="AQ3476" s="1"/>
      <c r="AR3476" s="1"/>
      <c r="AS3476" s="1"/>
      <c r="AT3476" s="1"/>
      <c r="AU3476" s="1"/>
      <c r="AV3476" s="1"/>
      <c r="AW3476" s="1"/>
      <c r="AX3476" s="1"/>
      <c r="AY3476" s="1"/>
      <c r="AZ3476" s="1"/>
      <c r="BA3476" s="1"/>
      <c r="BB3476" s="1"/>
      <c r="BC3476" s="1"/>
      <c r="BD3476" s="1"/>
      <c r="BE3476" s="1"/>
      <c r="BF3476" s="1"/>
      <c r="BG3476" s="1"/>
      <c r="BH3476" s="1"/>
      <c r="BI3476" s="1"/>
      <c r="BJ3476" s="1"/>
      <c r="BK3476" s="1"/>
    </row>
    <row r="3477" spans="1:63" s="901" customFormat="1" ht="15" customHeight="1" x14ac:dyDescent="0.1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c r="AD3477" s="1"/>
      <c r="AE3477" s="1"/>
      <c r="AF3477" s="50"/>
      <c r="AG3477" s="54"/>
      <c r="AH3477" s="1"/>
      <c r="AI3477" s="1"/>
      <c r="AJ3477" s="1"/>
      <c r="AK3477" s="1"/>
      <c r="AL3477" s="1"/>
      <c r="AM3477" s="1"/>
      <c r="AN3477" s="1"/>
      <c r="AO3477" s="1"/>
      <c r="AP3477" s="1"/>
      <c r="AQ3477" s="1"/>
      <c r="AR3477" s="1"/>
      <c r="AS3477" s="1"/>
      <c r="AT3477" s="1"/>
      <c r="AU3477" s="1"/>
      <c r="AV3477" s="1"/>
      <c r="AW3477" s="1"/>
      <c r="AX3477" s="1"/>
      <c r="AY3477" s="1"/>
      <c r="AZ3477" s="1"/>
      <c r="BA3477" s="1"/>
      <c r="BB3477" s="1"/>
      <c r="BC3477" s="1"/>
      <c r="BD3477" s="1"/>
      <c r="BE3477" s="1"/>
      <c r="BF3477" s="1"/>
      <c r="BG3477" s="1"/>
      <c r="BH3477" s="1"/>
      <c r="BI3477" s="1"/>
      <c r="BJ3477" s="1"/>
      <c r="BK3477" s="1"/>
    </row>
    <row r="3478" spans="1:63" s="901" customFormat="1" ht="15" customHeight="1" x14ac:dyDescent="0.1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c r="AD3478" s="1"/>
      <c r="AE3478" s="1"/>
      <c r="AF3478" s="50"/>
      <c r="AG3478" s="54"/>
      <c r="AH3478" s="1"/>
      <c r="AI3478" s="1"/>
      <c r="AJ3478" s="1"/>
      <c r="AK3478" s="1"/>
      <c r="AL3478" s="1"/>
      <c r="AM3478" s="1"/>
      <c r="AN3478" s="1"/>
      <c r="AO3478" s="1"/>
      <c r="AP3478" s="1"/>
      <c r="AQ3478" s="1"/>
      <c r="AR3478" s="1"/>
      <c r="AS3478" s="1"/>
      <c r="AT3478" s="1"/>
      <c r="AU3478" s="1"/>
      <c r="AV3478" s="1"/>
      <c r="AW3478" s="1"/>
      <c r="AX3478" s="1"/>
      <c r="AY3478" s="1"/>
      <c r="AZ3478" s="1"/>
      <c r="BA3478" s="1"/>
      <c r="BB3478" s="1"/>
      <c r="BC3478" s="1"/>
      <c r="BD3478" s="1"/>
      <c r="BE3478" s="1"/>
      <c r="BF3478" s="1"/>
      <c r="BG3478" s="1"/>
      <c r="BH3478" s="1"/>
      <c r="BI3478" s="1"/>
      <c r="BJ3478" s="1"/>
      <c r="BK3478" s="1"/>
    </row>
    <row r="3479" spans="1:63" s="901" customFormat="1" ht="15" customHeight="1" x14ac:dyDescent="0.1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c r="AD3479" s="1"/>
      <c r="AE3479" s="1"/>
      <c r="AF3479" s="50"/>
      <c r="AG3479" s="54"/>
      <c r="AH3479" s="1"/>
      <c r="AI3479" s="1"/>
      <c r="AJ3479" s="1"/>
      <c r="AK3479" s="1"/>
      <c r="AL3479" s="1"/>
      <c r="AM3479" s="1"/>
      <c r="AN3479" s="1"/>
      <c r="AO3479" s="1"/>
      <c r="AP3479" s="1"/>
      <c r="AQ3479" s="1"/>
      <c r="AR3479" s="1"/>
      <c r="AS3479" s="1"/>
      <c r="AT3479" s="1"/>
      <c r="AU3479" s="1"/>
      <c r="AV3479" s="1"/>
      <c r="AW3479" s="1"/>
      <c r="AX3479" s="1"/>
      <c r="AY3479" s="1"/>
      <c r="AZ3479" s="1"/>
      <c r="BA3479" s="1"/>
      <c r="BB3479" s="1"/>
      <c r="BC3479" s="1"/>
      <c r="BD3479" s="1"/>
      <c r="BE3479" s="1"/>
      <c r="BF3479" s="1"/>
      <c r="BG3479" s="1"/>
      <c r="BH3479" s="1"/>
      <c r="BI3479" s="1"/>
      <c r="BJ3479" s="1"/>
      <c r="BK3479" s="1"/>
    </row>
    <row r="3480" spans="1:63" s="901" customFormat="1" ht="15" customHeight="1" x14ac:dyDescent="0.1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c r="AD3480" s="1"/>
      <c r="AE3480" s="1"/>
      <c r="AF3480" s="50"/>
      <c r="AG3480" s="54"/>
      <c r="AH3480" s="1"/>
      <c r="AI3480" s="1"/>
      <c r="AJ3480" s="1"/>
      <c r="AK3480" s="1"/>
      <c r="AL3480" s="1"/>
      <c r="AM3480" s="1"/>
      <c r="AN3480" s="1"/>
      <c r="AO3480" s="1"/>
      <c r="AP3480" s="1"/>
      <c r="AQ3480" s="1"/>
      <c r="AR3480" s="1"/>
      <c r="AS3480" s="1"/>
      <c r="AT3480" s="1"/>
      <c r="AU3480" s="1"/>
      <c r="AV3480" s="1"/>
      <c r="AW3480" s="1"/>
      <c r="AX3480" s="1"/>
      <c r="AY3480" s="1"/>
      <c r="AZ3480" s="1"/>
      <c r="BA3480" s="1"/>
      <c r="BB3480" s="1"/>
      <c r="BC3480" s="1"/>
      <c r="BD3480" s="1"/>
      <c r="BE3480" s="1"/>
      <c r="BF3480" s="1"/>
      <c r="BG3480" s="1"/>
      <c r="BH3480" s="1"/>
      <c r="BI3480" s="1"/>
      <c r="BJ3480" s="1"/>
      <c r="BK3480" s="1"/>
    </row>
    <row r="3481" spans="1:63" s="901" customFormat="1" ht="15" customHeight="1" x14ac:dyDescent="0.1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c r="AD3481" s="1"/>
      <c r="AE3481" s="1"/>
      <c r="AF3481" s="50"/>
      <c r="AG3481" s="54"/>
      <c r="AH3481" s="1"/>
      <c r="AI3481" s="1"/>
      <c r="AJ3481" s="1"/>
      <c r="AK3481" s="1"/>
      <c r="AL3481" s="1"/>
      <c r="AM3481" s="1"/>
      <c r="AN3481" s="1"/>
      <c r="AO3481" s="1"/>
      <c r="AP3481" s="1"/>
      <c r="AQ3481" s="1"/>
      <c r="AR3481" s="1"/>
      <c r="AS3481" s="1"/>
      <c r="AT3481" s="1"/>
      <c r="AU3481" s="1"/>
      <c r="AV3481" s="1"/>
      <c r="AW3481" s="1"/>
      <c r="AX3481" s="1"/>
      <c r="AY3481" s="1"/>
      <c r="AZ3481" s="1"/>
      <c r="BA3481" s="1"/>
      <c r="BB3481" s="1"/>
      <c r="BC3481" s="1"/>
      <c r="BD3481" s="1"/>
      <c r="BE3481" s="1"/>
      <c r="BF3481" s="1"/>
      <c r="BG3481" s="1"/>
      <c r="BH3481" s="1"/>
      <c r="BI3481" s="1"/>
      <c r="BJ3481" s="1"/>
      <c r="BK3481" s="1"/>
    </row>
    <row r="3482" spans="1:63" s="901" customFormat="1" ht="15" customHeight="1" x14ac:dyDescent="0.1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c r="AD3482" s="1"/>
      <c r="AE3482" s="1"/>
      <c r="AF3482" s="50"/>
      <c r="AG3482" s="54"/>
      <c r="AH3482" s="1"/>
      <c r="AI3482" s="1"/>
      <c r="AJ3482" s="1"/>
      <c r="AK3482" s="1"/>
      <c r="AL3482" s="1"/>
      <c r="AM3482" s="1"/>
      <c r="AN3482" s="1"/>
      <c r="AO3482" s="1"/>
      <c r="AP3482" s="1"/>
      <c r="AQ3482" s="1"/>
      <c r="AR3482" s="1"/>
      <c r="AS3482" s="1"/>
      <c r="AT3482" s="1"/>
      <c r="AU3482" s="1"/>
      <c r="AV3482" s="1"/>
      <c r="AW3482" s="1"/>
      <c r="AX3482" s="1"/>
      <c r="AY3482" s="1"/>
      <c r="AZ3482" s="1"/>
      <c r="BA3482" s="1"/>
      <c r="BB3482" s="1"/>
      <c r="BC3482" s="1"/>
      <c r="BD3482" s="1"/>
      <c r="BE3482" s="1"/>
      <c r="BF3482" s="1"/>
      <c r="BG3482" s="1"/>
      <c r="BH3482" s="1"/>
      <c r="BI3482" s="1"/>
      <c r="BJ3482" s="1"/>
      <c r="BK3482" s="1"/>
    </row>
    <row r="3483" spans="1:63" s="901" customFormat="1" ht="15" customHeight="1" x14ac:dyDescent="0.1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c r="AD3483" s="1"/>
      <c r="AE3483" s="1"/>
      <c r="AF3483" s="50"/>
      <c r="AG3483" s="54"/>
      <c r="AH3483" s="1"/>
      <c r="AI3483" s="1"/>
      <c r="AJ3483" s="1"/>
      <c r="AK3483" s="1"/>
      <c r="AL3483" s="1"/>
      <c r="AM3483" s="1"/>
      <c r="AN3483" s="1"/>
      <c r="AO3483" s="1"/>
      <c r="AP3483" s="1"/>
      <c r="AQ3483" s="1"/>
      <c r="AR3483" s="1"/>
      <c r="AS3483" s="1"/>
      <c r="AT3483" s="1"/>
      <c r="AU3483" s="1"/>
      <c r="AV3483" s="1"/>
      <c r="AW3483" s="1"/>
      <c r="AX3483" s="1"/>
      <c r="AY3483" s="1"/>
      <c r="AZ3483" s="1"/>
      <c r="BA3483" s="1"/>
      <c r="BB3483" s="1"/>
      <c r="BC3483" s="1"/>
      <c r="BD3483" s="1"/>
      <c r="BE3483" s="1"/>
      <c r="BF3483" s="1"/>
      <c r="BG3483" s="1"/>
      <c r="BH3483" s="1"/>
      <c r="BI3483" s="1"/>
      <c r="BJ3483" s="1"/>
      <c r="BK3483" s="1"/>
    </row>
    <row r="3484" spans="1:63" s="901" customFormat="1" ht="15" customHeight="1" x14ac:dyDescent="0.1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c r="AD3484" s="1"/>
      <c r="AE3484" s="1"/>
      <c r="AF3484" s="50"/>
      <c r="AG3484" s="54"/>
      <c r="AH3484" s="1"/>
      <c r="AI3484" s="1"/>
      <c r="AJ3484" s="1"/>
      <c r="AK3484" s="1"/>
      <c r="AL3484" s="1"/>
      <c r="AM3484" s="1"/>
      <c r="AN3484" s="1"/>
      <c r="AO3484" s="1"/>
      <c r="AP3484" s="1"/>
      <c r="AQ3484" s="1"/>
      <c r="AR3484" s="1"/>
      <c r="AS3484" s="1"/>
      <c r="AT3484" s="1"/>
      <c r="AU3484" s="1"/>
      <c r="AV3484" s="1"/>
      <c r="AW3484" s="1"/>
      <c r="AX3484" s="1"/>
      <c r="AY3484" s="1"/>
      <c r="AZ3484" s="1"/>
      <c r="BA3484" s="1"/>
      <c r="BB3484" s="1"/>
      <c r="BC3484" s="1"/>
      <c r="BD3484" s="1"/>
      <c r="BE3484" s="1"/>
      <c r="BF3484" s="1"/>
      <c r="BG3484" s="1"/>
      <c r="BH3484" s="1"/>
      <c r="BI3484" s="1"/>
      <c r="BJ3484" s="1"/>
      <c r="BK3484" s="1"/>
    </row>
    <row r="3485" spans="1:63" s="901" customFormat="1" ht="15" customHeight="1" x14ac:dyDescent="0.1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c r="AD3485" s="1"/>
      <c r="AE3485" s="1"/>
      <c r="AF3485" s="50"/>
      <c r="AG3485" s="54"/>
      <c r="AH3485" s="1"/>
      <c r="AI3485" s="1"/>
      <c r="AJ3485" s="1"/>
      <c r="AK3485" s="1"/>
      <c r="AL3485" s="1"/>
      <c r="AM3485" s="1"/>
      <c r="AN3485" s="1"/>
      <c r="AO3485" s="1"/>
      <c r="AP3485" s="1"/>
      <c r="AQ3485" s="1"/>
      <c r="AR3485" s="1"/>
      <c r="AS3485" s="1"/>
      <c r="AT3485" s="1"/>
      <c r="AU3485" s="1"/>
      <c r="AV3485" s="1"/>
      <c r="AW3485" s="1"/>
      <c r="AX3485" s="1"/>
      <c r="AY3485" s="1"/>
      <c r="AZ3485" s="1"/>
      <c r="BA3485" s="1"/>
      <c r="BB3485" s="1"/>
      <c r="BC3485" s="1"/>
      <c r="BD3485" s="1"/>
      <c r="BE3485" s="1"/>
      <c r="BF3485" s="1"/>
      <c r="BG3485" s="1"/>
      <c r="BH3485" s="1"/>
      <c r="BI3485" s="1"/>
      <c r="BJ3485" s="1"/>
      <c r="BK3485" s="1"/>
    </row>
    <row r="3486" spans="1:63" s="901" customFormat="1" ht="15" customHeight="1" x14ac:dyDescent="0.1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c r="AD3486" s="1"/>
      <c r="AE3486" s="1"/>
      <c r="AF3486" s="50"/>
      <c r="AG3486" s="54"/>
      <c r="AH3486" s="1"/>
      <c r="AI3486" s="1"/>
      <c r="AJ3486" s="1"/>
      <c r="AK3486" s="1"/>
      <c r="AL3486" s="1"/>
      <c r="AM3486" s="1"/>
      <c r="AN3486" s="1"/>
      <c r="AO3486" s="1"/>
      <c r="AP3486" s="1"/>
      <c r="AQ3486" s="1"/>
      <c r="AR3486" s="1"/>
      <c r="AS3486" s="1"/>
      <c r="AT3486" s="1"/>
      <c r="AU3486" s="1"/>
      <c r="AV3486" s="1"/>
      <c r="AW3486" s="1"/>
      <c r="AX3486" s="1"/>
      <c r="AY3486" s="1"/>
      <c r="AZ3486" s="1"/>
      <c r="BA3486" s="1"/>
      <c r="BB3486" s="1"/>
      <c r="BC3486" s="1"/>
      <c r="BD3486" s="1"/>
      <c r="BE3486" s="1"/>
      <c r="BF3486" s="1"/>
      <c r="BG3486" s="1"/>
      <c r="BH3486" s="1"/>
      <c r="BI3486" s="1"/>
      <c r="BJ3486" s="1"/>
      <c r="BK3486" s="1"/>
    </row>
    <row r="3487" spans="1:63" s="901" customFormat="1" ht="15" customHeight="1" x14ac:dyDescent="0.1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c r="AD3487" s="1"/>
      <c r="AE3487" s="1"/>
      <c r="AF3487" s="50"/>
      <c r="AG3487" s="54"/>
      <c r="AH3487" s="1"/>
      <c r="AI3487" s="1"/>
      <c r="AJ3487" s="1"/>
      <c r="AK3487" s="1"/>
      <c r="AL3487" s="1"/>
      <c r="AM3487" s="1"/>
      <c r="AN3487" s="1"/>
      <c r="AO3487" s="1"/>
      <c r="AP3487" s="1"/>
      <c r="AQ3487" s="1"/>
      <c r="AR3487" s="1"/>
      <c r="AS3487" s="1"/>
      <c r="AT3487" s="1"/>
      <c r="AU3487" s="1"/>
      <c r="AV3487" s="1"/>
      <c r="AW3487" s="1"/>
      <c r="AX3487" s="1"/>
      <c r="AY3487" s="1"/>
      <c r="AZ3487" s="1"/>
      <c r="BA3487" s="1"/>
      <c r="BB3487" s="1"/>
      <c r="BC3487" s="1"/>
      <c r="BD3487" s="1"/>
      <c r="BE3487" s="1"/>
      <c r="BF3487" s="1"/>
      <c r="BG3487" s="1"/>
      <c r="BH3487" s="1"/>
      <c r="BI3487" s="1"/>
      <c r="BJ3487" s="1"/>
      <c r="BK3487" s="1"/>
    </row>
    <row r="3488" spans="1:63" s="901" customFormat="1" ht="15" customHeight="1" x14ac:dyDescent="0.1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c r="AD3488" s="1"/>
      <c r="AE3488" s="1"/>
      <c r="AF3488" s="50"/>
      <c r="AG3488" s="54"/>
      <c r="AH3488" s="1"/>
      <c r="AI3488" s="1"/>
      <c r="AJ3488" s="1"/>
      <c r="AK3488" s="1"/>
      <c r="AL3488" s="1"/>
      <c r="AM3488" s="1"/>
      <c r="AN3488" s="1"/>
      <c r="AO3488" s="1"/>
      <c r="AP3488" s="1"/>
      <c r="AQ3488" s="1"/>
      <c r="AR3488" s="1"/>
      <c r="AS3488" s="1"/>
      <c r="AT3488" s="1"/>
      <c r="AU3488" s="1"/>
      <c r="AV3488" s="1"/>
      <c r="AW3488" s="1"/>
      <c r="AX3488" s="1"/>
      <c r="AY3488" s="1"/>
      <c r="AZ3488" s="1"/>
      <c r="BA3488" s="1"/>
      <c r="BB3488" s="1"/>
      <c r="BC3488" s="1"/>
      <c r="BD3488" s="1"/>
      <c r="BE3488" s="1"/>
      <c r="BF3488" s="1"/>
      <c r="BG3488" s="1"/>
      <c r="BH3488" s="1"/>
      <c r="BI3488" s="1"/>
      <c r="BJ3488" s="1"/>
      <c r="BK3488" s="1"/>
    </row>
    <row r="3489" spans="1:63" s="901" customFormat="1" ht="15" customHeight="1" x14ac:dyDescent="0.1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c r="AD3489" s="1"/>
      <c r="AE3489" s="1"/>
      <c r="AF3489" s="50"/>
      <c r="AG3489" s="54"/>
      <c r="AH3489" s="1"/>
      <c r="AI3489" s="1"/>
      <c r="AJ3489" s="1"/>
      <c r="AK3489" s="1"/>
      <c r="AL3489" s="1"/>
      <c r="AM3489" s="1"/>
      <c r="AN3489" s="1"/>
      <c r="AO3489" s="1"/>
      <c r="AP3489" s="1"/>
      <c r="AQ3489" s="1"/>
      <c r="AR3489" s="1"/>
      <c r="AS3489" s="1"/>
      <c r="AT3489" s="1"/>
      <c r="AU3489" s="1"/>
      <c r="AV3489" s="1"/>
      <c r="AW3489" s="1"/>
      <c r="AX3489" s="1"/>
      <c r="AY3489" s="1"/>
      <c r="AZ3489" s="1"/>
      <c r="BA3489" s="1"/>
      <c r="BB3489" s="1"/>
      <c r="BC3489" s="1"/>
      <c r="BD3489" s="1"/>
      <c r="BE3489" s="1"/>
      <c r="BF3489" s="1"/>
      <c r="BG3489" s="1"/>
      <c r="BH3489" s="1"/>
      <c r="BI3489" s="1"/>
      <c r="BJ3489" s="1"/>
      <c r="BK3489" s="1"/>
    </row>
    <row r="3490" spans="1:63" s="901" customFormat="1" ht="15" customHeight="1" x14ac:dyDescent="0.1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c r="AD3490" s="1"/>
      <c r="AE3490" s="1"/>
      <c r="AF3490" s="50"/>
      <c r="AG3490" s="54"/>
      <c r="AH3490" s="1"/>
      <c r="AI3490" s="1"/>
      <c r="AJ3490" s="1"/>
      <c r="AK3490" s="1"/>
      <c r="AL3490" s="1"/>
      <c r="AM3490" s="1"/>
      <c r="AN3490" s="1"/>
      <c r="AO3490" s="1"/>
      <c r="AP3490" s="1"/>
      <c r="AQ3490" s="1"/>
      <c r="AR3490" s="1"/>
      <c r="AS3490" s="1"/>
      <c r="AT3490" s="1"/>
      <c r="AU3490" s="1"/>
      <c r="AV3490" s="1"/>
      <c r="AW3490" s="1"/>
      <c r="AX3490" s="1"/>
      <c r="AY3490" s="1"/>
      <c r="AZ3490" s="1"/>
      <c r="BA3490" s="1"/>
      <c r="BB3490" s="1"/>
      <c r="BC3490" s="1"/>
      <c r="BD3490" s="1"/>
      <c r="BE3490" s="1"/>
      <c r="BF3490" s="1"/>
      <c r="BG3490" s="1"/>
      <c r="BH3490" s="1"/>
      <c r="BI3490" s="1"/>
      <c r="BJ3490" s="1"/>
      <c r="BK3490" s="1"/>
    </row>
    <row r="3491" spans="1:63" s="901" customFormat="1" ht="15" customHeight="1" x14ac:dyDescent="0.1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c r="AD3491" s="1"/>
      <c r="AE3491" s="1"/>
      <c r="AF3491" s="50"/>
      <c r="AG3491" s="54"/>
      <c r="AH3491" s="1"/>
      <c r="AI3491" s="1"/>
      <c r="AJ3491" s="1"/>
      <c r="AK3491" s="1"/>
      <c r="AL3491" s="1"/>
      <c r="AM3491" s="1"/>
      <c r="AN3491" s="1"/>
      <c r="AO3491" s="1"/>
      <c r="AP3491" s="1"/>
      <c r="AQ3491" s="1"/>
      <c r="AR3491" s="1"/>
      <c r="AS3491" s="1"/>
      <c r="AT3491" s="1"/>
      <c r="AU3491" s="1"/>
      <c r="AV3491" s="1"/>
      <c r="AW3491" s="1"/>
      <c r="AX3491" s="1"/>
      <c r="AY3491" s="1"/>
      <c r="AZ3491" s="1"/>
      <c r="BA3491" s="1"/>
      <c r="BB3491" s="1"/>
      <c r="BC3491" s="1"/>
      <c r="BD3491" s="1"/>
      <c r="BE3491" s="1"/>
      <c r="BF3491" s="1"/>
      <c r="BG3491" s="1"/>
      <c r="BH3491" s="1"/>
      <c r="BI3491" s="1"/>
      <c r="BJ3491" s="1"/>
      <c r="BK3491" s="1"/>
    </row>
    <row r="3492" spans="1:63" s="901" customFormat="1" ht="15" customHeight="1" x14ac:dyDescent="0.1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c r="AD3492" s="1"/>
      <c r="AE3492" s="1"/>
      <c r="AF3492" s="50"/>
      <c r="AG3492" s="54"/>
      <c r="AH3492" s="1"/>
      <c r="AI3492" s="1"/>
      <c r="AJ3492" s="1"/>
      <c r="AK3492" s="1"/>
      <c r="AL3492" s="1"/>
      <c r="AM3492" s="1"/>
      <c r="AN3492" s="1"/>
      <c r="AO3492" s="1"/>
      <c r="AP3492" s="1"/>
      <c r="AQ3492" s="1"/>
      <c r="AR3492" s="1"/>
      <c r="AS3492" s="1"/>
      <c r="AT3492" s="1"/>
      <c r="AU3492" s="1"/>
      <c r="AV3492" s="1"/>
      <c r="AW3492" s="1"/>
      <c r="AX3492" s="1"/>
      <c r="AY3492" s="1"/>
      <c r="AZ3492" s="1"/>
      <c r="BA3492" s="1"/>
      <c r="BB3492" s="1"/>
      <c r="BC3492" s="1"/>
      <c r="BD3492" s="1"/>
      <c r="BE3492" s="1"/>
      <c r="BF3492" s="1"/>
      <c r="BG3492" s="1"/>
      <c r="BH3492" s="1"/>
      <c r="BI3492" s="1"/>
      <c r="BJ3492" s="1"/>
      <c r="BK3492" s="1"/>
    </row>
    <row r="3493" spans="1:63" s="901" customFormat="1" ht="15" customHeight="1" x14ac:dyDescent="0.1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c r="AD3493" s="1"/>
      <c r="AE3493" s="1"/>
      <c r="AF3493" s="50"/>
      <c r="AG3493" s="54"/>
      <c r="AH3493" s="1"/>
      <c r="AI3493" s="1"/>
      <c r="AJ3493" s="1"/>
      <c r="AK3493" s="1"/>
      <c r="AL3493" s="1"/>
      <c r="AM3493" s="1"/>
      <c r="AN3493" s="1"/>
      <c r="AO3493" s="1"/>
      <c r="AP3493" s="1"/>
      <c r="AQ3493" s="1"/>
      <c r="AR3493" s="1"/>
      <c r="AS3493" s="1"/>
      <c r="AT3493" s="1"/>
      <c r="AU3493" s="1"/>
      <c r="AV3493" s="1"/>
      <c r="AW3493" s="1"/>
      <c r="AX3493" s="1"/>
      <c r="AY3493" s="1"/>
      <c r="AZ3493" s="1"/>
      <c r="BA3493" s="1"/>
      <c r="BB3493" s="1"/>
      <c r="BC3493" s="1"/>
      <c r="BD3493" s="1"/>
      <c r="BE3493" s="1"/>
      <c r="BF3493" s="1"/>
      <c r="BG3493" s="1"/>
      <c r="BH3493" s="1"/>
      <c r="BI3493" s="1"/>
      <c r="BJ3493" s="1"/>
      <c r="BK3493" s="1"/>
    </row>
    <row r="3494" spans="1:63" s="901" customFormat="1" ht="15" customHeight="1" x14ac:dyDescent="0.1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c r="AD3494" s="1"/>
      <c r="AE3494" s="1"/>
      <c r="AF3494" s="50"/>
      <c r="AG3494" s="54"/>
      <c r="AH3494" s="1"/>
      <c r="AI3494" s="1"/>
      <c r="AJ3494" s="1"/>
      <c r="AK3494" s="1"/>
      <c r="AL3494" s="1"/>
      <c r="AM3494" s="1"/>
      <c r="AN3494" s="1"/>
      <c r="AO3494" s="1"/>
      <c r="AP3494" s="1"/>
      <c r="AQ3494" s="1"/>
      <c r="AR3494" s="1"/>
      <c r="AS3494" s="1"/>
      <c r="AT3494" s="1"/>
      <c r="AU3494" s="1"/>
      <c r="AV3494" s="1"/>
      <c r="AW3494" s="1"/>
      <c r="AX3494" s="1"/>
      <c r="AY3494" s="1"/>
      <c r="AZ3494" s="1"/>
      <c r="BA3494" s="1"/>
      <c r="BB3494" s="1"/>
      <c r="BC3494" s="1"/>
      <c r="BD3494" s="1"/>
      <c r="BE3494" s="1"/>
      <c r="BF3494" s="1"/>
      <c r="BG3494" s="1"/>
      <c r="BH3494" s="1"/>
      <c r="BI3494" s="1"/>
      <c r="BJ3494" s="1"/>
      <c r="BK3494" s="1"/>
    </row>
    <row r="3495" spans="1:63" s="901" customFormat="1" ht="15" customHeight="1" x14ac:dyDescent="0.1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c r="AD3495" s="1"/>
      <c r="AE3495" s="1"/>
      <c r="AF3495" s="50"/>
      <c r="AG3495" s="54"/>
      <c r="AH3495" s="1"/>
      <c r="AI3495" s="1"/>
      <c r="AJ3495" s="1"/>
      <c r="AK3495" s="1"/>
      <c r="AL3495" s="1"/>
      <c r="AM3495" s="1"/>
      <c r="AN3495" s="1"/>
      <c r="AO3495" s="1"/>
      <c r="AP3495" s="1"/>
      <c r="AQ3495" s="1"/>
      <c r="AR3495" s="1"/>
      <c r="AS3495" s="1"/>
      <c r="AT3495" s="1"/>
      <c r="AU3495" s="1"/>
      <c r="AV3495" s="1"/>
      <c r="AW3495" s="1"/>
      <c r="AX3495" s="1"/>
      <c r="AY3495" s="1"/>
      <c r="AZ3495" s="1"/>
      <c r="BA3495" s="1"/>
      <c r="BB3495" s="1"/>
      <c r="BC3495" s="1"/>
      <c r="BD3495" s="1"/>
      <c r="BE3495" s="1"/>
      <c r="BF3495" s="1"/>
      <c r="BG3495" s="1"/>
      <c r="BH3495" s="1"/>
      <c r="BI3495" s="1"/>
      <c r="BJ3495" s="1"/>
      <c r="BK3495" s="1"/>
    </row>
    <row r="3496" spans="1:63" s="901" customFormat="1" ht="15" customHeight="1" x14ac:dyDescent="0.1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c r="AD3496" s="1"/>
      <c r="AE3496" s="1"/>
      <c r="AF3496" s="50"/>
      <c r="AG3496" s="54"/>
      <c r="AH3496" s="1"/>
      <c r="AI3496" s="1"/>
      <c r="AJ3496" s="1"/>
      <c r="AK3496" s="1"/>
      <c r="AL3496" s="1"/>
      <c r="AM3496" s="1"/>
      <c r="AN3496" s="1"/>
      <c r="AO3496" s="1"/>
      <c r="AP3496" s="1"/>
      <c r="AQ3496" s="1"/>
      <c r="AR3496" s="1"/>
      <c r="AS3496" s="1"/>
      <c r="AT3496" s="1"/>
      <c r="AU3496" s="1"/>
      <c r="AV3496" s="1"/>
      <c r="AW3496" s="1"/>
      <c r="AX3496" s="1"/>
      <c r="AY3496" s="1"/>
      <c r="AZ3496" s="1"/>
      <c r="BA3496" s="1"/>
      <c r="BB3496" s="1"/>
      <c r="BC3496" s="1"/>
      <c r="BD3496" s="1"/>
      <c r="BE3496" s="1"/>
      <c r="BF3496" s="1"/>
      <c r="BG3496" s="1"/>
      <c r="BH3496" s="1"/>
      <c r="BI3496" s="1"/>
      <c r="BJ3496" s="1"/>
      <c r="BK3496" s="1"/>
    </row>
    <row r="3497" spans="1:63" s="901" customFormat="1" ht="15" customHeight="1" x14ac:dyDescent="0.1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c r="AD3497" s="1"/>
      <c r="AE3497" s="1"/>
      <c r="AF3497" s="50"/>
      <c r="AG3497" s="54"/>
      <c r="AH3497" s="1"/>
      <c r="AI3497" s="1"/>
      <c r="AJ3497" s="1"/>
      <c r="AK3497" s="1"/>
      <c r="AL3497" s="1"/>
      <c r="AM3497" s="1"/>
      <c r="AN3497" s="1"/>
      <c r="AO3497" s="1"/>
      <c r="AP3497" s="1"/>
      <c r="AQ3497" s="1"/>
      <c r="AR3497" s="1"/>
      <c r="AS3497" s="1"/>
      <c r="AT3497" s="1"/>
      <c r="AU3497" s="1"/>
      <c r="AV3497" s="1"/>
      <c r="AW3497" s="1"/>
      <c r="AX3497" s="1"/>
      <c r="AY3497" s="1"/>
      <c r="AZ3497" s="1"/>
      <c r="BA3497" s="1"/>
      <c r="BB3497" s="1"/>
      <c r="BC3497" s="1"/>
      <c r="BD3497" s="1"/>
      <c r="BE3497" s="1"/>
      <c r="BF3497" s="1"/>
      <c r="BG3497" s="1"/>
      <c r="BH3497" s="1"/>
      <c r="BI3497" s="1"/>
      <c r="BJ3497" s="1"/>
      <c r="BK3497" s="1"/>
    </row>
    <row r="3498" spans="1:63" s="901" customFormat="1" ht="15" customHeight="1" x14ac:dyDescent="0.1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c r="AD3498" s="1"/>
      <c r="AE3498" s="1"/>
      <c r="AF3498" s="50"/>
      <c r="AG3498" s="54"/>
      <c r="AH3498" s="1"/>
      <c r="AI3498" s="1"/>
      <c r="AJ3498" s="1"/>
      <c r="AK3498" s="1"/>
      <c r="AL3498" s="1"/>
      <c r="AM3498" s="1"/>
      <c r="AN3498" s="1"/>
      <c r="AO3498" s="1"/>
      <c r="AP3498" s="1"/>
      <c r="AQ3498" s="1"/>
      <c r="AR3498" s="1"/>
      <c r="AS3498" s="1"/>
      <c r="AT3498" s="1"/>
      <c r="AU3498" s="1"/>
      <c r="AV3498" s="1"/>
      <c r="AW3498" s="1"/>
      <c r="AX3498" s="1"/>
      <c r="AY3498" s="1"/>
      <c r="AZ3498" s="1"/>
      <c r="BA3498" s="1"/>
      <c r="BB3498" s="1"/>
      <c r="BC3498" s="1"/>
      <c r="BD3498" s="1"/>
      <c r="BE3498" s="1"/>
      <c r="BF3498" s="1"/>
      <c r="BG3498" s="1"/>
      <c r="BH3498" s="1"/>
      <c r="BI3498" s="1"/>
      <c r="BJ3498" s="1"/>
      <c r="BK3498" s="1"/>
    </row>
    <row r="3499" spans="1:63" s="901" customFormat="1" ht="15" customHeight="1" x14ac:dyDescent="0.1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c r="AD3499" s="1"/>
      <c r="AE3499" s="1"/>
      <c r="AF3499" s="50"/>
      <c r="AG3499" s="54"/>
      <c r="AH3499" s="1"/>
      <c r="AI3499" s="1"/>
      <c r="AJ3499" s="1"/>
      <c r="AK3499" s="1"/>
      <c r="AL3499" s="1"/>
      <c r="AM3499" s="1"/>
      <c r="AN3499" s="1"/>
      <c r="AO3499" s="1"/>
      <c r="AP3499" s="1"/>
      <c r="AQ3499" s="1"/>
      <c r="AR3499" s="1"/>
      <c r="AS3499" s="1"/>
      <c r="AT3499" s="1"/>
      <c r="AU3499" s="1"/>
      <c r="AV3499" s="1"/>
      <c r="AW3499" s="1"/>
      <c r="AX3499" s="1"/>
      <c r="AY3499" s="1"/>
      <c r="AZ3499" s="1"/>
      <c r="BA3499" s="1"/>
      <c r="BB3499" s="1"/>
      <c r="BC3499" s="1"/>
      <c r="BD3499" s="1"/>
      <c r="BE3499" s="1"/>
      <c r="BF3499" s="1"/>
      <c r="BG3499" s="1"/>
      <c r="BH3499" s="1"/>
      <c r="BI3499" s="1"/>
      <c r="BJ3499" s="1"/>
      <c r="BK3499" s="1"/>
    </row>
    <row r="3500" spans="1:63" s="901" customFormat="1" ht="15" customHeight="1" x14ac:dyDescent="0.1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c r="AD3500" s="1"/>
      <c r="AE3500" s="1"/>
      <c r="AF3500" s="50"/>
      <c r="AG3500" s="54"/>
      <c r="AH3500" s="1"/>
      <c r="AI3500" s="1"/>
      <c r="AJ3500" s="1"/>
      <c r="AK3500" s="1"/>
      <c r="AL3500" s="1"/>
      <c r="AM3500" s="1"/>
      <c r="AN3500" s="1"/>
      <c r="AO3500" s="1"/>
      <c r="AP3500" s="1"/>
      <c r="AQ3500" s="1"/>
      <c r="AR3500" s="1"/>
      <c r="AS3500" s="1"/>
      <c r="AT3500" s="1"/>
      <c r="AU3500" s="1"/>
      <c r="AV3500" s="1"/>
      <c r="AW3500" s="1"/>
      <c r="AX3500" s="1"/>
      <c r="AY3500" s="1"/>
      <c r="AZ3500" s="1"/>
      <c r="BA3500" s="1"/>
      <c r="BB3500" s="1"/>
      <c r="BC3500" s="1"/>
      <c r="BD3500" s="1"/>
      <c r="BE3500" s="1"/>
      <c r="BF3500" s="1"/>
      <c r="BG3500" s="1"/>
      <c r="BH3500" s="1"/>
      <c r="BI3500" s="1"/>
      <c r="BJ3500" s="1"/>
      <c r="BK3500" s="1"/>
    </row>
    <row r="3501" spans="1:63" s="901" customFormat="1" ht="15" customHeight="1" x14ac:dyDescent="0.1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c r="AD3501" s="1"/>
      <c r="AE3501" s="1"/>
      <c r="AF3501" s="50"/>
      <c r="AG3501" s="54"/>
      <c r="AH3501" s="1"/>
      <c r="AI3501" s="1"/>
      <c r="AJ3501" s="1"/>
      <c r="AK3501" s="1"/>
      <c r="AL3501" s="1"/>
      <c r="AM3501" s="1"/>
      <c r="AN3501" s="1"/>
      <c r="AO3501" s="1"/>
      <c r="AP3501" s="1"/>
      <c r="AQ3501" s="1"/>
      <c r="AR3501" s="1"/>
      <c r="AS3501" s="1"/>
      <c r="AT3501" s="1"/>
      <c r="AU3501" s="1"/>
      <c r="AV3501" s="1"/>
      <c r="AW3501" s="1"/>
      <c r="AX3501" s="1"/>
      <c r="AY3501" s="1"/>
      <c r="AZ3501" s="1"/>
      <c r="BA3501" s="1"/>
      <c r="BB3501" s="1"/>
      <c r="BC3501" s="1"/>
      <c r="BD3501" s="1"/>
      <c r="BE3501" s="1"/>
      <c r="BF3501" s="1"/>
      <c r="BG3501" s="1"/>
      <c r="BH3501" s="1"/>
      <c r="BI3501" s="1"/>
      <c r="BJ3501" s="1"/>
      <c r="BK3501" s="1"/>
    </row>
    <row r="3502" spans="1:63" s="901" customFormat="1" ht="15" customHeight="1" x14ac:dyDescent="0.1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c r="AD3502" s="1"/>
      <c r="AE3502" s="1"/>
      <c r="AF3502" s="50"/>
      <c r="AG3502" s="54"/>
      <c r="AH3502" s="1"/>
      <c r="AI3502" s="1"/>
      <c r="AJ3502" s="1"/>
      <c r="AK3502" s="1"/>
      <c r="AL3502" s="1"/>
      <c r="AM3502" s="1"/>
      <c r="AN3502" s="1"/>
      <c r="AO3502" s="1"/>
      <c r="AP3502" s="1"/>
      <c r="AQ3502" s="1"/>
      <c r="AR3502" s="1"/>
      <c r="AS3502" s="1"/>
      <c r="AT3502" s="1"/>
      <c r="AU3502" s="1"/>
      <c r="AV3502" s="1"/>
      <c r="AW3502" s="1"/>
      <c r="AX3502" s="1"/>
      <c r="AY3502" s="1"/>
      <c r="AZ3502" s="1"/>
      <c r="BA3502" s="1"/>
      <c r="BB3502" s="1"/>
      <c r="BC3502" s="1"/>
      <c r="BD3502" s="1"/>
      <c r="BE3502" s="1"/>
      <c r="BF3502" s="1"/>
      <c r="BG3502" s="1"/>
      <c r="BH3502" s="1"/>
      <c r="BI3502" s="1"/>
      <c r="BJ3502" s="1"/>
      <c r="BK3502" s="1"/>
    </row>
    <row r="3503" spans="1:63" s="901" customFormat="1" ht="15" customHeight="1" x14ac:dyDescent="0.1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c r="AD3503" s="1"/>
      <c r="AE3503" s="1"/>
      <c r="AF3503" s="50"/>
      <c r="AG3503" s="54"/>
      <c r="AH3503" s="1"/>
      <c r="AI3503" s="1"/>
      <c r="AJ3503" s="1"/>
      <c r="AK3503" s="1"/>
      <c r="AL3503" s="1"/>
      <c r="AM3503" s="1"/>
      <c r="AN3503" s="1"/>
      <c r="AO3503" s="1"/>
      <c r="AP3503" s="1"/>
      <c r="AQ3503" s="1"/>
      <c r="AR3503" s="1"/>
      <c r="AS3503" s="1"/>
      <c r="AT3503" s="1"/>
      <c r="AU3503" s="1"/>
      <c r="AV3503" s="1"/>
      <c r="AW3503" s="1"/>
      <c r="AX3503" s="1"/>
      <c r="AY3503" s="1"/>
      <c r="AZ3503" s="1"/>
      <c r="BA3503" s="1"/>
      <c r="BB3503" s="1"/>
      <c r="BC3503" s="1"/>
      <c r="BD3503" s="1"/>
      <c r="BE3503" s="1"/>
      <c r="BF3503" s="1"/>
      <c r="BG3503" s="1"/>
      <c r="BH3503" s="1"/>
      <c r="BI3503" s="1"/>
      <c r="BJ3503" s="1"/>
      <c r="BK3503" s="1"/>
    </row>
    <row r="3504" spans="1:63" s="901" customFormat="1" ht="15" customHeight="1" x14ac:dyDescent="0.1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c r="AD3504" s="1"/>
      <c r="AE3504" s="1"/>
      <c r="AF3504" s="50"/>
      <c r="AG3504" s="54"/>
      <c r="AH3504" s="1"/>
      <c r="AI3504" s="1"/>
      <c r="AJ3504" s="1"/>
      <c r="AK3504" s="1"/>
      <c r="AL3504" s="1"/>
      <c r="AM3504" s="1"/>
      <c r="AN3504" s="1"/>
      <c r="AO3504" s="1"/>
      <c r="AP3504" s="1"/>
      <c r="AQ3504" s="1"/>
      <c r="AR3504" s="1"/>
      <c r="AS3504" s="1"/>
      <c r="AT3504" s="1"/>
      <c r="AU3504" s="1"/>
      <c r="AV3504" s="1"/>
      <c r="AW3504" s="1"/>
      <c r="AX3504" s="1"/>
      <c r="AY3504" s="1"/>
      <c r="AZ3504" s="1"/>
      <c r="BA3504" s="1"/>
      <c r="BB3504" s="1"/>
      <c r="BC3504" s="1"/>
      <c r="BD3504" s="1"/>
      <c r="BE3504" s="1"/>
      <c r="BF3504" s="1"/>
      <c r="BG3504" s="1"/>
      <c r="BH3504" s="1"/>
      <c r="BI3504" s="1"/>
      <c r="BJ3504" s="1"/>
      <c r="BK3504" s="1"/>
    </row>
    <row r="3505" spans="1:63" s="901" customFormat="1" ht="15" customHeight="1" x14ac:dyDescent="0.1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c r="AD3505" s="1"/>
      <c r="AE3505" s="1"/>
      <c r="AF3505" s="50"/>
      <c r="AG3505" s="54"/>
      <c r="AH3505" s="1"/>
      <c r="AI3505" s="1"/>
      <c r="AJ3505" s="1"/>
      <c r="AK3505" s="1"/>
      <c r="AL3505" s="1"/>
      <c r="AM3505" s="1"/>
      <c r="AN3505" s="1"/>
      <c r="AO3505" s="1"/>
      <c r="AP3505" s="1"/>
      <c r="AQ3505" s="1"/>
      <c r="AR3505" s="1"/>
      <c r="AS3505" s="1"/>
      <c r="AT3505" s="1"/>
      <c r="AU3505" s="1"/>
      <c r="AV3505" s="1"/>
      <c r="AW3505" s="1"/>
      <c r="AX3505" s="1"/>
      <c r="AY3505" s="1"/>
      <c r="AZ3505" s="1"/>
      <c r="BA3505" s="1"/>
      <c r="BB3505" s="1"/>
      <c r="BC3505" s="1"/>
      <c r="BD3505" s="1"/>
      <c r="BE3505" s="1"/>
      <c r="BF3505" s="1"/>
      <c r="BG3505" s="1"/>
      <c r="BH3505" s="1"/>
      <c r="BI3505" s="1"/>
      <c r="BJ3505" s="1"/>
      <c r="BK3505" s="1"/>
    </row>
    <row r="3506" spans="1:63" s="901" customFormat="1" ht="15" customHeight="1" x14ac:dyDescent="0.1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c r="AD3506" s="1"/>
      <c r="AE3506" s="1"/>
      <c r="AF3506" s="50"/>
      <c r="AG3506" s="54"/>
      <c r="AH3506" s="1"/>
      <c r="AI3506" s="1"/>
      <c r="AJ3506" s="1"/>
      <c r="AK3506" s="1"/>
      <c r="AL3506" s="1"/>
      <c r="AM3506" s="1"/>
      <c r="AN3506" s="1"/>
      <c r="AO3506" s="1"/>
      <c r="AP3506" s="1"/>
      <c r="AQ3506" s="1"/>
      <c r="AR3506" s="1"/>
      <c r="AS3506" s="1"/>
      <c r="AT3506" s="1"/>
      <c r="AU3506" s="1"/>
      <c r="AV3506" s="1"/>
      <c r="AW3506" s="1"/>
      <c r="AX3506" s="1"/>
      <c r="AY3506" s="1"/>
      <c r="AZ3506" s="1"/>
      <c r="BA3506" s="1"/>
      <c r="BB3506" s="1"/>
      <c r="BC3506" s="1"/>
      <c r="BD3506" s="1"/>
      <c r="BE3506" s="1"/>
      <c r="BF3506" s="1"/>
      <c r="BG3506" s="1"/>
      <c r="BH3506" s="1"/>
      <c r="BI3506" s="1"/>
      <c r="BJ3506" s="1"/>
      <c r="BK3506" s="1"/>
    </row>
    <row r="3507" spans="1:63" s="901" customFormat="1" ht="15" customHeight="1" x14ac:dyDescent="0.1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c r="AD3507" s="1"/>
      <c r="AE3507" s="1"/>
      <c r="AF3507" s="50"/>
      <c r="AG3507" s="54"/>
      <c r="AH3507" s="1"/>
      <c r="AI3507" s="1"/>
      <c r="AJ3507" s="1"/>
      <c r="AK3507" s="1"/>
      <c r="AL3507" s="1"/>
      <c r="AM3507" s="1"/>
      <c r="AN3507" s="1"/>
      <c r="AO3507" s="1"/>
      <c r="AP3507" s="1"/>
      <c r="AQ3507" s="1"/>
      <c r="AR3507" s="1"/>
      <c r="AS3507" s="1"/>
      <c r="AT3507" s="1"/>
      <c r="AU3507" s="1"/>
      <c r="AV3507" s="1"/>
      <c r="AW3507" s="1"/>
      <c r="AX3507" s="1"/>
      <c r="AY3507" s="1"/>
      <c r="AZ3507" s="1"/>
      <c r="BA3507" s="1"/>
      <c r="BB3507" s="1"/>
      <c r="BC3507" s="1"/>
      <c r="BD3507" s="1"/>
      <c r="BE3507" s="1"/>
      <c r="BF3507" s="1"/>
      <c r="BG3507" s="1"/>
      <c r="BH3507" s="1"/>
      <c r="BI3507" s="1"/>
      <c r="BJ3507" s="1"/>
      <c r="BK3507" s="1"/>
    </row>
    <row r="3508" spans="1:63" s="901" customFormat="1" ht="15" customHeight="1" x14ac:dyDescent="0.1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c r="AD3508" s="1"/>
      <c r="AE3508" s="1"/>
      <c r="AF3508" s="50"/>
      <c r="AG3508" s="54"/>
      <c r="AH3508" s="1"/>
      <c r="AI3508" s="1"/>
      <c r="AJ3508" s="1"/>
      <c r="AK3508" s="1"/>
      <c r="AL3508" s="1"/>
      <c r="AM3508" s="1"/>
      <c r="AN3508" s="1"/>
      <c r="AO3508" s="1"/>
      <c r="AP3508" s="1"/>
      <c r="AQ3508" s="1"/>
      <c r="AR3508" s="1"/>
      <c r="AS3508" s="1"/>
      <c r="AT3508" s="1"/>
      <c r="AU3508" s="1"/>
      <c r="AV3508" s="1"/>
      <c r="AW3508" s="1"/>
      <c r="AX3508" s="1"/>
      <c r="AY3508" s="1"/>
      <c r="AZ3508" s="1"/>
      <c r="BA3508" s="1"/>
      <c r="BB3508" s="1"/>
      <c r="BC3508" s="1"/>
      <c r="BD3508" s="1"/>
      <c r="BE3508" s="1"/>
      <c r="BF3508" s="1"/>
      <c r="BG3508" s="1"/>
      <c r="BH3508" s="1"/>
      <c r="BI3508" s="1"/>
      <c r="BJ3508" s="1"/>
      <c r="BK3508" s="1"/>
    </row>
    <row r="3509" spans="1:63" s="901" customFormat="1" ht="15" customHeight="1" x14ac:dyDescent="0.1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c r="AD3509" s="1"/>
      <c r="AE3509" s="1"/>
      <c r="AF3509" s="50"/>
      <c r="AG3509" s="54"/>
      <c r="AH3509" s="1"/>
      <c r="AI3509" s="1"/>
      <c r="AJ3509" s="1"/>
      <c r="AK3509" s="1"/>
      <c r="AL3509" s="1"/>
      <c r="AM3509" s="1"/>
      <c r="AN3509" s="1"/>
      <c r="AO3509" s="1"/>
      <c r="AP3509" s="1"/>
      <c r="AQ3509" s="1"/>
      <c r="AR3509" s="1"/>
      <c r="AS3509" s="1"/>
      <c r="AT3509" s="1"/>
      <c r="AU3509" s="1"/>
      <c r="AV3509" s="1"/>
      <c r="AW3509" s="1"/>
      <c r="AX3509" s="1"/>
      <c r="AY3509" s="1"/>
      <c r="AZ3509" s="1"/>
      <c r="BA3509" s="1"/>
      <c r="BB3509" s="1"/>
      <c r="BC3509" s="1"/>
      <c r="BD3509" s="1"/>
      <c r="BE3509" s="1"/>
      <c r="BF3509" s="1"/>
      <c r="BG3509" s="1"/>
      <c r="BH3509" s="1"/>
      <c r="BI3509" s="1"/>
      <c r="BJ3509" s="1"/>
      <c r="BK3509" s="1"/>
    </row>
    <row r="3510" spans="1:63" s="901" customFormat="1" ht="15" customHeight="1" x14ac:dyDescent="0.1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c r="AD3510" s="1"/>
      <c r="AE3510" s="1"/>
      <c r="AF3510" s="50"/>
      <c r="AG3510" s="54"/>
      <c r="AH3510" s="1"/>
      <c r="AI3510" s="1"/>
      <c r="AJ3510" s="1"/>
      <c r="AK3510" s="1"/>
      <c r="AL3510" s="1"/>
      <c r="AM3510" s="1"/>
      <c r="AN3510" s="1"/>
      <c r="AO3510" s="1"/>
      <c r="AP3510" s="1"/>
      <c r="AQ3510" s="1"/>
      <c r="AR3510" s="1"/>
      <c r="AS3510" s="1"/>
      <c r="AT3510" s="1"/>
      <c r="AU3510" s="1"/>
      <c r="AV3510" s="1"/>
      <c r="AW3510" s="1"/>
      <c r="AX3510" s="1"/>
      <c r="AY3510" s="1"/>
      <c r="AZ3510" s="1"/>
      <c r="BA3510" s="1"/>
      <c r="BB3510" s="1"/>
      <c r="BC3510" s="1"/>
      <c r="BD3510" s="1"/>
      <c r="BE3510" s="1"/>
      <c r="BF3510" s="1"/>
      <c r="BG3510" s="1"/>
      <c r="BH3510" s="1"/>
      <c r="BI3510" s="1"/>
      <c r="BJ3510" s="1"/>
      <c r="BK3510" s="1"/>
    </row>
    <row r="3511" spans="1:63" s="901" customFormat="1" ht="15" customHeight="1" x14ac:dyDescent="0.1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c r="AD3511" s="1"/>
      <c r="AE3511" s="1"/>
      <c r="AF3511" s="50"/>
      <c r="AG3511" s="54"/>
      <c r="AH3511" s="1"/>
      <c r="AI3511" s="1"/>
      <c r="AJ3511" s="1"/>
      <c r="AK3511" s="1"/>
      <c r="AL3511" s="1"/>
      <c r="AM3511" s="1"/>
      <c r="AN3511" s="1"/>
      <c r="AO3511" s="1"/>
      <c r="AP3511" s="1"/>
      <c r="AQ3511" s="1"/>
      <c r="AR3511" s="1"/>
      <c r="AS3511" s="1"/>
      <c r="AT3511" s="1"/>
      <c r="AU3511" s="1"/>
      <c r="AV3511" s="1"/>
      <c r="AW3511" s="1"/>
      <c r="AX3511" s="1"/>
      <c r="AY3511" s="1"/>
      <c r="AZ3511" s="1"/>
      <c r="BA3511" s="1"/>
      <c r="BB3511" s="1"/>
      <c r="BC3511" s="1"/>
      <c r="BD3511" s="1"/>
      <c r="BE3511" s="1"/>
      <c r="BF3511" s="1"/>
      <c r="BG3511" s="1"/>
      <c r="BH3511" s="1"/>
      <c r="BI3511" s="1"/>
      <c r="BJ3511" s="1"/>
      <c r="BK3511" s="1"/>
    </row>
    <row r="3512" spans="1:63" s="901" customFormat="1" ht="15" customHeight="1" x14ac:dyDescent="0.1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c r="AD3512" s="1"/>
      <c r="AE3512" s="1"/>
      <c r="AF3512" s="50"/>
      <c r="AG3512" s="54"/>
      <c r="AH3512" s="1"/>
      <c r="AI3512" s="1"/>
      <c r="AJ3512" s="1"/>
      <c r="AK3512" s="1"/>
      <c r="AL3512" s="1"/>
      <c r="AM3512" s="1"/>
      <c r="AN3512" s="1"/>
      <c r="AO3512" s="1"/>
      <c r="AP3512" s="1"/>
      <c r="AQ3512" s="1"/>
      <c r="AR3512" s="1"/>
      <c r="AS3512" s="1"/>
      <c r="AT3512" s="1"/>
      <c r="AU3512" s="1"/>
      <c r="AV3512" s="1"/>
      <c r="AW3512" s="1"/>
      <c r="AX3512" s="1"/>
      <c r="AY3512" s="1"/>
      <c r="AZ3512" s="1"/>
      <c r="BA3512" s="1"/>
      <c r="BB3512" s="1"/>
      <c r="BC3512" s="1"/>
      <c r="BD3512" s="1"/>
      <c r="BE3512" s="1"/>
      <c r="BF3512" s="1"/>
      <c r="BG3512" s="1"/>
      <c r="BH3512" s="1"/>
      <c r="BI3512" s="1"/>
      <c r="BJ3512" s="1"/>
      <c r="BK3512" s="1"/>
    </row>
    <row r="3513" spans="1:63" s="901" customFormat="1" ht="15" customHeight="1" x14ac:dyDescent="0.1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c r="AD3513" s="1"/>
      <c r="AE3513" s="1"/>
      <c r="AF3513" s="50"/>
      <c r="AG3513" s="54"/>
      <c r="AH3513" s="1"/>
      <c r="AI3513" s="1"/>
      <c r="AJ3513" s="1"/>
      <c r="AK3513" s="1"/>
      <c r="AL3513" s="1"/>
      <c r="AM3513" s="1"/>
      <c r="AN3513" s="1"/>
      <c r="AO3513" s="1"/>
      <c r="AP3513" s="1"/>
      <c r="AQ3513" s="1"/>
      <c r="AR3513" s="1"/>
      <c r="AS3513" s="1"/>
      <c r="AT3513" s="1"/>
      <c r="AU3513" s="1"/>
      <c r="AV3513" s="1"/>
      <c r="AW3513" s="1"/>
      <c r="AX3513" s="1"/>
      <c r="AY3513" s="1"/>
      <c r="AZ3513" s="1"/>
      <c r="BA3513" s="1"/>
      <c r="BB3513" s="1"/>
      <c r="BC3513" s="1"/>
      <c r="BD3513" s="1"/>
      <c r="BE3513" s="1"/>
      <c r="BF3513" s="1"/>
      <c r="BG3513" s="1"/>
      <c r="BH3513" s="1"/>
      <c r="BI3513" s="1"/>
      <c r="BJ3513" s="1"/>
      <c r="BK3513" s="1"/>
    </row>
    <row r="3514" spans="1:63" s="901" customFormat="1" ht="15" customHeight="1" x14ac:dyDescent="0.1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c r="AD3514" s="1"/>
      <c r="AE3514" s="1"/>
      <c r="AF3514" s="50"/>
      <c r="AG3514" s="54"/>
      <c r="AH3514" s="1"/>
      <c r="AI3514" s="1"/>
      <c r="AJ3514" s="1"/>
      <c r="AK3514" s="1"/>
      <c r="AL3514" s="1"/>
      <c r="AM3514" s="1"/>
      <c r="AN3514" s="1"/>
      <c r="AO3514" s="1"/>
      <c r="AP3514" s="1"/>
      <c r="AQ3514" s="1"/>
      <c r="AR3514" s="1"/>
      <c r="AS3514" s="1"/>
      <c r="AT3514" s="1"/>
      <c r="AU3514" s="1"/>
      <c r="AV3514" s="1"/>
      <c r="AW3514" s="1"/>
      <c r="AX3514" s="1"/>
      <c r="AY3514" s="1"/>
      <c r="AZ3514" s="1"/>
      <c r="BA3514" s="1"/>
      <c r="BB3514" s="1"/>
      <c r="BC3514" s="1"/>
      <c r="BD3514" s="1"/>
      <c r="BE3514" s="1"/>
      <c r="BF3514" s="1"/>
      <c r="BG3514" s="1"/>
      <c r="BH3514" s="1"/>
      <c r="BI3514" s="1"/>
      <c r="BJ3514" s="1"/>
      <c r="BK3514" s="1"/>
    </row>
    <row r="3515" spans="1:63" s="901" customFormat="1" ht="15" customHeight="1" x14ac:dyDescent="0.1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c r="AD3515" s="1"/>
      <c r="AE3515" s="1"/>
      <c r="AF3515" s="50"/>
      <c r="AG3515" s="54"/>
      <c r="AH3515" s="1"/>
      <c r="AI3515" s="1"/>
      <c r="AJ3515" s="1"/>
      <c r="AK3515" s="1"/>
      <c r="AL3515" s="1"/>
      <c r="AM3515" s="1"/>
      <c r="AN3515" s="1"/>
      <c r="AO3515" s="1"/>
      <c r="AP3515" s="1"/>
      <c r="AQ3515" s="1"/>
      <c r="AR3515" s="1"/>
      <c r="AS3515" s="1"/>
      <c r="AT3515" s="1"/>
      <c r="AU3515" s="1"/>
      <c r="AV3515" s="1"/>
      <c r="AW3515" s="1"/>
      <c r="AX3515" s="1"/>
      <c r="AY3515" s="1"/>
      <c r="AZ3515" s="1"/>
      <c r="BA3515" s="1"/>
      <c r="BB3515" s="1"/>
      <c r="BC3515" s="1"/>
      <c r="BD3515" s="1"/>
      <c r="BE3515" s="1"/>
      <c r="BF3515" s="1"/>
      <c r="BG3515" s="1"/>
      <c r="BH3515" s="1"/>
      <c r="BI3515" s="1"/>
      <c r="BJ3515" s="1"/>
      <c r="BK3515" s="1"/>
    </row>
    <row r="3516" spans="1:63" s="901" customFormat="1" ht="15" customHeight="1" x14ac:dyDescent="0.1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c r="AD3516" s="1"/>
      <c r="AE3516" s="1"/>
      <c r="AF3516" s="50"/>
      <c r="AG3516" s="54"/>
      <c r="AH3516" s="1"/>
      <c r="AI3516" s="1"/>
      <c r="AJ3516" s="1"/>
      <c r="AK3516" s="1"/>
      <c r="AL3516" s="1"/>
      <c r="AM3516" s="1"/>
      <c r="AN3516" s="1"/>
      <c r="AO3516" s="1"/>
      <c r="AP3516" s="1"/>
      <c r="AQ3516" s="1"/>
      <c r="AR3516" s="1"/>
      <c r="AS3516" s="1"/>
      <c r="AT3516" s="1"/>
      <c r="AU3516" s="1"/>
      <c r="AV3516" s="1"/>
      <c r="AW3516" s="1"/>
      <c r="AX3516" s="1"/>
      <c r="AY3516" s="1"/>
      <c r="AZ3516" s="1"/>
      <c r="BA3516" s="1"/>
      <c r="BB3516" s="1"/>
      <c r="BC3516" s="1"/>
      <c r="BD3516" s="1"/>
      <c r="BE3516" s="1"/>
      <c r="BF3516" s="1"/>
      <c r="BG3516" s="1"/>
      <c r="BH3516" s="1"/>
      <c r="BI3516" s="1"/>
      <c r="BJ3516" s="1"/>
      <c r="BK3516" s="1"/>
    </row>
    <row r="3517" spans="1:63" s="901" customFormat="1" ht="15" customHeight="1" x14ac:dyDescent="0.1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c r="AD3517" s="1"/>
      <c r="AE3517" s="1"/>
      <c r="AF3517" s="50"/>
      <c r="AG3517" s="54"/>
      <c r="AH3517" s="1"/>
      <c r="AI3517" s="1"/>
      <c r="AJ3517" s="1"/>
      <c r="AK3517" s="1"/>
      <c r="AL3517" s="1"/>
      <c r="AM3517" s="1"/>
      <c r="AN3517" s="1"/>
      <c r="AO3517" s="1"/>
      <c r="AP3517" s="1"/>
      <c r="AQ3517" s="1"/>
      <c r="AR3517" s="1"/>
      <c r="AS3517" s="1"/>
      <c r="AT3517" s="1"/>
      <c r="AU3517" s="1"/>
      <c r="AV3517" s="1"/>
      <c r="AW3517" s="1"/>
      <c r="AX3517" s="1"/>
      <c r="AY3517" s="1"/>
      <c r="AZ3517" s="1"/>
      <c r="BA3517" s="1"/>
      <c r="BB3517" s="1"/>
      <c r="BC3517" s="1"/>
      <c r="BD3517" s="1"/>
      <c r="BE3517" s="1"/>
      <c r="BF3517" s="1"/>
      <c r="BG3517" s="1"/>
      <c r="BH3517" s="1"/>
      <c r="BI3517" s="1"/>
      <c r="BJ3517" s="1"/>
      <c r="BK3517" s="1"/>
    </row>
    <row r="3518" spans="1:63" s="901" customFormat="1" ht="15" customHeight="1" x14ac:dyDescent="0.1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c r="AD3518" s="1"/>
      <c r="AE3518" s="1"/>
      <c r="AF3518" s="50"/>
      <c r="AG3518" s="54"/>
      <c r="AH3518" s="1"/>
      <c r="AI3518" s="1"/>
      <c r="AJ3518" s="1"/>
      <c r="AK3518" s="1"/>
      <c r="AL3518" s="1"/>
      <c r="AM3518" s="1"/>
      <c r="AN3518" s="1"/>
      <c r="AO3518" s="1"/>
      <c r="AP3518" s="1"/>
      <c r="AQ3518" s="1"/>
      <c r="AR3518" s="1"/>
      <c r="AS3518" s="1"/>
      <c r="AT3518" s="1"/>
      <c r="AU3518" s="1"/>
      <c r="AV3518" s="1"/>
      <c r="AW3518" s="1"/>
      <c r="AX3518" s="1"/>
      <c r="AY3518" s="1"/>
      <c r="AZ3518" s="1"/>
      <c r="BA3518" s="1"/>
      <c r="BB3518" s="1"/>
      <c r="BC3518" s="1"/>
      <c r="BD3518" s="1"/>
      <c r="BE3518" s="1"/>
      <c r="BF3518" s="1"/>
      <c r="BG3518" s="1"/>
      <c r="BH3518" s="1"/>
      <c r="BI3518" s="1"/>
      <c r="BJ3518" s="1"/>
      <c r="BK3518" s="1"/>
    </row>
    <row r="3519" spans="1:63" s="901" customFormat="1" ht="15" customHeight="1" x14ac:dyDescent="0.1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c r="AD3519" s="1"/>
      <c r="AE3519" s="1"/>
      <c r="AF3519" s="50"/>
      <c r="AG3519" s="54"/>
      <c r="AH3519" s="1"/>
      <c r="AI3519" s="1"/>
      <c r="AJ3519" s="1"/>
      <c r="AK3519" s="1"/>
      <c r="AL3519" s="1"/>
      <c r="AM3519" s="1"/>
      <c r="AN3519" s="1"/>
      <c r="AO3519" s="1"/>
      <c r="AP3519" s="1"/>
      <c r="AQ3519" s="1"/>
      <c r="AR3519" s="1"/>
      <c r="AS3519" s="1"/>
      <c r="AT3519" s="1"/>
      <c r="AU3519" s="1"/>
      <c r="AV3519" s="1"/>
      <c r="AW3519" s="1"/>
      <c r="AX3519" s="1"/>
      <c r="AY3519" s="1"/>
      <c r="AZ3519" s="1"/>
      <c r="BA3519" s="1"/>
      <c r="BB3519" s="1"/>
      <c r="BC3519" s="1"/>
      <c r="BD3519" s="1"/>
      <c r="BE3519" s="1"/>
      <c r="BF3519" s="1"/>
      <c r="BG3519" s="1"/>
      <c r="BH3519" s="1"/>
      <c r="BI3519" s="1"/>
      <c r="BJ3519" s="1"/>
      <c r="BK3519" s="1"/>
    </row>
    <row r="3520" spans="1:63" s="901" customFormat="1" ht="15" customHeight="1" x14ac:dyDescent="0.1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c r="AD3520" s="1"/>
      <c r="AE3520" s="1"/>
      <c r="AF3520" s="50"/>
      <c r="AG3520" s="54"/>
      <c r="AH3520" s="1"/>
      <c r="AI3520" s="1"/>
      <c r="AJ3520" s="1"/>
      <c r="AK3520" s="1"/>
      <c r="AL3520" s="1"/>
      <c r="AM3520" s="1"/>
      <c r="AN3520" s="1"/>
      <c r="AO3520" s="1"/>
      <c r="AP3520" s="1"/>
      <c r="AQ3520" s="1"/>
      <c r="AR3520" s="1"/>
      <c r="AS3520" s="1"/>
      <c r="AT3520" s="1"/>
      <c r="AU3520" s="1"/>
      <c r="AV3520" s="1"/>
      <c r="AW3520" s="1"/>
      <c r="AX3520" s="1"/>
      <c r="AY3520" s="1"/>
      <c r="AZ3520" s="1"/>
      <c r="BA3520" s="1"/>
      <c r="BB3520" s="1"/>
      <c r="BC3520" s="1"/>
      <c r="BD3520" s="1"/>
      <c r="BE3520" s="1"/>
      <c r="BF3520" s="1"/>
      <c r="BG3520" s="1"/>
      <c r="BH3520" s="1"/>
      <c r="BI3520" s="1"/>
      <c r="BJ3520" s="1"/>
      <c r="BK3520" s="1"/>
    </row>
    <row r="3521" spans="1:63" s="901" customFormat="1" ht="15" customHeight="1" x14ac:dyDescent="0.1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c r="AD3521" s="1"/>
      <c r="AE3521" s="1"/>
      <c r="AF3521" s="50"/>
      <c r="AG3521" s="54"/>
      <c r="AH3521" s="1"/>
      <c r="AI3521" s="1"/>
      <c r="AJ3521" s="1"/>
      <c r="AK3521" s="1"/>
      <c r="AL3521" s="1"/>
      <c r="AM3521" s="1"/>
      <c r="AN3521" s="1"/>
      <c r="AO3521" s="1"/>
      <c r="AP3521" s="1"/>
      <c r="AQ3521" s="1"/>
      <c r="AR3521" s="1"/>
      <c r="AS3521" s="1"/>
      <c r="AT3521" s="1"/>
      <c r="AU3521" s="1"/>
      <c r="AV3521" s="1"/>
      <c r="AW3521" s="1"/>
      <c r="AX3521" s="1"/>
      <c r="AY3521" s="1"/>
      <c r="AZ3521" s="1"/>
      <c r="BA3521" s="1"/>
      <c r="BB3521" s="1"/>
      <c r="BC3521" s="1"/>
      <c r="BD3521" s="1"/>
      <c r="BE3521" s="1"/>
      <c r="BF3521" s="1"/>
      <c r="BG3521" s="1"/>
      <c r="BH3521" s="1"/>
      <c r="BI3521" s="1"/>
      <c r="BJ3521" s="1"/>
      <c r="BK3521" s="1"/>
    </row>
    <row r="3522" spans="1:63" s="901" customFormat="1" ht="15" customHeight="1" x14ac:dyDescent="0.1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c r="AD3522" s="1"/>
      <c r="AE3522" s="1"/>
      <c r="AF3522" s="50"/>
      <c r="AG3522" s="54"/>
      <c r="AH3522" s="1"/>
      <c r="AI3522" s="1"/>
      <c r="AJ3522" s="1"/>
      <c r="AK3522" s="1"/>
      <c r="AL3522" s="1"/>
      <c r="AM3522" s="1"/>
      <c r="AN3522" s="1"/>
      <c r="AO3522" s="1"/>
      <c r="AP3522" s="1"/>
      <c r="AQ3522" s="1"/>
      <c r="AR3522" s="1"/>
      <c r="AS3522" s="1"/>
      <c r="AT3522" s="1"/>
      <c r="AU3522" s="1"/>
      <c r="AV3522" s="1"/>
      <c r="AW3522" s="1"/>
      <c r="AX3522" s="1"/>
      <c r="AY3522" s="1"/>
      <c r="AZ3522" s="1"/>
      <c r="BA3522" s="1"/>
      <c r="BB3522" s="1"/>
      <c r="BC3522" s="1"/>
      <c r="BD3522" s="1"/>
      <c r="BE3522" s="1"/>
      <c r="BF3522" s="1"/>
      <c r="BG3522" s="1"/>
      <c r="BH3522" s="1"/>
      <c r="BI3522" s="1"/>
      <c r="BJ3522" s="1"/>
      <c r="BK3522" s="1"/>
    </row>
    <row r="3523" spans="1:63" s="901" customFormat="1" ht="15" customHeight="1" x14ac:dyDescent="0.1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c r="AD3523" s="1"/>
      <c r="AE3523" s="1"/>
      <c r="AF3523" s="50"/>
      <c r="AG3523" s="54"/>
      <c r="AH3523" s="1"/>
      <c r="AI3523" s="1"/>
      <c r="AJ3523" s="1"/>
      <c r="AK3523" s="1"/>
      <c r="AL3523" s="1"/>
      <c r="AM3523" s="1"/>
      <c r="AN3523" s="1"/>
      <c r="AO3523" s="1"/>
      <c r="AP3523" s="1"/>
      <c r="AQ3523" s="1"/>
      <c r="AR3523" s="1"/>
      <c r="AS3523" s="1"/>
      <c r="AT3523" s="1"/>
      <c r="AU3523" s="1"/>
      <c r="AV3523" s="1"/>
      <c r="AW3523" s="1"/>
      <c r="AX3523" s="1"/>
      <c r="AY3523" s="1"/>
      <c r="AZ3523" s="1"/>
      <c r="BA3523" s="1"/>
      <c r="BB3523" s="1"/>
      <c r="BC3523" s="1"/>
      <c r="BD3523" s="1"/>
      <c r="BE3523" s="1"/>
      <c r="BF3523" s="1"/>
      <c r="BG3523" s="1"/>
      <c r="BH3523" s="1"/>
      <c r="BI3523" s="1"/>
      <c r="BJ3523" s="1"/>
      <c r="BK3523" s="1"/>
    </row>
    <row r="3524" spans="1:63" s="901" customFormat="1" ht="15" customHeight="1" x14ac:dyDescent="0.1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c r="AD3524" s="1"/>
      <c r="AE3524" s="1"/>
      <c r="AF3524" s="50"/>
      <c r="AG3524" s="54"/>
      <c r="AH3524" s="1"/>
      <c r="AI3524" s="1"/>
      <c r="AJ3524" s="1"/>
      <c r="AK3524" s="1"/>
      <c r="AL3524" s="1"/>
      <c r="AM3524" s="1"/>
      <c r="AN3524" s="1"/>
      <c r="AO3524" s="1"/>
      <c r="AP3524" s="1"/>
      <c r="AQ3524" s="1"/>
      <c r="AR3524" s="1"/>
      <c r="AS3524" s="1"/>
      <c r="AT3524" s="1"/>
      <c r="AU3524" s="1"/>
      <c r="AV3524" s="1"/>
      <c r="AW3524" s="1"/>
      <c r="AX3524" s="1"/>
      <c r="AY3524" s="1"/>
      <c r="AZ3524" s="1"/>
      <c r="BA3524" s="1"/>
      <c r="BB3524" s="1"/>
      <c r="BC3524" s="1"/>
      <c r="BD3524" s="1"/>
      <c r="BE3524" s="1"/>
      <c r="BF3524" s="1"/>
      <c r="BG3524" s="1"/>
      <c r="BH3524" s="1"/>
      <c r="BI3524" s="1"/>
      <c r="BJ3524" s="1"/>
      <c r="BK3524" s="1"/>
    </row>
    <row r="3525" spans="1:63" s="901" customFormat="1" ht="15" customHeight="1" x14ac:dyDescent="0.1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c r="AD3525" s="1"/>
      <c r="AE3525" s="1"/>
      <c r="AF3525" s="50"/>
      <c r="AG3525" s="54"/>
      <c r="AH3525" s="1"/>
      <c r="AI3525" s="1"/>
      <c r="AJ3525" s="1"/>
      <c r="AK3525" s="1"/>
      <c r="AL3525" s="1"/>
      <c r="AM3525" s="1"/>
      <c r="AN3525" s="1"/>
      <c r="AO3525" s="1"/>
      <c r="AP3525" s="1"/>
      <c r="AQ3525" s="1"/>
      <c r="AR3525" s="1"/>
      <c r="AS3525" s="1"/>
      <c r="AT3525" s="1"/>
      <c r="AU3525" s="1"/>
      <c r="AV3525" s="1"/>
      <c r="AW3525" s="1"/>
      <c r="AX3525" s="1"/>
      <c r="AY3525" s="1"/>
      <c r="AZ3525" s="1"/>
      <c r="BA3525" s="1"/>
      <c r="BB3525" s="1"/>
      <c r="BC3525" s="1"/>
      <c r="BD3525" s="1"/>
      <c r="BE3525" s="1"/>
      <c r="BF3525" s="1"/>
      <c r="BG3525" s="1"/>
      <c r="BH3525" s="1"/>
      <c r="BI3525" s="1"/>
      <c r="BJ3525" s="1"/>
      <c r="BK3525" s="1"/>
    </row>
    <row r="3526" spans="1:63" s="901" customFormat="1" ht="15" customHeight="1" x14ac:dyDescent="0.1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c r="AD3526" s="1"/>
      <c r="AE3526" s="1"/>
      <c r="AF3526" s="50"/>
      <c r="AG3526" s="54"/>
      <c r="AH3526" s="1"/>
      <c r="AI3526" s="1"/>
      <c r="AJ3526" s="1"/>
      <c r="AK3526" s="1"/>
      <c r="AL3526" s="1"/>
      <c r="AM3526" s="1"/>
      <c r="AN3526" s="1"/>
      <c r="AO3526" s="1"/>
      <c r="AP3526" s="1"/>
      <c r="AQ3526" s="1"/>
      <c r="AR3526" s="1"/>
      <c r="AS3526" s="1"/>
      <c r="AT3526" s="1"/>
      <c r="AU3526" s="1"/>
      <c r="AV3526" s="1"/>
      <c r="AW3526" s="1"/>
      <c r="AX3526" s="1"/>
      <c r="AY3526" s="1"/>
      <c r="AZ3526" s="1"/>
      <c r="BA3526" s="1"/>
      <c r="BB3526" s="1"/>
      <c r="BC3526" s="1"/>
      <c r="BD3526" s="1"/>
      <c r="BE3526" s="1"/>
      <c r="BF3526" s="1"/>
      <c r="BG3526" s="1"/>
      <c r="BH3526" s="1"/>
      <c r="BI3526" s="1"/>
      <c r="BJ3526" s="1"/>
      <c r="BK3526" s="1"/>
    </row>
    <row r="3527" spans="1:63" s="901" customFormat="1" ht="15" customHeight="1" x14ac:dyDescent="0.1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c r="AD3527" s="1"/>
      <c r="AE3527" s="1"/>
      <c r="AF3527" s="50"/>
      <c r="AG3527" s="54"/>
      <c r="AH3527" s="1"/>
      <c r="AI3527" s="1"/>
      <c r="AJ3527" s="1"/>
      <c r="AK3527" s="1"/>
      <c r="AL3527" s="1"/>
      <c r="AM3527" s="1"/>
      <c r="AN3527" s="1"/>
      <c r="AO3527" s="1"/>
      <c r="AP3527" s="1"/>
      <c r="AQ3527" s="1"/>
      <c r="AR3527" s="1"/>
      <c r="AS3527" s="1"/>
      <c r="AT3527" s="1"/>
      <c r="AU3527" s="1"/>
      <c r="AV3527" s="1"/>
      <c r="AW3527" s="1"/>
      <c r="AX3527" s="1"/>
      <c r="AY3527" s="1"/>
      <c r="AZ3527" s="1"/>
      <c r="BA3527" s="1"/>
      <c r="BB3527" s="1"/>
      <c r="BC3527" s="1"/>
      <c r="BD3527" s="1"/>
      <c r="BE3527" s="1"/>
      <c r="BF3527" s="1"/>
      <c r="BG3527" s="1"/>
      <c r="BH3527" s="1"/>
      <c r="BI3527" s="1"/>
      <c r="BJ3527" s="1"/>
      <c r="BK3527" s="1"/>
    </row>
    <row r="3528" spans="1:63" s="901" customFormat="1" ht="15" customHeight="1" x14ac:dyDescent="0.1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c r="AD3528" s="1"/>
      <c r="AE3528" s="1"/>
      <c r="AF3528" s="50"/>
      <c r="AG3528" s="54"/>
      <c r="AH3528" s="1"/>
      <c r="AI3528" s="1"/>
      <c r="AJ3528" s="1"/>
      <c r="AK3528" s="1"/>
      <c r="AL3528" s="1"/>
      <c r="AM3528" s="1"/>
      <c r="AN3528" s="1"/>
      <c r="AO3528" s="1"/>
      <c r="AP3528" s="1"/>
      <c r="AQ3528" s="1"/>
      <c r="AR3528" s="1"/>
      <c r="AS3528" s="1"/>
      <c r="AT3528" s="1"/>
      <c r="AU3528" s="1"/>
      <c r="AV3528" s="1"/>
      <c r="AW3528" s="1"/>
      <c r="AX3528" s="1"/>
      <c r="AY3528" s="1"/>
      <c r="AZ3528" s="1"/>
      <c r="BA3528" s="1"/>
      <c r="BB3528" s="1"/>
      <c r="BC3528" s="1"/>
      <c r="BD3528" s="1"/>
      <c r="BE3528" s="1"/>
      <c r="BF3528" s="1"/>
      <c r="BG3528" s="1"/>
      <c r="BH3528" s="1"/>
      <c r="BI3528" s="1"/>
      <c r="BJ3528" s="1"/>
      <c r="BK3528" s="1"/>
    </row>
    <row r="3529" spans="1:63" s="901" customFormat="1" ht="15" customHeight="1" x14ac:dyDescent="0.1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c r="AD3529" s="1"/>
      <c r="AE3529" s="1"/>
      <c r="AF3529" s="50"/>
      <c r="AG3529" s="54"/>
      <c r="AH3529" s="1"/>
      <c r="AI3529" s="1"/>
      <c r="AJ3529" s="1"/>
      <c r="AK3529" s="1"/>
      <c r="AL3529" s="1"/>
      <c r="AM3529" s="1"/>
      <c r="AN3529" s="1"/>
      <c r="AO3529" s="1"/>
      <c r="AP3529" s="1"/>
      <c r="AQ3529" s="1"/>
      <c r="AR3529" s="1"/>
      <c r="AS3529" s="1"/>
      <c r="AT3529" s="1"/>
      <c r="AU3529" s="1"/>
      <c r="AV3529" s="1"/>
      <c r="AW3529" s="1"/>
      <c r="AX3529" s="1"/>
      <c r="AY3529" s="1"/>
      <c r="AZ3529" s="1"/>
      <c r="BA3529" s="1"/>
      <c r="BB3529" s="1"/>
      <c r="BC3529" s="1"/>
      <c r="BD3529" s="1"/>
      <c r="BE3529" s="1"/>
      <c r="BF3529" s="1"/>
      <c r="BG3529" s="1"/>
      <c r="BH3529" s="1"/>
      <c r="BI3529" s="1"/>
      <c r="BJ3529" s="1"/>
      <c r="BK3529" s="1"/>
    </row>
    <row r="3530" spans="1:63" s="901" customFormat="1" ht="15" customHeight="1" x14ac:dyDescent="0.1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c r="AD3530" s="1"/>
      <c r="AE3530" s="1"/>
      <c r="AF3530" s="50"/>
      <c r="AG3530" s="54"/>
      <c r="AH3530" s="1"/>
      <c r="AI3530" s="1"/>
      <c r="AJ3530" s="1"/>
      <c r="AK3530" s="1"/>
      <c r="AL3530" s="1"/>
      <c r="AM3530" s="1"/>
      <c r="AN3530" s="1"/>
      <c r="AO3530" s="1"/>
      <c r="AP3530" s="1"/>
      <c r="AQ3530" s="1"/>
      <c r="AR3530" s="1"/>
      <c r="AS3530" s="1"/>
      <c r="AT3530" s="1"/>
      <c r="AU3530" s="1"/>
      <c r="AV3530" s="1"/>
      <c r="AW3530" s="1"/>
      <c r="AX3530" s="1"/>
      <c r="AY3530" s="1"/>
      <c r="AZ3530" s="1"/>
      <c r="BA3530" s="1"/>
      <c r="BB3530" s="1"/>
      <c r="BC3530" s="1"/>
      <c r="BD3530" s="1"/>
      <c r="BE3530" s="1"/>
      <c r="BF3530" s="1"/>
      <c r="BG3530" s="1"/>
      <c r="BH3530" s="1"/>
      <c r="BI3530" s="1"/>
      <c r="BJ3530" s="1"/>
      <c r="BK3530" s="1"/>
    </row>
    <row r="3531" spans="1:63" s="901" customFormat="1" ht="15" customHeight="1" x14ac:dyDescent="0.1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c r="AD3531" s="1"/>
      <c r="AE3531" s="1"/>
      <c r="AF3531" s="50"/>
      <c r="AG3531" s="54"/>
      <c r="AH3531" s="1"/>
      <c r="AI3531" s="1"/>
      <c r="AJ3531" s="1"/>
      <c r="AK3531" s="1"/>
      <c r="AL3531" s="1"/>
      <c r="AM3531" s="1"/>
      <c r="AN3531" s="1"/>
      <c r="AO3531" s="1"/>
      <c r="AP3531" s="1"/>
      <c r="AQ3531" s="1"/>
      <c r="AR3531" s="1"/>
      <c r="AS3531" s="1"/>
      <c r="AT3531" s="1"/>
      <c r="AU3531" s="1"/>
      <c r="AV3531" s="1"/>
      <c r="AW3531" s="1"/>
      <c r="AX3531" s="1"/>
      <c r="AY3531" s="1"/>
      <c r="AZ3531" s="1"/>
      <c r="BA3531" s="1"/>
      <c r="BB3531" s="1"/>
      <c r="BC3531" s="1"/>
      <c r="BD3531" s="1"/>
      <c r="BE3531" s="1"/>
      <c r="BF3531" s="1"/>
      <c r="BG3531" s="1"/>
      <c r="BH3531" s="1"/>
      <c r="BI3531" s="1"/>
      <c r="BJ3531" s="1"/>
      <c r="BK3531" s="1"/>
    </row>
    <row r="3532" spans="1:63" s="901" customFormat="1" ht="15" customHeight="1" x14ac:dyDescent="0.1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c r="AD3532" s="1"/>
      <c r="AE3532" s="1"/>
      <c r="AF3532" s="50"/>
      <c r="AG3532" s="54"/>
      <c r="AH3532" s="1"/>
      <c r="AI3532" s="1"/>
      <c r="AJ3532" s="1"/>
      <c r="AK3532" s="1"/>
      <c r="AL3532" s="1"/>
      <c r="AM3532" s="1"/>
      <c r="AN3532" s="1"/>
      <c r="AO3532" s="1"/>
      <c r="AP3532" s="1"/>
      <c r="AQ3532" s="1"/>
      <c r="AR3532" s="1"/>
      <c r="AS3532" s="1"/>
      <c r="AT3532" s="1"/>
      <c r="AU3532" s="1"/>
      <c r="AV3532" s="1"/>
      <c r="AW3532" s="1"/>
      <c r="AX3532" s="1"/>
      <c r="AY3532" s="1"/>
      <c r="AZ3532" s="1"/>
      <c r="BA3532" s="1"/>
      <c r="BB3532" s="1"/>
      <c r="BC3532" s="1"/>
      <c r="BD3532" s="1"/>
      <c r="BE3532" s="1"/>
      <c r="BF3532" s="1"/>
      <c r="BG3532" s="1"/>
      <c r="BH3532" s="1"/>
      <c r="BI3532" s="1"/>
      <c r="BJ3532" s="1"/>
      <c r="BK3532" s="1"/>
    </row>
    <row r="3533" spans="1:63" s="901" customFormat="1" ht="15" customHeight="1" x14ac:dyDescent="0.1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c r="AD3533" s="1"/>
      <c r="AE3533" s="1"/>
      <c r="AF3533" s="50"/>
      <c r="AG3533" s="54"/>
      <c r="AH3533" s="1"/>
      <c r="AI3533" s="1"/>
      <c r="AJ3533" s="1"/>
      <c r="AK3533" s="1"/>
      <c r="AL3533" s="1"/>
      <c r="AM3533" s="1"/>
      <c r="AN3533" s="1"/>
      <c r="AO3533" s="1"/>
      <c r="AP3533" s="1"/>
      <c r="AQ3533" s="1"/>
      <c r="AR3533" s="1"/>
      <c r="AS3533" s="1"/>
      <c r="AT3533" s="1"/>
      <c r="AU3533" s="1"/>
      <c r="AV3533" s="1"/>
      <c r="AW3533" s="1"/>
      <c r="AX3533" s="1"/>
      <c r="AY3533" s="1"/>
      <c r="AZ3533" s="1"/>
      <c r="BA3533" s="1"/>
      <c r="BB3533" s="1"/>
      <c r="BC3533" s="1"/>
      <c r="BD3533" s="1"/>
      <c r="BE3533" s="1"/>
      <c r="BF3533" s="1"/>
      <c r="BG3533" s="1"/>
      <c r="BH3533" s="1"/>
      <c r="BI3533" s="1"/>
      <c r="BJ3533" s="1"/>
      <c r="BK3533" s="1"/>
    </row>
    <row r="3534" spans="1:63" s="901" customFormat="1" ht="15" customHeight="1" x14ac:dyDescent="0.1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c r="AD3534" s="1"/>
      <c r="AE3534" s="1"/>
      <c r="AF3534" s="50"/>
      <c r="AG3534" s="54"/>
      <c r="AH3534" s="1"/>
      <c r="AI3534" s="1"/>
      <c r="AJ3534" s="1"/>
      <c r="AK3534" s="1"/>
      <c r="AL3534" s="1"/>
      <c r="AM3534" s="1"/>
      <c r="AN3534" s="1"/>
      <c r="AO3534" s="1"/>
      <c r="AP3534" s="1"/>
      <c r="AQ3534" s="1"/>
      <c r="AR3534" s="1"/>
      <c r="AS3534" s="1"/>
      <c r="AT3534" s="1"/>
      <c r="AU3534" s="1"/>
      <c r="AV3534" s="1"/>
      <c r="AW3534" s="1"/>
      <c r="AX3534" s="1"/>
      <c r="AY3534" s="1"/>
      <c r="AZ3534" s="1"/>
      <c r="BA3534" s="1"/>
      <c r="BB3534" s="1"/>
      <c r="BC3534" s="1"/>
      <c r="BD3534" s="1"/>
      <c r="BE3534" s="1"/>
      <c r="BF3534" s="1"/>
      <c r="BG3534" s="1"/>
      <c r="BH3534" s="1"/>
      <c r="BI3534" s="1"/>
      <c r="BJ3534" s="1"/>
      <c r="BK3534" s="1"/>
    </row>
    <row r="3535" spans="1:63" s="901" customFormat="1" ht="15" customHeight="1" x14ac:dyDescent="0.1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c r="AD3535" s="1"/>
      <c r="AE3535" s="1"/>
      <c r="AF3535" s="50"/>
      <c r="AG3535" s="54"/>
      <c r="AH3535" s="1"/>
      <c r="AI3535" s="1"/>
      <c r="AJ3535" s="1"/>
      <c r="AK3535" s="1"/>
      <c r="AL3535" s="1"/>
      <c r="AM3535" s="1"/>
      <c r="AN3535" s="1"/>
      <c r="AO3535" s="1"/>
      <c r="AP3535" s="1"/>
      <c r="AQ3535" s="1"/>
      <c r="AR3535" s="1"/>
      <c r="AS3535" s="1"/>
      <c r="AT3535" s="1"/>
      <c r="AU3535" s="1"/>
      <c r="AV3535" s="1"/>
      <c r="AW3535" s="1"/>
      <c r="AX3535" s="1"/>
      <c r="AY3535" s="1"/>
      <c r="AZ3535" s="1"/>
      <c r="BA3535" s="1"/>
      <c r="BB3535" s="1"/>
      <c r="BC3535" s="1"/>
      <c r="BD3535" s="1"/>
      <c r="BE3535" s="1"/>
      <c r="BF3535" s="1"/>
      <c r="BG3535" s="1"/>
      <c r="BH3535" s="1"/>
      <c r="BI3535" s="1"/>
      <c r="BJ3535" s="1"/>
      <c r="BK3535" s="1"/>
    </row>
    <row r="3536" spans="1:63" s="901" customFormat="1" ht="15" customHeight="1" x14ac:dyDescent="0.1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c r="AD3536" s="1"/>
      <c r="AE3536" s="1"/>
      <c r="AF3536" s="50"/>
      <c r="AG3536" s="54"/>
      <c r="AH3536" s="1"/>
      <c r="AI3536" s="1"/>
      <c r="AJ3536" s="1"/>
      <c r="AK3536" s="1"/>
      <c r="AL3536" s="1"/>
      <c r="AM3536" s="1"/>
      <c r="AN3536" s="1"/>
      <c r="AO3536" s="1"/>
      <c r="AP3536" s="1"/>
      <c r="AQ3536" s="1"/>
      <c r="AR3536" s="1"/>
      <c r="AS3536" s="1"/>
      <c r="AT3536" s="1"/>
      <c r="AU3536" s="1"/>
      <c r="AV3536" s="1"/>
      <c r="AW3536" s="1"/>
      <c r="AX3536" s="1"/>
      <c r="AY3536" s="1"/>
      <c r="AZ3536" s="1"/>
      <c r="BA3536" s="1"/>
      <c r="BB3536" s="1"/>
      <c r="BC3536" s="1"/>
      <c r="BD3536" s="1"/>
      <c r="BE3536" s="1"/>
      <c r="BF3536" s="1"/>
      <c r="BG3536" s="1"/>
      <c r="BH3536" s="1"/>
      <c r="BI3536" s="1"/>
      <c r="BJ3536" s="1"/>
      <c r="BK3536" s="1"/>
    </row>
    <row r="3537" spans="1:63" s="901" customFormat="1" ht="15" customHeight="1" x14ac:dyDescent="0.1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c r="AD3537" s="1"/>
      <c r="AE3537" s="1"/>
      <c r="AF3537" s="50"/>
      <c r="AG3537" s="54"/>
      <c r="AH3537" s="1"/>
      <c r="AI3537" s="1"/>
      <c r="AJ3537" s="1"/>
      <c r="AK3537" s="1"/>
      <c r="AL3537" s="1"/>
      <c r="AM3537" s="1"/>
      <c r="AN3537" s="1"/>
      <c r="AO3537" s="1"/>
      <c r="AP3537" s="1"/>
      <c r="AQ3537" s="1"/>
      <c r="AR3537" s="1"/>
      <c r="AS3537" s="1"/>
      <c r="AT3537" s="1"/>
      <c r="AU3537" s="1"/>
      <c r="AV3537" s="1"/>
      <c r="AW3537" s="1"/>
      <c r="AX3537" s="1"/>
      <c r="AY3537" s="1"/>
      <c r="AZ3537" s="1"/>
      <c r="BA3537" s="1"/>
      <c r="BB3537" s="1"/>
      <c r="BC3537" s="1"/>
      <c r="BD3537" s="1"/>
      <c r="BE3537" s="1"/>
      <c r="BF3537" s="1"/>
      <c r="BG3537" s="1"/>
      <c r="BH3537" s="1"/>
      <c r="BI3537" s="1"/>
      <c r="BJ3537" s="1"/>
      <c r="BK3537" s="1"/>
    </row>
    <row r="3538" spans="1:63" s="901" customFormat="1" ht="15" customHeight="1" x14ac:dyDescent="0.1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c r="AD3538" s="1"/>
      <c r="AE3538" s="1"/>
      <c r="AF3538" s="50"/>
      <c r="AG3538" s="54"/>
      <c r="AH3538" s="1"/>
      <c r="AI3538" s="1"/>
      <c r="AJ3538" s="1"/>
      <c r="AK3538" s="1"/>
      <c r="AL3538" s="1"/>
      <c r="AM3538" s="1"/>
      <c r="AN3538" s="1"/>
      <c r="AO3538" s="1"/>
      <c r="AP3538" s="1"/>
      <c r="AQ3538" s="1"/>
      <c r="AR3538" s="1"/>
      <c r="AS3538" s="1"/>
      <c r="AT3538" s="1"/>
      <c r="AU3538" s="1"/>
      <c r="AV3538" s="1"/>
      <c r="AW3538" s="1"/>
      <c r="AX3538" s="1"/>
      <c r="AY3538" s="1"/>
      <c r="AZ3538" s="1"/>
      <c r="BA3538" s="1"/>
      <c r="BB3538" s="1"/>
      <c r="BC3538" s="1"/>
      <c r="BD3538" s="1"/>
      <c r="BE3538" s="1"/>
      <c r="BF3538" s="1"/>
      <c r="BG3538" s="1"/>
      <c r="BH3538" s="1"/>
      <c r="BI3538" s="1"/>
      <c r="BJ3538" s="1"/>
      <c r="BK3538" s="1"/>
    </row>
    <row r="3539" spans="1:63" s="901" customFormat="1" ht="15" customHeight="1" x14ac:dyDescent="0.1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c r="AD3539" s="1"/>
      <c r="AE3539" s="1"/>
      <c r="AF3539" s="50"/>
      <c r="AG3539" s="54"/>
      <c r="AH3539" s="1"/>
      <c r="AI3539" s="1"/>
      <c r="AJ3539" s="1"/>
      <c r="AK3539" s="1"/>
      <c r="AL3539" s="1"/>
      <c r="AM3539" s="1"/>
      <c r="AN3539" s="1"/>
      <c r="AO3539" s="1"/>
      <c r="AP3539" s="1"/>
      <c r="AQ3539" s="1"/>
      <c r="AR3539" s="1"/>
      <c r="AS3539" s="1"/>
      <c r="AT3539" s="1"/>
      <c r="AU3539" s="1"/>
      <c r="AV3539" s="1"/>
      <c r="AW3539" s="1"/>
      <c r="AX3539" s="1"/>
      <c r="AY3539" s="1"/>
      <c r="AZ3539" s="1"/>
      <c r="BA3539" s="1"/>
      <c r="BB3539" s="1"/>
      <c r="BC3539" s="1"/>
      <c r="BD3539" s="1"/>
      <c r="BE3539" s="1"/>
      <c r="BF3539" s="1"/>
      <c r="BG3539" s="1"/>
      <c r="BH3539" s="1"/>
      <c r="BI3539" s="1"/>
      <c r="BJ3539" s="1"/>
      <c r="BK3539" s="1"/>
    </row>
    <row r="3540" spans="1:63" s="901" customFormat="1" ht="15" customHeight="1" x14ac:dyDescent="0.1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c r="AD3540" s="1"/>
      <c r="AE3540" s="1"/>
      <c r="AF3540" s="50"/>
      <c r="AG3540" s="54"/>
      <c r="AH3540" s="1"/>
      <c r="AI3540" s="1"/>
      <c r="AJ3540" s="1"/>
      <c r="AK3540" s="1"/>
      <c r="AL3540" s="1"/>
      <c r="AM3540" s="1"/>
      <c r="AN3540" s="1"/>
      <c r="AO3540" s="1"/>
      <c r="AP3540" s="1"/>
      <c r="AQ3540" s="1"/>
      <c r="AR3540" s="1"/>
      <c r="AS3540" s="1"/>
      <c r="AT3540" s="1"/>
      <c r="AU3540" s="1"/>
      <c r="AV3540" s="1"/>
      <c r="AW3540" s="1"/>
      <c r="AX3540" s="1"/>
      <c r="AY3540" s="1"/>
      <c r="AZ3540" s="1"/>
      <c r="BA3540" s="1"/>
      <c r="BB3540" s="1"/>
      <c r="BC3540" s="1"/>
      <c r="BD3540" s="1"/>
      <c r="BE3540" s="1"/>
      <c r="BF3540" s="1"/>
      <c r="BG3540" s="1"/>
      <c r="BH3540" s="1"/>
      <c r="BI3540" s="1"/>
      <c r="BJ3540" s="1"/>
      <c r="BK3540" s="1"/>
    </row>
    <row r="3541" spans="1:63" s="901" customFormat="1" ht="15" customHeight="1" x14ac:dyDescent="0.1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c r="AD3541" s="1"/>
      <c r="AE3541" s="1"/>
      <c r="AF3541" s="50"/>
      <c r="AG3541" s="54"/>
      <c r="AH3541" s="1"/>
      <c r="AI3541" s="1"/>
      <c r="AJ3541" s="1"/>
      <c r="AK3541" s="1"/>
      <c r="AL3541" s="1"/>
      <c r="AM3541" s="1"/>
      <c r="AN3541" s="1"/>
      <c r="AO3541" s="1"/>
      <c r="AP3541" s="1"/>
      <c r="AQ3541" s="1"/>
      <c r="AR3541" s="1"/>
      <c r="AS3541" s="1"/>
      <c r="AT3541" s="1"/>
      <c r="AU3541" s="1"/>
      <c r="AV3541" s="1"/>
      <c r="AW3541" s="1"/>
      <c r="AX3541" s="1"/>
      <c r="AY3541" s="1"/>
      <c r="AZ3541" s="1"/>
      <c r="BA3541" s="1"/>
      <c r="BB3541" s="1"/>
      <c r="BC3541" s="1"/>
      <c r="BD3541" s="1"/>
      <c r="BE3541" s="1"/>
      <c r="BF3541" s="1"/>
      <c r="BG3541" s="1"/>
      <c r="BH3541" s="1"/>
      <c r="BI3541" s="1"/>
      <c r="BJ3541" s="1"/>
      <c r="BK3541" s="1"/>
    </row>
    <row r="3542" spans="1:63" s="901" customFormat="1" ht="15" customHeight="1" x14ac:dyDescent="0.1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c r="AD3542" s="1"/>
      <c r="AE3542" s="1"/>
      <c r="AF3542" s="50"/>
      <c r="AG3542" s="54"/>
      <c r="AH3542" s="1"/>
      <c r="AI3542" s="1"/>
      <c r="AJ3542" s="1"/>
      <c r="AK3542" s="1"/>
      <c r="AL3542" s="1"/>
      <c r="AM3542" s="1"/>
      <c r="AN3542" s="1"/>
      <c r="AO3542" s="1"/>
      <c r="AP3542" s="1"/>
      <c r="AQ3542" s="1"/>
      <c r="AR3542" s="1"/>
      <c r="AS3542" s="1"/>
      <c r="AT3542" s="1"/>
      <c r="AU3542" s="1"/>
      <c r="AV3542" s="1"/>
      <c r="AW3542" s="1"/>
      <c r="AX3542" s="1"/>
      <c r="AY3542" s="1"/>
      <c r="AZ3542" s="1"/>
      <c r="BA3542" s="1"/>
      <c r="BB3542" s="1"/>
      <c r="BC3542" s="1"/>
      <c r="BD3542" s="1"/>
      <c r="BE3542" s="1"/>
      <c r="BF3542" s="1"/>
      <c r="BG3542" s="1"/>
      <c r="BH3542" s="1"/>
      <c r="BI3542" s="1"/>
      <c r="BJ3542" s="1"/>
      <c r="BK3542" s="1"/>
    </row>
    <row r="3543" spans="1:63" s="901" customFormat="1" ht="15" customHeight="1" x14ac:dyDescent="0.1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c r="AD3543" s="1"/>
      <c r="AE3543" s="1"/>
      <c r="AF3543" s="50"/>
      <c r="AG3543" s="54"/>
      <c r="AH3543" s="1"/>
      <c r="AI3543" s="1"/>
      <c r="AJ3543" s="1"/>
      <c r="AK3543" s="1"/>
      <c r="AL3543" s="1"/>
      <c r="AM3543" s="1"/>
      <c r="AN3543" s="1"/>
      <c r="AO3543" s="1"/>
      <c r="AP3543" s="1"/>
      <c r="AQ3543" s="1"/>
      <c r="AR3543" s="1"/>
      <c r="AS3543" s="1"/>
      <c r="AT3543" s="1"/>
      <c r="AU3543" s="1"/>
      <c r="AV3543" s="1"/>
      <c r="AW3543" s="1"/>
      <c r="AX3543" s="1"/>
      <c r="AY3543" s="1"/>
      <c r="AZ3543" s="1"/>
      <c r="BA3543" s="1"/>
      <c r="BB3543" s="1"/>
      <c r="BC3543" s="1"/>
      <c r="BD3543" s="1"/>
      <c r="BE3543" s="1"/>
      <c r="BF3543" s="1"/>
      <c r="BG3543" s="1"/>
      <c r="BH3543" s="1"/>
      <c r="BI3543" s="1"/>
      <c r="BJ3543" s="1"/>
      <c r="BK3543" s="1"/>
    </row>
    <row r="3544" spans="1:63" s="901" customFormat="1" ht="15" customHeight="1" x14ac:dyDescent="0.1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c r="AD3544" s="1"/>
      <c r="AE3544" s="1"/>
      <c r="AF3544" s="50"/>
      <c r="AG3544" s="54"/>
      <c r="AH3544" s="1"/>
      <c r="AI3544" s="1"/>
      <c r="AJ3544" s="1"/>
      <c r="AK3544" s="1"/>
      <c r="AL3544" s="1"/>
      <c r="AM3544" s="1"/>
      <c r="AN3544" s="1"/>
      <c r="AO3544" s="1"/>
      <c r="AP3544" s="1"/>
      <c r="AQ3544" s="1"/>
      <c r="AR3544" s="1"/>
      <c r="AS3544" s="1"/>
      <c r="AT3544" s="1"/>
      <c r="AU3544" s="1"/>
      <c r="AV3544" s="1"/>
      <c r="AW3544" s="1"/>
      <c r="AX3544" s="1"/>
      <c r="AY3544" s="1"/>
      <c r="AZ3544" s="1"/>
      <c r="BA3544" s="1"/>
      <c r="BB3544" s="1"/>
      <c r="BC3544" s="1"/>
      <c r="BD3544" s="1"/>
      <c r="BE3544" s="1"/>
      <c r="BF3544" s="1"/>
      <c r="BG3544" s="1"/>
      <c r="BH3544" s="1"/>
      <c r="BI3544" s="1"/>
      <c r="BJ3544" s="1"/>
      <c r="BK3544" s="1"/>
    </row>
    <row r="3545" spans="1:63" s="901" customFormat="1" ht="15" customHeight="1" x14ac:dyDescent="0.1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c r="AD3545" s="1"/>
      <c r="AE3545" s="1"/>
      <c r="AF3545" s="50"/>
      <c r="AG3545" s="54"/>
      <c r="AH3545" s="1"/>
      <c r="AI3545" s="1"/>
      <c r="AJ3545" s="1"/>
      <c r="AK3545" s="1"/>
      <c r="AL3545" s="1"/>
      <c r="AM3545" s="1"/>
      <c r="AN3545" s="1"/>
      <c r="AO3545" s="1"/>
      <c r="AP3545" s="1"/>
      <c r="AQ3545" s="1"/>
      <c r="AR3545" s="1"/>
      <c r="AS3545" s="1"/>
      <c r="AT3545" s="1"/>
      <c r="AU3545" s="1"/>
      <c r="AV3545" s="1"/>
      <c r="AW3545" s="1"/>
      <c r="AX3545" s="1"/>
      <c r="AY3545" s="1"/>
      <c r="AZ3545" s="1"/>
      <c r="BA3545" s="1"/>
      <c r="BB3545" s="1"/>
      <c r="BC3545" s="1"/>
      <c r="BD3545" s="1"/>
      <c r="BE3545" s="1"/>
      <c r="BF3545" s="1"/>
      <c r="BG3545" s="1"/>
      <c r="BH3545" s="1"/>
      <c r="BI3545" s="1"/>
      <c r="BJ3545" s="1"/>
      <c r="BK3545" s="1"/>
    </row>
    <row r="3546" spans="1:63" s="901" customFormat="1" ht="15" customHeight="1" x14ac:dyDescent="0.1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c r="AD3546" s="1"/>
      <c r="AE3546" s="1"/>
      <c r="AF3546" s="50"/>
      <c r="AG3546" s="54"/>
      <c r="AH3546" s="1"/>
      <c r="AI3546" s="1"/>
      <c r="AJ3546" s="1"/>
      <c r="AK3546" s="1"/>
      <c r="AL3546" s="1"/>
      <c r="AM3546" s="1"/>
      <c r="AN3546" s="1"/>
      <c r="AO3546" s="1"/>
      <c r="AP3546" s="1"/>
      <c r="AQ3546" s="1"/>
      <c r="AR3546" s="1"/>
      <c r="AS3546" s="1"/>
      <c r="AT3546" s="1"/>
      <c r="AU3546" s="1"/>
      <c r="AV3546" s="1"/>
      <c r="AW3546" s="1"/>
      <c r="AX3546" s="1"/>
      <c r="AY3546" s="1"/>
      <c r="AZ3546" s="1"/>
      <c r="BA3546" s="1"/>
      <c r="BB3546" s="1"/>
      <c r="BC3546" s="1"/>
      <c r="BD3546" s="1"/>
      <c r="BE3546" s="1"/>
      <c r="BF3546" s="1"/>
      <c r="BG3546" s="1"/>
      <c r="BH3546" s="1"/>
      <c r="BI3546" s="1"/>
      <c r="BJ3546" s="1"/>
      <c r="BK3546" s="1"/>
    </row>
    <row r="3547" spans="1:63" s="901" customFormat="1" ht="15" customHeight="1" x14ac:dyDescent="0.1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c r="AD3547" s="1"/>
      <c r="AE3547" s="1"/>
      <c r="AF3547" s="50"/>
      <c r="AG3547" s="54"/>
      <c r="AH3547" s="1"/>
      <c r="AI3547" s="1"/>
      <c r="AJ3547" s="1"/>
      <c r="AK3547" s="1"/>
      <c r="AL3547" s="1"/>
      <c r="AM3547" s="1"/>
      <c r="AN3547" s="1"/>
      <c r="AO3547" s="1"/>
      <c r="AP3547" s="1"/>
      <c r="AQ3547" s="1"/>
      <c r="AR3547" s="1"/>
      <c r="AS3547" s="1"/>
      <c r="AT3547" s="1"/>
      <c r="AU3547" s="1"/>
      <c r="AV3547" s="1"/>
      <c r="AW3547" s="1"/>
      <c r="AX3547" s="1"/>
      <c r="AY3547" s="1"/>
      <c r="AZ3547" s="1"/>
      <c r="BA3547" s="1"/>
      <c r="BB3547" s="1"/>
      <c r="BC3547" s="1"/>
      <c r="BD3547" s="1"/>
      <c r="BE3547" s="1"/>
      <c r="BF3547" s="1"/>
      <c r="BG3547" s="1"/>
      <c r="BH3547" s="1"/>
      <c r="BI3547" s="1"/>
      <c r="BJ3547" s="1"/>
      <c r="BK3547" s="1"/>
    </row>
    <row r="3548" spans="1:63" s="901" customFormat="1" ht="15" customHeight="1" x14ac:dyDescent="0.1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c r="AD3548" s="1"/>
      <c r="AE3548" s="1"/>
      <c r="AF3548" s="50"/>
      <c r="AG3548" s="54"/>
      <c r="AH3548" s="1"/>
      <c r="AI3548" s="1"/>
      <c r="AJ3548" s="1"/>
      <c r="AK3548" s="1"/>
      <c r="AL3548" s="1"/>
      <c r="AM3548" s="1"/>
      <c r="AN3548" s="1"/>
      <c r="AO3548" s="1"/>
      <c r="AP3548" s="1"/>
      <c r="AQ3548" s="1"/>
      <c r="AR3548" s="1"/>
      <c r="AS3548" s="1"/>
      <c r="AT3548" s="1"/>
      <c r="AU3548" s="1"/>
      <c r="AV3548" s="1"/>
      <c r="AW3548" s="1"/>
      <c r="AX3548" s="1"/>
      <c r="AY3548" s="1"/>
      <c r="AZ3548" s="1"/>
      <c r="BA3548" s="1"/>
      <c r="BB3548" s="1"/>
      <c r="BC3548" s="1"/>
      <c r="BD3548" s="1"/>
      <c r="BE3548" s="1"/>
      <c r="BF3548" s="1"/>
      <c r="BG3548" s="1"/>
      <c r="BH3548" s="1"/>
      <c r="BI3548" s="1"/>
      <c r="BJ3548" s="1"/>
      <c r="BK3548" s="1"/>
    </row>
    <row r="3549" spans="1:63" s="901" customFormat="1" ht="15" customHeight="1" x14ac:dyDescent="0.1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c r="AD3549" s="1"/>
      <c r="AE3549" s="1"/>
      <c r="AF3549" s="50"/>
      <c r="AG3549" s="54"/>
      <c r="AH3549" s="1"/>
      <c r="AI3549" s="1"/>
      <c r="AJ3549" s="1"/>
      <c r="AK3549" s="1"/>
      <c r="AL3549" s="1"/>
      <c r="AM3549" s="1"/>
      <c r="AN3549" s="1"/>
      <c r="AO3549" s="1"/>
      <c r="AP3549" s="1"/>
      <c r="AQ3549" s="1"/>
      <c r="AR3549" s="1"/>
      <c r="AS3549" s="1"/>
      <c r="AT3549" s="1"/>
      <c r="AU3549" s="1"/>
      <c r="AV3549" s="1"/>
      <c r="AW3549" s="1"/>
      <c r="AX3549" s="1"/>
      <c r="AY3549" s="1"/>
      <c r="AZ3549" s="1"/>
      <c r="BA3549" s="1"/>
      <c r="BB3549" s="1"/>
      <c r="BC3549" s="1"/>
      <c r="BD3549" s="1"/>
      <c r="BE3549" s="1"/>
      <c r="BF3549" s="1"/>
      <c r="BG3549" s="1"/>
      <c r="BH3549" s="1"/>
      <c r="BI3549" s="1"/>
      <c r="BJ3549" s="1"/>
      <c r="BK3549" s="1"/>
    </row>
    <row r="3550" spans="1:63" s="901" customFormat="1" ht="15" customHeight="1" x14ac:dyDescent="0.1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c r="AD3550" s="1"/>
      <c r="AE3550" s="1"/>
      <c r="AF3550" s="50"/>
      <c r="AG3550" s="54"/>
      <c r="AH3550" s="1"/>
      <c r="AI3550" s="1"/>
      <c r="AJ3550" s="1"/>
      <c r="AK3550" s="1"/>
      <c r="AL3550" s="1"/>
      <c r="AM3550" s="1"/>
      <c r="AN3550" s="1"/>
      <c r="AO3550" s="1"/>
      <c r="AP3550" s="1"/>
      <c r="AQ3550" s="1"/>
      <c r="AR3550" s="1"/>
      <c r="AS3550" s="1"/>
      <c r="AT3550" s="1"/>
      <c r="AU3550" s="1"/>
      <c r="AV3550" s="1"/>
      <c r="AW3550" s="1"/>
      <c r="AX3550" s="1"/>
      <c r="AY3550" s="1"/>
      <c r="AZ3550" s="1"/>
      <c r="BA3550" s="1"/>
      <c r="BB3550" s="1"/>
      <c r="BC3550" s="1"/>
      <c r="BD3550" s="1"/>
      <c r="BE3550" s="1"/>
      <c r="BF3550" s="1"/>
      <c r="BG3550" s="1"/>
      <c r="BH3550" s="1"/>
      <c r="BI3550" s="1"/>
      <c r="BJ3550" s="1"/>
      <c r="BK3550" s="1"/>
    </row>
    <row r="3551" spans="1:63" s="901" customFormat="1" ht="15" customHeight="1" x14ac:dyDescent="0.1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c r="AD3551" s="1"/>
      <c r="AE3551" s="1"/>
      <c r="AF3551" s="50"/>
      <c r="AG3551" s="54"/>
      <c r="AH3551" s="1"/>
      <c r="AI3551" s="1"/>
      <c r="AJ3551" s="1"/>
      <c r="AK3551" s="1"/>
      <c r="AL3551" s="1"/>
      <c r="AM3551" s="1"/>
      <c r="AN3551" s="1"/>
      <c r="AO3551" s="1"/>
      <c r="AP3551" s="1"/>
      <c r="AQ3551" s="1"/>
      <c r="AR3551" s="1"/>
      <c r="AS3551" s="1"/>
      <c r="AT3551" s="1"/>
      <c r="AU3551" s="1"/>
      <c r="AV3551" s="1"/>
      <c r="AW3551" s="1"/>
      <c r="AX3551" s="1"/>
      <c r="AY3551" s="1"/>
      <c r="AZ3551" s="1"/>
      <c r="BA3551" s="1"/>
      <c r="BB3551" s="1"/>
      <c r="BC3551" s="1"/>
      <c r="BD3551" s="1"/>
      <c r="BE3551" s="1"/>
      <c r="BF3551" s="1"/>
      <c r="BG3551" s="1"/>
      <c r="BH3551" s="1"/>
      <c r="BI3551" s="1"/>
      <c r="BJ3551" s="1"/>
      <c r="BK3551" s="1"/>
    </row>
    <row r="3552" spans="1:63" s="901" customFormat="1" ht="15" customHeight="1" x14ac:dyDescent="0.1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c r="AD3552" s="1"/>
      <c r="AE3552" s="1"/>
      <c r="AF3552" s="50"/>
      <c r="AG3552" s="54"/>
      <c r="AH3552" s="1"/>
      <c r="AI3552" s="1"/>
      <c r="AJ3552" s="1"/>
      <c r="AK3552" s="1"/>
      <c r="AL3552" s="1"/>
      <c r="AM3552" s="1"/>
      <c r="AN3552" s="1"/>
      <c r="AO3552" s="1"/>
      <c r="AP3552" s="1"/>
      <c r="AQ3552" s="1"/>
      <c r="AR3552" s="1"/>
      <c r="AS3552" s="1"/>
      <c r="AT3552" s="1"/>
      <c r="AU3552" s="1"/>
      <c r="AV3552" s="1"/>
      <c r="AW3552" s="1"/>
      <c r="AX3552" s="1"/>
      <c r="AY3552" s="1"/>
      <c r="AZ3552" s="1"/>
      <c r="BA3552" s="1"/>
      <c r="BB3552" s="1"/>
      <c r="BC3552" s="1"/>
      <c r="BD3552" s="1"/>
      <c r="BE3552" s="1"/>
      <c r="BF3552" s="1"/>
      <c r="BG3552" s="1"/>
      <c r="BH3552" s="1"/>
      <c r="BI3552" s="1"/>
      <c r="BJ3552" s="1"/>
      <c r="BK3552" s="1"/>
    </row>
    <row r="3553" spans="1:63" s="901" customFormat="1" ht="15" customHeight="1" x14ac:dyDescent="0.1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c r="AD3553" s="1"/>
      <c r="AE3553" s="1"/>
      <c r="AF3553" s="50"/>
      <c r="AG3553" s="54"/>
      <c r="AH3553" s="1"/>
      <c r="AI3553" s="1"/>
      <c r="AJ3553" s="1"/>
      <c r="AK3553" s="1"/>
      <c r="AL3553" s="1"/>
      <c r="AM3553" s="1"/>
      <c r="AN3553" s="1"/>
      <c r="AO3553" s="1"/>
      <c r="AP3553" s="1"/>
      <c r="AQ3553" s="1"/>
      <c r="AR3553" s="1"/>
      <c r="AS3553" s="1"/>
      <c r="AT3553" s="1"/>
      <c r="AU3553" s="1"/>
      <c r="AV3553" s="1"/>
      <c r="AW3553" s="1"/>
      <c r="AX3553" s="1"/>
      <c r="AY3553" s="1"/>
      <c r="AZ3553" s="1"/>
      <c r="BA3553" s="1"/>
      <c r="BB3553" s="1"/>
      <c r="BC3553" s="1"/>
      <c r="BD3553" s="1"/>
      <c r="BE3553" s="1"/>
      <c r="BF3553" s="1"/>
      <c r="BG3553" s="1"/>
      <c r="BH3553" s="1"/>
      <c r="BI3553" s="1"/>
      <c r="BJ3553" s="1"/>
      <c r="BK3553" s="1"/>
    </row>
    <row r="3554" spans="1:63" s="901" customFormat="1" ht="15" customHeight="1" x14ac:dyDescent="0.1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c r="AD3554" s="1"/>
      <c r="AE3554" s="1"/>
      <c r="AF3554" s="50"/>
      <c r="AG3554" s="54"/>
      <c r="AH3554" s="1"/>
      <c r="AI3554" s="1"/>
      <c r="AJ3554" s="1"/>
      <c r="AK3554" s="1"/>
      <c r="AL3554" s="1"/>
      <c r="AM3554" s="1"/>
      <c r="AN3554" s="1"/>
      <c r="AO3554" s="1"/>
      <c r="AP3554" s="1"/>
      <c r="AQ3554" s="1"/>
      <c r="AR3554" s="1"/>
      <c r="AS3554" s="1"/>
      <c r="AT3554" s="1"/>
      <c r="AU3554" s="1"/>
      <c r="AV3554" s="1"/>
      <c r="AW3554" s="1"/>
      <c r="AX3554" s="1"/>
      <c r="AY3554" s="1"/>
      <c r="AZ3554" s="1"/>
      <c r="BA3554" s="1"/>
      <c r="BB3554" s="1"/>
      <c r="BC3554" s="1"/>
      <c r="BD3554" s="1"/>
      <c r="BE3554" s="1"/>
      <c r="BF3554" s="1"/>
      <c r="BG3554" s="1"/>
      <c r="BH3554" s="1"/>
      <c r="BI3554" s="1"/>
      <c r="BJ3554" s="1"/>
      <c r="BK3554" s="1"/>
    </row>
    <row r="3555" spans="1:63" s="901" customFormat="1" ht="15" customHeight="1" x14ac:dyDescent="0.1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c r="AD3555" s="1"/>
      <c r="AE3555" s="1"/>
      <c r="AF3555" s="50"/>
      <c r="AG3555" s="54"/>
      <c r="AH3555" s="1"/>
      <c r="AI3555" s="1"/>
      <c r="AJ3555" s="1"/>
      <c r="AK3555" s="1"/>
      <c r="AL3555" s="1"/>
      <c r="AM3555" s="1"/>
      <c r="AN3555" s="1"/>
      <c r="AO3555" s="1"/>
      <c r="AP3555" s="1"/>
      <c r="AQ3555" s="1"/>
      <c r="AR3555" s="1"/>
      <c r="AS3555" s="1"/>
      <c r="AT3555" s="1"/>
      <c r="AU3555" s="1"/>
      <c r="AV3555" s="1"/>
      <c r="AW3555" s="1"/>
      <c r="AX3555" s="1"/>
      <c r="AY3555" s="1"/>
      <c r="AZ3555" s="1"/>
      <c r="BA3555" s="1"/>
      <c r="BB3555" s="1"/>
      <c r="BC3555" s="1"/>
      <c r="BD3555" s="1"/>
      <c r="BE3555" s="1"/>
      <c r="BF3555" s="1"/>
      <c r="BG3555" s="1"/>
      <c r="BH3555" s="1"/>
      <c r="BI3555" s="1"/>
      <c r="BJ3555" s="1"/>
      <c r="BK3555" s="1"/>
    </row>
    <row r="3556" spans="1:63" s="901" customFormat="1" ht="15" customHeight="1" x14ac:dyDescent="0.1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c r="AD3556" s="1"/>
      <c r="AE3556" s="1"/>
      <c r="AF3556" s="50"/>
      <c r="AG3556" s="54"/>
      <c r="AH3556" s="1"/>
      <c r="AI3556" s="1"/>
      <c r="AJ3556" s="1"/>
      <c r="AK3556" s="1"/>
      <c r="AL3556" s="1"/>
      <c r="AM3556" s="1"/>
      <c r="AN3556" s="1"/>
      <c r="AO3556" s="1"/>
      <c r="AP3556" s="1"/>
      <c r="AQ3556" s="1"/>
      <c r="AR3556" s="1"/>
      <c r="AS3556" s="1"/>
      <c r="AT3556" s="1"/>
      <c r="AU3556" s="1"/>
      <c r="AV3556" s="1"/>
      <c r="AW3556" s="1"/>
      <c r="AX3556" s="1"/>
      <c r="AY3556" s="1"/>
      <c r="AZ3556" s="1"/>
      <c r="BA3556" s="1"/>
      <c r="BB3556" s="1"/>
      <c r="BC3556" s="1"/>
      <c r="BD3556" s="1"/>
      <c r="BE3556" s="1"/>
      <c r="BF3556" s="1"/>
      <c r="BG3556" s="1"/>
      <c r="BH3556" s="1"/>
      <c r="BI3556" s="1"/>
      <c r="BJ3556" s="1"/>
      <c r="BK3556" s="1"/>
    </row>
    <row r="3557" spans="1:63" s="901" customFormat="1" ht="15" customHeight="1" x14ac:dyDescent="0.1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c r="AD3557" s="1"/>
      <c r="AE3557" s="1"/>
      <c r="AF3557" s="50"/>
      <c r="AG3557" s="54"/>
      <c r="AH3557" s="1"/>
      <c r="AI3557" s="1"/>
      <c r="AJ3557" s="1"/>
      <c r="AK3557" s="1"/>
      <c r="AL3557" s="1"/>
      <c r="AM3557" s="1"/>
      <c r="AN3557" s="1"/>
      <c r="AO3557" s="1"/>
      <c r="AP3557" s="1"/>
      <c r="AQ3557" s="1"/>
      <c r="AR3557" s="1"/>
      <c r="AS3557" s="1"/>
      <c r="AT3557" s="1"/>
      <c r="AU3557" s="1"/>
      <c r="AV3557" s="1"/>
      <c r="AW3557" s="1"/>
      <c r="AX3557" s="1"/>
      <c r="AY3557" s="1"/>
      <c r="AZ3557" s="1"/>
      <c r="BA3557" s="1"/>
      <c r="BB3557" s="1"/>
      <c r="BC3557" s="1"/>
      <c r="BD3557" s="1"/>
      <c r="BE3557" s="1"/>
      <c r="BF3557" s="1"/>
      <c r="BG3557" s="1"/>
      <c r="BH3557" s="1"/>
      <c r="BI3557" s="1"/>
      <c r="BJ3557" s="1"/>
      <c r="BK3557" s="1"/>
    </row>
    <row r="3558" spans="1:63" s="901" customFormat="1" ht="15" customHeight="1" x14ac:dyDescent="0.1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c r="AD3558" s="1"/>
      <c r="AE3558" s="1"/>
      <c r="AF3558" s="50"/>
      <c r="AG3558" s="54"/>
      <c r="AH3558" s="1"/>
      <c r="AI3558" s="1"/>
      <c r="AJ3558" s="1"/>
      <c r="AK3558" s="1"/>
      <c r="AL3558" s="1"/>
      <c r="AM3558" s="1"/>
      <c r="AN3558" s="1"/>
      <c r="AO3558" s="1"/>
      <c r="AP3558" s="1"/>
      <c r="AQ3558" s="1"/>
      <c r="AR3558" s="1"/>
      <c r="AS3558" s="1"/>
      <c r="AT3558" s="1"/>
      <c r="AU3558" s="1"/>
      <c r="AV3558" s="1"/>
      <c r="AW3558" s="1"/>
      <c r="AX3558" s="1"/>
      <c r="AY3558" s="1"/>
      <c r="AZ3558" s="1"/>
      <c r="BA3558" s="1"/>
      <c r="BB3558" s="1"/>
      <c r="BC3558" s="1"/>
      <c r="BD3558" s="1"/>
      <c r="BE3558" s="1"/>
      <c r="BF3558" s="1"/>
      <c r="BG3558" s="1"/>
      <c r="BH3558" s="1"/>
      <c r="BI3558" s="1"/>
      <c r="BJ3558" s="1"/>
      <c r="BK3558" s="1"/>
    </row>
    <row r="3559" spans="1:63" s="901" customFormat="1" ht="15" customHeight="1" x14ac:dyDescent="0.1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c r="AD3559" s="1"/>
      <c r="AE3559" s="1"/>
      <c r="AF3559" s="50"/>
      <c r="AG3559" s="54"/>
      <c r="AH3559" s="1"/>
      <c r="AI3559" s="1"/>
      <c r="AJ3559" s="1"/>
      <c r="AK3559" s="1"/>
      <c r="AL3559" s="1"/>
      <c r="AM3559" s="1"/>
      <c r="AN3559" s="1"/>
      <c r="AO3559" s="1"/>
      <c r="AP3559" s="1"/>
      <c r="AQ3559" s="1"/>
      <c r="AR3559" s="1"/>
      <c r="AS3559" s="1"/>
      <c r="AT3559" s="1"/>
      <c r="AU3559" s="1"/>
      <c r="AV3559" s="1"/>
      <c r="AW3559" s="1"/>
      <c r="AX3559" s="1"/>
      <c r="AY3559" s="1"/>
      <c r="AZ3559" s="1"/>
      <c r="BA3559" s="1"/>
      <c r="BB3559" s="1"/>
      <c r="BC3559" s="1"/>
      <c r="BD3559" s="1"/>
      <c r="BE3559" s="1"/>
      <c r="BF3559" s="1"/>
      <c r="BG3559" s="1"/>
      <c r="BH3559" s="1"/>
      <c r="BI3559" s="1"/>
      <c r="BJ3559" s="1"/>
      <c r="BK3559" s="1"/>
    </row>
    <row r="3560" spans="1:63" s="901" customFormat="1" ht="15" customHeight="1" x14ac:dyDescent="0.1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c r="AD3560" s="1"/>
      <c r="AE3560" s="1"/>
      <c r="AF3560" s="50"/>
      <c r="AG3560" s="54"/>
      <c r="AH3560" s="1"/>
      <c r="AI3560" s="1"/>
      <c r="AJ3560" s="1"/>
      <c r="AK3560" s="1"/>
      <c r="AL3560" s="1"/>
      <c r="AM3560" s="1"/>
      <c r="AN3560" s="1"/>
      <c r="AO3560" s="1"/>
      <c r="AP3560" s="1"/>
      <c r="AQ3560" s="1"/>
      <c r="AR3560" s="1"/>
      <c r="AS3560" s="1"/>
      <c r="AT3560" s="1"/>
      <c r="AU3560" s="1"/>
      <c r="AV3560" s="1"/>
      <c r="AW3560" s="1"/>
      <c r="AX3560" s="1"/>
      <c r="AY3560" s="1"/>
      <c r="AZ3560" s="1"/>
      <c r="BA3560" s="1"/>
      <c r="BB3560" s="1"/>
      <c r="BC3560" s="1"/>
      <c r="BD3560" s="1"/>
      <c r="BE3560" s="1"/>
      <c r="BF3560" s="1"/>
      <c r="BG3560" s="1"/>
      <c r="BH3560" s="1"/>
      <c r="BI3560" s="1"/>
      <c r="BJ3560" s="1"/>
      <c r="BK3560" s="1"/>
    </row>
    <row r="3561" spans="1:63" s="901" customFormat="1" ht="15" customHeight="1" x14ac:dyDescent="0.1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c r="AD3561" s="1"/>
      <c r="AE3561" s="1"/>
      <c r="AF3561" s="50"/>
      <c r="AG3561" s="54"/>
      <c r="AH3561" s="1"/>
      <c r="AI3561" s="1"/>
      <c r="AJ3561" s="1"/>
      <c r="AK3561" s="1"/>
      <c r="AL3561" s="1"/>
      <c r="AM3561" s="1"/>
      <c r="AN3561" s="1"/>
      <c r="AO3561" s="1"/>
      <c r="AP3561" s="1"/>
      <c r="AQ3561" s="1"/>
      <c r="AR3561" s="1"/>
      <c r="AS3561" s="1"/>
      <c r="AT3561" s="1"/>
      <c r="AU3561" s="1"/>
      <c r="AV3561" s="1"/>
      <c r="AW3561" s="1"/>
      <c r="AX3561" s="1"/>
      <c r="AY3561" s="1"/>
      <c r="AZ3561" s="1"/>
      <c r="BA3561" s="1"/>
      <c r="BB3561" s="1"/>
      <c r="BC3561" s="1"/>
      <c r="BD3561" s="1"/>
      <c r="BE3561" s="1"/>
      <c r="BF3561" s="1"/>
      <c r="BG3561" s="1"/>
      <c r="BH3561" s="1"/>
      <c r="BI3561" s="1"/>
      <c r="BJ3561" s="1"/>
      <c r="BK3561" s="1"/>
    </row>
    <row r="3562" spans="1:63" s="901" customFormat="1" ht="15" customHeight="1" x14ac:dyDescent="0.1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c r="AD3562" s="1"/>
      <c r="AE3562" s="1"/>
      <c r="AF3562" s="50"/>
      <c r="AG3562" s="54"/>
      <c r="AH3562" s="1"/>
      <c r="AI3562" s="1"/>
      <c r="AJ3562" s="1"/>
      <c r="AK3562" s="1"/>
      <c r="AL3562" s="1"/>
      <c r="AM3562" s="1"/>
      <c r="AN3562" s="1"/>
      <c r="AO3562" s="1"/>
      <c r="AP3562" s="1"/>
      <c r="AQ3562" s="1"/>
      <c r="AR3562" s="1"/>
      <c r="AS3562" s="1"/>
      <c r="AT3562" s="1"/>
      <c r="AU3562" s="1"/>
      <c r="AV3562" s="1"/>
      <c r="AW3562" s="1"/>
      <c r="AX3562" s="1"/>
      <c r="AY3562" s="1"/>
      <c r="AZ3562" s="1"/>
      <c r="BA3562" s="1"/>
      <c r="BB3562" s="1"/>
      <c r="BC3562" s="1"/>
      <c r="BD3562" s="1"/>
      <c r="BE3562" s="1"/>
      <c r="BF3562" s="1"/>
      <c r="BG3562" s="1"/>
      <c r="BH3562" s="1"/>
      <c r="BI3562" s="1"/>
      <c r="BJ3562" s="1"/>
      <c r="BK3562" s="1"/>
    </row>
    <row r="3563" spans="1:63" s="901" customFormat="1" ht="15" customHeight="1" x14ac:dyDescent="0.1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c r="AD3563" s="1"/>
      <c r="AE3563" s="1"/>
      <c r="AF3563" s="50"/>
      <c r="AG3563" s="54"/>
      <c r="AH3563" s="1"/>
      <c r="AI3563" s="1"/>
      <c r="AJ3563" s="1"/>
      <c r="AK3563" s="1"/>
      <c r="AL3563" s="1"/>
      <c r="AM3563" s="1"/>
      <c r="AN3563" s="1"/>
      <c r="AO3563" s="1"/>
      <c r="AP3563" s="1"/>
      <c r="AQ3563" s="1"/>
      <c r="AR3563" s="1"/>
      <c r="AS3563" s="1"/>
      <c r="AT3563" s="1"/>
      <c r="AU3563" s="1"/>
      <c r="AV3563" s="1"/>
      <c r="AW3563" s="1"/>
      <c r="AX3563" s="1"/>
      <c r="AY3563" s="1"/>
      <c r="AZ3563" s="1"/>
      <c r="BA3563" s="1"/>
      <c r="BB3563" s="1"/>
      <c r="BC3563" s="1"/>
      <c r="BD3563" s="1"/>
      <c r="BE3563" s="1"/>
      <c r="BF3563" s="1"/>
      <c r="BG3563" s="1"/>
      <c r="BH3563" s="1"/>
      <c r="BI3563" s="1"/>
      <c r="BJ3563" s="1"/>
      <c r="BK3563" s="1"/>
    </row>
    <row r="3564" spans="1:63" s="901" customFormat="1" ht="15" customHeight="1" x14ac:dyDescent="0.1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c r="AD3564" s="1"/>
      <c r="AE3564" s="1"/>
      <c r="AF3564" s="50"/>
      <c r="AG3564" s="54"/>
      <c r="AH3564" s="1"/>
      <c r="AI3564" s="1"/>
      <c r="AJ3564" s="1"/>
      <c r="AK3564" s="1"/>
      <c r="AL3564" s="1"/>
      <c r="AM3564" s="1"/>
      <c r="AN3564" s="1"/>
      <c r="AO3564" s="1"/>
      <c r="AP3564" s="1"/>
      <c r="AQ3564" s="1"/>
      <c r="AR3564" s="1"/>
      <c r="AS3564" s="1"/>
      <c r="AT3564" s="1"/>
      <c r="AU3564" s="1"/>
      <c r="AV3564" s="1"/>
      <c r="AW3564" s="1"/>
      <c r="AX3564" s="1"/>
      <c r="AY3564" s="1"/>
      <c r="AZ3564" s="1"/>
      <c r="BA3564" s="1"/>
      <c r="BB3564" s="1"/>
      <c r="BC3564" s="1"/>
      <c r="BD3564" s="1"/>
      <c r="BE3564" s="1"/>
      <c r="BF3564" s="1"/>
      <c r="BG3564" s="1"/>
      <c r="BH3564" s="1"/>
      <c r="BI3564" s="1"/>
      <c r="BJ3564" s="1"/>
      <c r="BK3564" s="1"/>
    </row>
    <row r="3565" spans="1:63" s="901" customFormat="1" ht="15" customHeight="1" x14ac:dyDescent="0.1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c r="AD3565" s="1"/>
      <c r="AE3565" s="1"/>
      <c r="AF3565" s="50"/>
      <c r="AG3565" s="54"/>
      <c r="AH3565" s="1"/>
      <c r="AI3565" s="1"/>
      <c r="AJ3565" s="1"/>
      <c r="AK3565" s="1"/>
      <c r="AL3565" s="1"/>
      <c r="AM3565" s="1"/>
      <c r="AN3565" s="1"/>
      <c r="AO3565" s="1"/>
      <c r="AP3565" s="1"/>
      <c r="AQ3565" s="1"/>
      <c r="AR3565" s="1"/>
      <c r="AS3565" s="1"/>
      <c r="AT3565" s="1"/>
      <c r="AU3565" s="1"/>
      <c r="AV3565" s="1"/>
      <c r="AW3565" s="1"/>
      <c r="AX3565" s="1"/>
      <c r="AY3565" s="1"/>
      <c r="AZ3565" s="1"/>
      <c r="BA3565" s="1"/>
      <c r="BB3565" s="1"/>
      <c r="BC3565" s="1"/>
      <c r="BD3565" s="1"/>
      <c r="BE3565" s="1"/>
      <c r="BF3565" s="1"/>
      <c r="BG3565" s="1"/>
      <c r="BH3565" s="1"/>
      <c r="BI3565" s="1"/>
      <c r="BJ3565" s="1"/>
      <c r="BK3565" s="1"/>
    </row>
    <row r="3566" spans="1:63" s="901" customFormat="1" ht="15" customHeight="1" x14ac:dyDescent="0.1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c r="AD3566" s="1"/>
      <c r="AE3566" s="1"/>
      <c r="AF3566" s="50"/>
      <c r="AG3566" s="54"/>
      <c r="AH3566" s="1"/>
      <c r="AI3566" s="1"/>
      <c r="AJ3566" s="1"/>
      <c r="AK3566" s="1"/>
      <c r="AL3566" s="1"/>
      <c r="AM3566" s="1"/>
      <c r="AN3566" s="1"/>
      <c r="AO3566" s="1"/>
      <c r="AP3566" s="1"/>
      <c r="AQ3566" s="1"/>
      <c r="AR3566" s="1"/>
      <c r="AS3566" s="1"/>
      <c r="AT3566" s="1"/>
      <c r="AU3566" s="1"/>
      <c r="AV3566" s="1"/>
      <c r="AW3566" s="1"/>
      <c r="AX3566" s="1"/>
      <c r="AY3566" s="1"/>
      <c r="AZ3566" s="1"/>
      <c r="BA3566" s="1"/>
      <c r="BB3566" s="1"/>
      <c r="BC3566" s="1"/>
      <c r="BD3566" s="1"/>
      <c r="BE3566" s="1"/>
      <c r="BF3566" s="1"/>
      <c r="BG3566" s="1"/>
      <c r="BH3566" s="1"/>
      <c r="BI3566" s="1"/>
      <c r="BJ3566" s="1"/>
      <c r="BK3566" s="1"/>
    </row>
    <row r="3567" spans="1:63" s="901" customFormat="1" ht="15" customHeight="1" x14ac:dyDescent="0.1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c r="AD3567" s="1"/>
      <c r="AE3567" s="1"/>
      <c r="AF3567" s="50"/>
      <c r="AG3567" s="54"/>
      <c r="AH3567" s="1"/>
      <c r="AI3567" s="1"/>
      <c r="AJ3567" s="1"/>
      <c r="AK3567" s="1"/>
      <c r="AL3567" s="1"/>
      <c r="AM3567" s="1"/>
      <c r="AN3567" s="1"/>
      <c r="AO3567" s="1"/>
      <c r="AP3567" s="1"/>
      <c r="AQ3567" s="1"/>
      <c r="AR3567" s="1"/>
      <c r="AS3567" s="1"/>
      <c r="AT3567" s="1"/>
      <c r="AU3567" s="1"/>
      <c r="AV3567" s="1"/>
      <c r="AW3567" s="1"/>
      <c r="AX3567" s="1"/>
      <c r="AY3567" s="1"/>
      <c r="AZ3567" s="1"/>
      <c r="BA3567" s="1"/>
      <c r="BB3567" s="1"/>
      <c r="BC3567" s="1"/>
      <c r="BD3567" s="1"/>
      <c r="BE3567" s="1"/>
      <c r="BF3567" s="1"/>
      <c r="BG3567" s="1"/>
      <c r="BH3567" s="1"/>
      <c r="BI3567" s="1"/>
      <c r="BJ3567" s="1"/>
      <c r="BK3567" s="1"/>
    </row>
    <row r="3568" spans="1:63" s="901" customFormat="1" ht="15" customHeight="1" x14ac:dyDescent="0.1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c r="AD3568" s="1"/>
      <c r="AE3568" s="1"/>
      <c r="AF3568" s="50"/>
      <c r="AG3568" s="54"/>
      <c r="AH3568" s="1"/>
      <c r="AI3568" s="1"/>
      <c r="AJ3568" s="1"/>
      <c r="AK3568" s="1"/>
      <c r="AL3568" s="1"/>
      <c r="AM3568" s="1"/>
      <c r="AN3568" s="1"/>
      <c r="AO3568" s="1"/>
      <c r="AP3568" s="1"/>
      <c r="AQ3568" s="1"/>
      <c r="AR3568" s="1"/>
      <c r="AS3568" s="1"/>
      <c r="AT3568" s="1"/>
      <c r="AU3568" s="1"/>
      <c r="AV3568" s="1"/>
      <c r="AW3568" s="1"/>
      <c r="AX3568" s="1"/>
      <c r="AY3568" s="1"/>
      <c r="AZ3568" s="1"/>
      <c r="BA3568" s="1"/>
      <c r="BB3568" s="1"/>
      <c r="BC3568" s="1"/>
      <c r="BD3568" s="1"/>
      <c r="BE3568" s="1"/>
      <c r="BF3568" s="1"/>
      <c r="BG3568" s="1"/>
      <c r="BH3568" s="1"/>
      <c r="BI3568" s="1"/>
      <c r="BJ3568" s="1"/>
      <c r="BK3568" s="1"/>
    </row>
    <row r="3569" spans="1:63" s="901" customFormat="1" ht="15" customHeight="1" x14ac:dyDescent="0.1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c r="AD3569" s="1"/>
      <c r="AE3569" s="1"/>
      <c r="AF3569" s="50"/>
      <c r="AG3569" s="54"/>
      <c r="AH3569" s="1"/>
      <c r="AI3569" s="1"/>
      <c r="AJ3569" s="1"/>
      <c r="AK3569" s="1"/>
      <c r="AL3569" s="1"/>
      <c r="AM3569" s="1"/>
      <c r="AN3569" s="1"/>
      <c r="AO3569" s="1"/>
      <c r="AP3569" s="1"/>
      <c r="AQ3569" s="1"/>
      <c r="AR3569" s="1"/>
      <c r="AS3569" s="1"/>
      <c r="AT3569" s="1"/>
      <c r="AU3569" s="1"/>
      <c r="AV3569" s="1"/>
      <c r="AW3569" s="1"/>
      <c r="AX3569" s="1"/>
      <c r="AY3569" s="1"/>
      <c r="AZ3569" s="1"/>
      <c r="BA3569" s="1"/>
      <c r="BB3569" s="1"/>
      <c r="BC3569" s="1"/>
      <c r="BD3569" s="1"/>
      <c r="BE3569" s="1"/>
      <c r="BF3569" s="1"/>
      <c r="BG3569" s="1"/>
      <c r="BH3569" s="1"/>
      <c r="BI3569" s="1"/>
      <c r="BJ3569" s="1"/>
      <c r="BK3569" s="1"/>
    </row>
    <row r="3570" spans="1:63" s="901" customFormat="1" ht="15" customHeight="1" x14ac:dyDescent="0.1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c r="AD3570" s="1"/>
      <c r="AE3570" s="1"/>
      <c r="AF3570" s="50"/>
      <c r="AG3570" s="54"/>
      <c r="AH3570" s="1"/>
      <c r="AI3570" s="1"/>
      <c r="AJ3570" s="1"/>
      <c r="AK3570" s="1"/>
      <c r="AL3570" s="1"/>
      <c r="AM3570" s="1"/>
      <c r="AN3570" s="1"/>
      <c r="AO3570" s="1"/>
      <c r="AP3570" s="1"/>
      <c r="AQ3570" s="1"/>
      <c r="AR3570" s="1"/>
      <c r="AS3570" s="1"/>
      <c r="AT3570" s="1"/>
      <c r="AU3570" s="1"/>
      <c r="AV3570" s="1"/>
      <c r="AW3570" s="1"/>
      <c r="AX3570" s="1"/>
      <c r="AY3570" s="1"/>
      <c r="AZ3570" s="1"/>
      <c r="BA3570" s="1"/>
      <c r="BB3570" s="1"/>
      <c r="BC3570" s="1"/>
      <c r="BD3570" s="1"/>
      <c r="BE3570" s="1"/>
      <c r="BF3570" s="1"/>
      <c r="BG3570" s="1"/>
      <c r="BH3570" s="1"/>
      <c r="BI3570" s="1"/>
      <c r="BJ3570" s="1"/>
      <c r="BK3570" s="1"/>
    </row>
    <row r="3571" spans="1:63" s="901" customFormat="1" ht="15" customHeight="1" x14ac:dyDescent="0.1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c r="AD3571" s="1"/>
      <c r="AE3571" s="1"/>
      <c r="AF3571" s="50"/>
      <c r="AG3571" s="54"/>
      <c r="AH3571" s="1"/>
      <c r="AI3571" s="1"/>
      <c r="AJ3571" s="1"/>
      <c r="AK3571" s="1"/>
      <c r="AL3571" s="1"/>
      <c r="AM3571" s="1"/>
      <c r="AN3571" s="1"/>
      <c r="AO3571" s="1"/>
      <c r="AP3571" s="1"/>
      <c r="AQ3571" s="1"/>
      <c r="AR3571" s="1"/>
      <c r="AS3571" s="1"/>
      <c r="AT3571" s="1"/>
      <c r="AU3571" s="1"/>
      <c r="AV3571" s="1"/>
      <c r="AW3571" s="1"/>
      <c r="AX3571" s="1"/>
      <c r="AY3571" s="1"/>
      <c r="AZ3571" s="1"/>
      <c r="BA3571" s="1"/>
      <c r="BB3571" s="1"/>
      <c r="BC3571" s="1"/>
      <c r="BD3571" s="1"/>
      <c r="BE3571" s="1"/>
      <c r="BF3571" s="1"/>
      <c r="BG3571" s="1"/>
      <c r="BH3571" s="1"/>
      <c r="BI3571" s="1"/>
      <c r="BJ3571" s="1"/>
      <c r="BK3571" s="1"/>
    </row>
    <row r="3572" spans="1:63" s="901" customFormat="1" ht="15" customHeight="1" x14ac:dyDescent="0.1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c r="AD3572" s="1"/>
      <c r="AE3572" s="1"/>
      <c r="AF3572" s="50"/>
      <c r="AG3572" s="54"/>
      <c r="AH3572" s="1"/>
      <c r="AI3572" s="1"/>
      <c r="AJ3572" s="1"/>
      <c r="AK3572" s="1"/>
      <c r="AL3572" s="1"/>
      <c r="AM3572" s="1"/>
      <c r="AN3572" s="1"/>
      <c r="AO3572" s="1"/>
      <c r="AP3572" s="1"/>
      <c r="AQ3572" s="1"/>
      <c r="AR3572" s="1"/>
      <c r="AS3572" s="1"/>
      <c r="AT3572" s="1"/>
      <c r="AU3572" s="1"/>
      <c r="AV3572" s="1"/>
      <c r="AW3572" s="1"/>
      <c r="AX3572" s="1"/>
      <c r="AY3572" s="1"/>
      <c r="AZ3572" s="1"/>
      <c r="BA3572" s="1"/>
      <c r="BB3572" s="1"/>
      <c r="BC3572" s="1"/>
      <c r="BD3572" s="1"/>
      <c r="BE3572" s="1"/>
      <c r="BF3572" s="1"/>
      <c r="BG3572" s="1"/>
      <c r="BH3572" s="1"/>
      <c r="BI3572" s="1"/>
      <c r="BJ3572" s="1"/>
      <c r="BK3572" s="1"/>
    </row>
    <row r="3573" spans="1:63" s="901" customFormat="1" ht="15" customHeight="1" x14ac:dyDescent="0.1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c r="AD3573" s="1"/>
      <c r="AE3573" s="1"/>
      <c r="AF3573" s="50"/>
      <c r="AG3573" s="54"/>
      <c r="AH3573" s="1"/>
      <c r="AI3573" s="1"/>
      <c r="AJ3573" s="1"/>
      <c r="AK3573" s="1"/>
      <c r="AL3573" s="1"/>
      <c r="AM3573" s="1"/>
      <c r="AN3573" s="1"/>
      <c r="AO3573" s="1"/>
      <c r="AP3573" s="1"/>
      <c r="AQ3573" s="1"/>
      <c r="AR3573" s="1"/>
      <c r="AS3573" s="1"/>
      <c r="AT3573" s="1"/>
      <c r="AU3573" s="1"/>
      <c r="AV3573" s="1"/>
      <c r="AW3573" s="1"/>
      <c r="AX3573" s="1"/>
      <c r="AY3573" s="1"/>
      <c r="AZ3573" s="1"/>
      <c r="BA3573" s="1"/>
      <c r="BB3573" s="1"/>
      <c r="BC3573" s="1"/>
      <c r="BD3573" s="1"/>
      <c r="BE3573" s="1"/>
      <c r="BF3573" s="1"/>
      <c r="BG3573" s="1"/>
      <c r="BH3573" s="1"/>
      <c r="BI3573" s="1"/>
      <c r="BJ3573" s="1"/>
      <c r="BK3573" s="1"/>
    </row>
    <row r="3574" spans="1:63" s="901" customFormat="1" ht="15" customHeight="1" x14ac:dyDescent="0.1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c r="AD3574" s="1"/>
      <c r="AE3574" s="1"/>
      <c r="AF3574" s="50"/>
      <c r="AG3574" s="54"/>
      <c r="AH3574" s="1"/>
      <c r="AI3574" s="1"/>
      <c r="AJ3574" s="1"/>
      <c r="AK3574" s="1"/>
      <c r="AL3574" s="1"/>
      <c r="AM3574" s="1"/>
      <c r="AN3574" s="1"/>
      <c r="AO3574" s="1"/>
      <c r="AP3574" s="1"/>
      <c r="AQ3574" s="1"/>
      <c r="AR3574" s="1"/>
      <c r="AS3574" s="1"/>
      <c r="AT3574" s="1"/>
      <c r="AU3574" s="1"/>
      <c r="AV3574" s="1"/>
      <c r="AW3574" s="1"/>
      <c r="AX3574" s="1"/>
      <c r="AY3574" s="1"/>
      <c r="AZ3574" s="1"/>
      <c r="BA3574" s="1"/>
      <c r="BB3574" s="1"/>
      <c r="BC3574" s="1"/>
      <c r="BD3574" s="1"/>
      <c r="BE3574" s="1"/>
      <c r="BF3574" s="1"/>
      <c r="BG3574" s="1"/>
      <c r="BH3574" s="1"/>
      <c r="BI3574" s="1"/>
      <c r="BJ3574" s="1"/>
      <c r="BK3574" s="1"/>
    </row>
    <row r="3575" spans="1:63" s="901" customFormat="1" ht="15" customHeight="1" x14ac:dyDescent="0.1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c r="AD3575" s="1"/>
      <c r="AE3575" s="1"/>
      <c r="AF3575" s="50"/>
      <c r="AG3575" s="54"/>
      <c r="AH3575" s="1"/>
      <c r="AI3575" s="1"/>
      <c r="AJ3575" s="1"/>
      <c r="AK3575" s="1"/>
      <c r="AL3575" s="1"/>
      <c r="AM3575" s="1"/>
      <c r="AN3575" s="1"/>
      <c r="AO3575" s="1"/>
      <c r="AP3575" s="1"/>
      <c r="AQ3575" s="1"/>
      <c r="AR3575" s="1"/>
      <c r="AS3575" s="1"/>
      <c r="AT3575" s="1"/>
      <c r="AU3575" s="1"/>
      <c r="AV3575" s="1"/>
      <c r="AW3575" s="1"/>
      <c r="AX3575" s="1"/>
      <c r="AY3575" s="1"/>
      <c r="AZ3575" s="1"/>
      <c r="BA3575" s="1"/>
      <c r="BB3575" s="1"/>
      <c r="BC3575" s="1"/>
      <c r="BD3575" s="1"/>
      <c r="BE3575" s="1"/>
      <c r="BF3575" s="1"/>
      <c r="BG3575" s="1"/>
      <c r="BH3575" s="1"/>
      <c r="BI3575" s="1"/>
      <c r="BJ3575" s="1"/>
      <c r="BK3575" s="1"/>
    </row>
    <row r="3576" spans="1:63" s="901" customFormat="1" ht="15" customHeight="1" x14ac:dyDescent="0.1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c r="AD3576" s="1"/>
      <c r="AE3576" s="1"/>
      <c r="AF3576" s="50"/>
      <c r="AG3576" s="54"/>
      <c r="AH3576" s="1"/>
      <c r="AI3576" s="1"/>
      <c r="AJ3576" s="1"/>
      <c r="AK3576" s="1"/>
      <c r="AL3576" s="1"/>
      <c r="AM3576" s="1"/>
      <c r="AN3576" s="1"/>
      <c r="AO3576" s="1"/>
      <c r="AP3576" s="1"/>
      <c r="AQ3576" s="1"/>
      <c r="AR3576" s="1"/>
      <c r="AS3576" s="1"/>
      <c r="AT3576" s="1"/>
      <c r="AU3576" s="1"/>
      <c r="AV3576" s="1"/>
      <c r="AW3576" s="1"/>
      <c r="AX3576" s="1"/>
      <c r="AY3576" s="1"/>
      <c r="AZ3576" s="1"/>
      <c r="BA3576" s="1"/>
      <c r="BB3576" s="1"/>
      <c r="BC3576" s="1"/>
      <c r="BD3576" s="1"/>
      <c r="BE3576" s="1"/>
      <c r="BF3576" s="1"/>
      <c r="BG3576" s="1"/>
      <c r="BH3576" s="1"/>
      <c r="BI3576" s="1"/>
      <c r="BJ3576" s="1"/>
      <c r="BK3576" s="1"/>
    </row>
    <row r="3577" spans="1:63" s="901" customFormat="1" ht="15" customHeight="1" x14ac:dyDescent="0.1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c r="AD3577" s="1"/>
      <c r="AE3577" s="1"/>
      <c r="AF3577" s="50"/>
      <c r="AG3577" s="54"/>
      <c r="AH3577" s="1"/>
      <c r="AI3577" s="1"/>
      <c r="AJ3577" s="1"/>
      <c r="AK3577" s="1"/>
      <c r="AL3577" s="1"/>
      <c r="AM3577" s="1"/>
      <c r="AN3577" s="1"/>
      <c r="AO3577" s="1"/>
      <c r="AP3577" s="1"/>
      <c r="AQ3577" s="1"/>
      <c r="AR3577" s="1"/>
      <c r="AS3577" s="1"/>
      <c r="AT3577" s="1"/>
      <c r="AU3577" s="1"/>
      <c r="AV3577" s="1"/>
      <c r="AW3577" s="1"/>
      <c r="AX3577" s="1"/>
      <c r="AY3577" s="1"/>
      <c r="AZ3577" s="1"/>
      <c r="BA3577" s="1"/>
      <c r="BB3577" s="1"/>
      <c r="BC3577" s="1"/>
      <c r="BD3577" s="1"/>
      <c r="BE3577" s="1"/>
      <c r="BF3577" s="1"/>
      <c r="BG3577" s="1"/>
      <c r="BH3577" s="1"/>
      <c r="BI3577" s="1"/>
      <c r="BJ3577" s="1"/>
      <c r="BK3577" s="1"/>
    </row>
    <row r="3578" spans="1:63" s="901" customFormat="1" ht="15" customHeight="1" x14ac:dyDescent="0.1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c r="AD3578" s="1"/>
      <c r="AE3578" s="1"/>
      <c r="AF3578" s="50"/>
      <c r="AG3578" s="54"/>
      <c r="AH3578" s="1"/>
      <c r="AI3578" s="1"/>
      <c r="AJ3578" s="1"/>
      <c r="AK3578" s="1"/>
      <c r="AL3578" s="1"/>
      <c r="AM3578" s="1"/>
      <c r="AN3578" s="1"/>
      <c r="AO3578" s="1"/>
      <c r="AP3578" s="1"/>
      <c r="AQ3578" s="1"/>
      <c r="AR3578" s="1"/>
      <c r="AS3578" s="1"/>
      <c r="AT3578" s="1"/>
      <c r="AU3578" s="1"/>
      <c r="AV3578" s="1"/>
      <c r="AW3578" s="1"/>
      <c r="AX3578" s="1"/>
      <c r="AY3578" s="1"/>
      <c r="AZ3578" s="1"/>
      <c r="BA3578" s="1"/>
      <c r="BB3578" s="1"/>
      <c r="BC3578" s="1"/>
      <c r="BD3578" s="1"/>
      <c r="BE3578" s="1"/>
      <c r="BF3578" s="1"/>
      <c r="BG3578" s="1"/>
      <c r="BH3578" s="1"/>
      <c r="BI3578" s="1"/>
      <c r="BJ3578" s="1"/>
      <c r="BK3578" s="1"/>
    </row>
    <row r="3579" spans="1:63" s="901" customFormat="1" ht="15" customHeight="1" x14ac:dyDescent="0.1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c r="AD3579" s="1"/>
      <c r="AE3579" s="1"/>
      <c r="AF3579" s="50"/>
      <c r="AG3579" s="54"/>
      <c r="AH3579" s="1"/>
      <c r="AI3579" s="1"/>
      <c r="AJ3579" s="1"/>
      <c r="AK3579" s="1"/>
      <c r="AL3579" s="1"/>
      <c r="AM3579" s="1"/>
      <c r="AN3579" s="1"/>
      <c r="AO3579" s="1"/>
      <c r="AP3579" s="1"/>
      <c r="AQ3579" s="1"/>
      <c r="AR3579" s="1"/>
      <c r="AS3579" s="1"/>
      <c r="AT3579" s="1"/>
      <c r="AU3579" s="1"/>
      <c r="AV3579" s="1"/>
      <c r="AW3579" s="1"/>
      <c r="AX3579" s="1"/>
      <c r="AY3579" s="1"/>
      <c r="AZ3579" s="1"/>
      <c r="BA3579" s="1"/>
      <c r="BB3579" s="1"/>
      <c r="BC3579" s="1"/>
      <c r="BD3579" s="1"/>
      <c r="BE3579" s="1"/>
      <c r="BF3579" s="1"/>
      <c r="BG3579" s="1"/>
      <c r="BH3579" s="1"/>
      <c r="BI3579" s="1"/>
      <c r="BJ3579" s="1"/>
      <c r="BK3579" s="1"/>
    </row>
    <row r="3580" spans="1:63" s="901" customFormat="1" ht="15" customHeight="1" x14ac:dyDescent="0.1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c r="AD3580" s="1"/>
      <c r="AE3580" s="1"/>
      <c r="AF3580" s="50"/>
      <c r="AG3580" s="54"/>
      <c r="AH3580" s="1"/>
      <c r="AI3580" s="1"/>
      <c r="AJ3580" s="1"/>
      <c r="AK3580" s="1"/>
      <c r="AL3580" s="1"/>
      <c r="AM3580" s="1"/>
      <c r="AN3580" s="1"/>
      <c r="AO3580" s="1"/>
      <c r="AP3580" s="1"/>
      <c r="AQ3580" s="1"/>
      <c r="AR3580" s="1"/>
      <c r="AS3580" s="1"/>
      <c r="AT3580" s="1"/>
      <c r="AU3580" s="1"/>
      <c r="AV3580" s="1"/>
      <c r="AW3580" s="1"/>
      <c r="AX3580" s="1"/>
      <c r="AY3580" s="1"/>
      <c r="AZ3580" s="1"/>
      <c r="BA3580" s="1"/>
      <c r="BB3580" s="1"/>
      <c r="BC3580" s="1"/>
      <c r="BD3580" s="1"/>
      <c r="BE3580" s="1"/>
      <c r="BF3580" s="1"/>
      <c r="BG3580" s="1"/>
      <c r="BH3580" s="1"/>
      <c r="BI3580" s="1"/>
      <c r="BJ3580" s="1"/>
      <c r="BK3580" s="1"/>
    </row>
    <row r="3581" spans="1:63" s="901" customFormat="1" ht="15" customHeight="1" x14ac:dyDescent="0.1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c r="AD3581" s="1"/>
      <c r="AE3581" s="1"/>
      <c r="AF3581" s="50"/>
      <c r="AG3581" s="54"/>
      <c r="AH3581" s="1"/>
      <c r="AI3581" s="1"/>
      <c r="AJ3581" s="1"/>
      <c r="AK3581" s="1"/>
      <c r="AL3581" s="1"/>
      <c r="AM3581" s="1"/>
      <c r="AN3581" s="1"/>
      <c r="AO3581" s="1"/>
      <c r="AP3581" s="1"/>
      <c r="AQ3581" s="1"/>
      <c r="AR3581" s="1"/>
      <c r="AS3581" s="1"/>
      <c r="AT3581" s="1"/>
      <c r="AU3581" s="1"/>
      <c r="AV3581" s="1"/>
      <c r="AW3581" s="1"/>
      <c r="AX3581" s="1"/>
      <c r="AY3581" s="1"/>
      <c r="AZ3581" s="1"/>
      <c r="BA3581" s="1"/>
      <c r="BB3581" s="1"/>
      <c r="BC3581" s="1"/>
      <c r="BD3581" s="1"/>
      <c r="BE3581" s="1"/>
      <c r="BF3581" s="1"/>
      <c r="BG3581" s="1"/>
      <c r="BH3581" s="1"/>
      <c r="BI3581" s="1"/>
      <c r="BJ3581" s="1"/>
      <c r="BK3581" s="1"/>
    </row>
    <row r="3582" spans="1:63" s="901" customFormat="1" ht="15" customHeight="1" x14ac:dyDescent="0.1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c r="AD3582" s="1"/>
      <c r="AE3582" s="1"/>
      <c r="AF3582" s="50"/>
      <c r="AG3582" s="54"/>
      <c r="AH3582" s="1"/>
      <c r="AI3582" s="1"/>
      <c r="AJ3582" s="1"/>
      <c r="AK3582" s="1"/>
      <c r="AL3582" s="1"/>
      <c r="AM3582" s="1"/>
      <c r="AN3582" s="1"/>
      <c r="AO3582" s="1"/>
      <c r="AP3582" s="1"/>
      <c r="AQ3582" s="1"/>
      <c r="AR3582" s="1"/>
      <c r="AS3582" s="1"/>
      <c r="AT3582" s="1"/>
      <c r="AU3582" s="1"/>
      <c r="AV3582" s="1"/>
      <c r="AW3582" s="1"/>
      <c r="AX3582" s="1"/>
      <c r="AY3582" s="1"/>
      <c r="AZ3582" s="1"/>
      <c r="BA3582" s="1"/>
      <c r="BB3582" s="1"/>
      <c r="BC3582" s="1"/>
      <c r="BD3582" s="1"/>
      <c r="BE3582" s="1"/>
      <c r="BF3582" s="1"/>
      <c r="BG3582" s="1"/>
      <c r="BH3582" s="1"/>
      <c r="BI3582" s="1"/>
      <c r="BJ3582" s="1"/>
      <c r="BK3582" s="1"/>
    </row>
    <row r="3583" spans="1:63" s="901" customFormat="1" ht="15" customHeight="1" x14ac:dyDescent="0.1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c r="AD3583" s="1"/>
      <c r="AE3583" s="1"/>
      <c r="AF3583" s="50"/>
      <c r="AG3583" s="54"/>
      <c r="AH3583" s="1"/>
      <c r="AI3583" s="1"/>
      <c r="AJ3583" s="1"/>
      <c r="AK3583" s="1"/>
      <c r="AL3583" s="1"/>
      <c r="AM3583" s="1"/>
      <c r="AN3583" s="1"/>
      <c r="AO3583" s="1"/>
      <c r="AP3583" s="1"/>
      <c r="AQ3583" s="1"/>
      <c r="AR3583" s="1"/>
      <c r="AS3583" s="1"/>
      <c r="AT3583" s="1"/>
      <c r="AU3583" s="1"/>
      <c r="AV3583" s="1"/>
      <c r="AW3583" s="1"/>
      <c r="AX3583" s="1"/>
      <c r="AY3583" s="1"/>
      <c r="AZ3583" s="1"/>
      <c r="BA3583" s="1"/>
      <c r="BB3583" s="1"/>
      <c r="BC3583" s="1"/>
      <c r="BD3583" s="1"/>
      <c r="BE3583" s="1"/>
      <c r="BF3583" s="1"/>
      <c r="BG3583" s="1"/>
      <c r="BH3583" s="1"/>
      <c r="BI3583" s="1"/>
      <c r="BJ3583" s="1"/>
      <c r="BK3583" s="1"/>
    </row>
    <row r="3584" spans="1:63" s="901" customFormat="1" ht="15" customHeight="1" x14ac:dyDescent="0.1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c r="AD3584" s="1"/>
      <c r="AE3584" s="1"/>
      <c r="AF3584" s="50"/>
      <c r="AG3584" s="54"/>
      <c r="AH3584" s="1"/>
      <c r="AI3584" s="1"/>
      <c r="AJ3584" s="1"/>
      <c r="AK3584" s="1"/>
      <c r="AL3584" s="1"/>
      <c r="AM3584" s="1"/>
      <c r="AN3584" s="1"/>
      <c r="AO3584" s="1"/>
      <c r="AP3584" s="1"/>
      <c r="AQ3584" s="1"/>
      <c r="AR3584" s="1"/>
      <c r="AS3584" s="1"/>
      <c r="AT3584" s="1"/>
      <c r="AU3584" s="1"/>
      <c r="AV3584" s="1"/>
      <c r="AW3584" s="1"/>
      <c r="AX3584" s="1"/>
      <c r="AY3584" s="1"/>
      <c r="AZ3584" s="1"/>
      <c r="BA3584" s="1"/>
      <c r="BB3584" s="1"/>
      <c r="BC3584" s="1"/>
      <c r="BD3584" s="1"/>
      <c r="BE3584" s="1"/>
      <c r="BF3584" s="1"/>
      <c r="BG3584" s="1"/>
      <c r="BH3584" s="1"/>
      <c r="BI3584" s="1"/>
      <c r="BJ3584" s="1"/>
      <c r="BK3584" s="1"/>
    </row>
    <row r="3585" spans="1:63" s="901" customFormat="1" ht="15" customHeight="1" x14ac:dyDescent="0.1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c r="AD3585" s="1"/>
      <c r="AE3585" s="1"/>
      <c r="AF3585" s="50"/>
      <c r="AG3585" s="54"/>
      <c r="AH3585" s="1"/>
      <c r="AI3585" s="1"/>
      <c r="AJ3585" s="1"/>
      <c r="AK3585" s="1"/>
      <c r="AL3585" s="1"/>
      <c r="AM3585" s="1"/>
      <c r="AN3585" s="1"/>
      <c r="AO3585" s="1"/>
      <c r="AP3585" s="1"/>
      <c r="AQ3585" s="1"/>
      <c r="AR3585" s="1"/>
      <c r="AS3585" s="1"/>
      <c r="AT3585" s="1"/>
      <c r="AU3585" s="1"/>
      <c r="AV3585" s="1"/>
      <c r="AW3585" s="1"/>
      <c r="AX3585" s="1"/>
      <c r="AY3585" s="1"/>
      <c r="AZ3585" s="1"/>
      <c r="BA3585" s="1"/>
      <c r="BB3585" s="1"/>
      <c r="BC3585" s="1"/>
      <c r="BD3585" s="1"/>
      <c r="BE3585" s="1"/>
      <c r="BF3585" s="1"/>
      <c r="BG3585" s="1"/>
      <c r="BH3585" s="1"/>
      <c r="BI3585" s="1"/>
      <c r="BJ3585" s="1"/>
      <c r="BK3585" s="1"/>
    </row>
    <row r="3586" spans="1:63" s="901" customFormat="1" ht="15" customHeight="1" x14ac:dyDescent="0.1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c r="AD3586" s="1"/>
      <c r="AE3586" s="1"/>
      <c r="AF3586" s="50"/>
      <c r="AG3586" s="54"/>
      <c r="AH3586" s="1"/>
      <c r="AI3586" s="1"/>
      <c r="AJ3586" s="1"/>
      <c r="AK3586" s="1"/>
      <c r="AL3586" s="1"/>
      <c r="AM3586" s="1"/>
      <c r="AN3586" s="1"/>
      <c r="AO3586" s="1"/>
      <c r="AP3586" s="1"/>
      <c r="AQ3586" s="1"/>
      <c r="AR3586" s="1"/>
      <c r="AS3586" s="1"/>
      <c r="AT3586" s="1"/>
      <c r="AU3586" s="1"/>
      <c r="AV3586" s="1"/>
      <c r="AW3586" s="1"/>
      <c r="AX3586" s="1"/>
      <c r="AY3586" s="1"/>
      <c r="AZ3586" s="1"/>
      <c r="BA3586" s="1"/>
      <c r="BB3586" s="1"/>
      <c r="BC3586" s="1"/>
      <c r="BD3586" s="1"/>
      <c r="BE3586" s="1"/>
      <c r="BF3586" s="1"/>
      <c r="BG3586" s="1"/>
      <c r="BH3586" s="1"/>
      <c r="BI3586" s="1"/>
      <c r="BJ3586" s="1"/>
      <c r="BK3586" s="1"/>
    </row>
    <row r="3587" spans="1:63" s="901" customFormat="1" ht="15" customHeight="1" x14ac:dyDescent="0.1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c r="AD3587" s="1"/>
      <c r="AE3587" s="1"/>
      <c r="AF3587" s="50"/>
      <c r="AG3587" s="54"/>
      <c r="AH3587" s="1"/>
      <c r="AI3587" s="1"/>
      <c r="AJ3587" s="1"/>
      <c r="AK3587" s="1"/>
      <c r="AL3587" s="1"/>
      <c r="AM3587" s="1"/>
      <c r="AN3587" s="1"/>
      <c r="AO3587" s="1"/>
      <c r="AP3587" s="1"/>
      <c r="AQ3587" s="1"/>
      <c r="AR3587" s="1"/>
      <c r="AS3587" s="1"/>
      <c r="AT3587" s="1"/>
      <c r="AU3587" s="1"/>
      <c r="AV3587" s="1"/>
      <c r="AW3587" s="1"/>
      <c r="AX3587" s="1"/>
      <c r="AY3587" s="1"/>
      <c r="AZ3587" s="1"/>
      <c r="BA3587" s="1"/>
      <c r="BB3587" s="1"/>
      <c r="BC3587" s="1"/>
      <c r="BD3587" s="1"/>
      <c r="BE3587" s="1"/>
      <c r="BF3587" s="1"/>
      <c r="BG3587" s="1"/>
      <c r="BH3587" s="1"/>
      <c r="BI3587" s="1"/>
      <c r="BJ3587" s="1"/>
      <c r="BK3587" s="1"/>
    </row>
    <row r="3588" spans="1:63" s="901" customFormat="1" ht="15" customHeight="1" x14ac:dyDescent="0.1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c r="AD3588" s="1"/>
      <c r="AE3588" s="1"/>
      <c r="AF3588" s="50"/>
      <c r="AG3588" s="54"/>
      <c r="AH3588" s="1"/>
      <c r="AI3588" s="1"/>
      <c r="AJ3588" s="1"/>
      <c r="AK3588" s="1"/>
      <c r="AL3588" s="1"/>
      <c r="AM3588" s="1"/>
      <c r="AN3588" s="1"/>
      <c r="AO3588" s="1"/>
      <c r="AP3588" s="1"/>
      <c r="AQ3588" s="1"/>
      <c r="AR3588" s="1"/>
      <c r="AS3588" s="1"/>
      <c r="AT3588" s="1"/>
      <c r="AU3588" s="1"/>
      <c r="AV3588" s="1"/>
      <c r="AW3588" s="1"/>
      <c r="AX3588" s="1"/>
      <c r="AY3588" s="1"/>
      <c r="AZ3588" s="1"/>
      <c r="BA3588" s="1"/>
      <c r="BB3588" s="1"/>
      <c r="BC3588" s="1"/>
      <c r="BD3588" s="1"/>
      <c r="BE3588" s="1"/>
      <c r="BF3588" s="1"/>
      <c r="BG3588" s="1"/>
      <c r="BH3588" s="1"/>
      <c r="BI3588" s="1"/>
      <c r="BJ3588" s="1"/>
      <c r="BK3588" s="1"/>
    </row>
    <row r="3589" spans="1:63" s="901" customFormat="1" ht="15" customHeight="1" x14ac:dyDescent="0.1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c r="AD3589" s="1"/>
      <c r="AE3589" s="1"/>
      <c r="AF3589" s="50"/>
      <c r="AG3589" s="54"/>
      <c r="AH3589" s="1"/>
      <c r="AI3589" s="1"/>
      <c r="AJ3589" s="1"/>
      <c r="AK3589" s="1"/>
      <c r="AL3589" s="1"/>
      <c r="AM3589" s="1"/>
      <c r="AN3589" s="1"/>
      <c r="AO3589" s="1"/>
      <c r="AP3589" s="1"/>
      <c r="AQ3589" s="1"/>
      <c r="AR3589" s="1"/>
      <c r="AS3589" s="1"/>
      <c r="AT3589" s="1"/>
      <c r="AU3589" s="1"/>
      <c r="AV3589" s="1"/>
      <c r="AW3589" s="1"/>
      <c r="AX3589" s="1"/>
      <c r="AY3589" s="1"/>
      <c r="AZ3589" s="1"/>
      <c r="BA3589" s="1"/>
      <c r="BB3589" s="1"/>
      <c r="BC3589" s="1"/>
      <c r="BD3589" s="1"/>
      <c r="BE3589" s="1"/>
      <c r="BF3589" s="1"/>
      <c r="BG3589" s="1"/>
      <c r="BH3589" s="1"/>
      <c r="BI3589" s="1"/>
      <c r="BJ3589" s="1"/>
      <c r="BK3589" s="1"/>
    </row>
    <row r="3590" spans="1:63" s="901" customFormat="1" ht="15" customHeight="1" x14ac:dyDescent="0.1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c r="AD3590" s="1"/>
      <c r="AE3590" s="1"/>
      <c r="AF3590" s="50"/>
      <c r="AG3590" s="54"/>
      <c r="AH3590" s="1"/>
      <c r="AI3590" s="1"/>
      <c r="AJ3590" s="1"/>
      <c r="AK3590" s="1"/>
      <c r="AL3590" s="1"/>
      <c r="AM3590" s="1"/>
      <c r="AN3590" s="1"/>
      <c r="AO3590" s="1"/>
      <c r="AP3590" s="1"/>
      <c r="AQ3590" s="1"/>
      <c r="AR3590" s="1"/>
      <c r="AS3590" s="1"/>
      <c r="AT3590" s="1"/>
      <c r="AU3590" s="1"/>
      <c r="AV3590" s="1"/>
      <c r="AW3590" s="1"/>
      <c r="AX3590" s="1"/>
      <c r="AY3590" s="1"/>
      <c r="AZ3590" s="1"/>
      <c r="BA3590" s="1"/>
      <c r="BB3590" s="1"/>
      <c r="BC3590" s="1"/>
      <c r="BD3590" s="1"/>
      <c r="BE3590" s="1"/>
      <c r="BF3590" s="1"/>
      <c r="BG3590" s="1"/>
      <c r="BH3590" s="1"/>
      <c r="BI3590" s="1"/>
      <c r="BJ3590" s="1"/>
      <c r="BK3590" s="1"/>
    </row>
    <row r="3591" spans="1:63" s="901" customFormat="1" ht="15" customHeight="1" x14ac:dyDescent="0.1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c r="AD3591" s="1"/>
      <c r="AE3591" s="1"/>
      <c r="AF3591" s="50"/>
      <c r="AG3591" s="54"/>
      <c r="AH3591" s="1"/>
      <c r="AI3591" s="1"/>
      <c r="AJ3591" s="1"/>
      <c r="AK3591" s="1"/>
      <c r="AL3591" s="1"/>
      <c r="AM3591" s="1"/>
      <c r="AN3591" s="1"/>
      <c r="AO3591" s="1"/>
      <c r="AP3591" s="1"/>
      <c r="AQ3591" s="1"/>
      <c r="AR3591" s="1"/>
      <c r="AS3591" s="1"/>
      <c r="AT3591" s="1"/>
      <c r="AU3591" s="1"/>
      <c r="AV3591" s="1"/>
      <c r="AW3591" s="1"/>
      <c r="AX3591" s="1"/>
      <c r="AY3591" s="1"/>
      <c r="AZ3591" s="1"/>
      <c r="BA3591" s="1"/>
      <c r="BB3591" s="1"/>
      <c r="BC3591" s="1"/>
      <c r="BD3591" s="1"/>
      <c r="BE3591" s="1"/>
      <c r="BF3591" s="1"/>
      <c r="BG3591" s="1"/>
      <c r="BH3591" s="1"/>
      <c r="BI3591" s="1"/>
      <c r="BJ3591" s="1"/>
      <c r="BK3591" s="1"/>
    </row>
    <row r="3592" spans="1:63" s="901" customFormat="1" ht="15" customHeight="1" x14ac:dyDescent="0.1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c r="AD3592" s="1"/>
      <c r="AE3592" s="1"/>
      <c r="AF3592" s="50"/>
      <c r="AG3592" s="54"/>
      <c r="AH3592" s="1"/>
      <c r="AI3592" s="1"/>
      <c r="AJ3592" s="1"/>
      <c r="AK3592" s="1"/>
      <c r="AL3592" s="1"/>
      <c r="AM3592" s="1"/>
      <c r="AN3592" s="1"/>
      <c r="AO3592" s="1"/>
      <c r="AP3592" s="1"/>
      <c r="AQ3592" s="1"/>
      <c r="AR3592" s="1"/>
      <c r="AS3592" s="1"/>
      <c r="AT3592" s="1"/>
      <c r="AU3592" s="1"/>
      <c r="AV3592" s="1"/>
      <c r="AW3592" s="1"/>
      <c r="AX3592" s="1"/>
      <c r="AY3592" s="1"/>
      <c r="AZ3592" s="1"/>
      <c r="BA3592" s="1"/>
      <c r="BB3592" s="1"/>
      <c r="BC3592" s="1"/>
      <c r="BD3592" s="1"/>
      <c r="BE3592" s="1"/>
      <c r="BF3592" s="1"/>
      <c r="BG3592" s="1"/>
      <c r="BH3592" s="1"/>
      <c r="BI3592" s="1"/>
      <c r="BJ3592" s="1"/>
      <c r="BK3592" s="1"/>
    </row>
    <row r="3593" spans="1:63" s="901" customFormat="1" ht="15" customHeight="1" x14ac:dyDescent="0.1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c r="AD3593" s="1"/>
      <c r="AE3593" s="1"/>
      <c r="AF3593" s="50"/>
      <c r="AG3593" s="54"/>
      <c r="AH3593" s="1"/>
      <c r="AI3593" s="1"/>
      <c r="AJ3593" s="1"/>
      <c r="AK3593" s="1"/>
      <c r="AL3593" s="1"/>
      <c r="AM3593" s="1"/>
      <c r="AN3593" s="1"/>
      <c r="AO3593" s="1"/>
      <c r="AP3593" s="1"/>
      <c r="AQ3593" s="1"/>
      <c r="AR3593" s="1"/>
      <c r="AS3593" s="1"/>
      <c r="AT3593" s="1"/>
      <c r="AU3593" s="1"/>
      <c r="AV3593" s="1"/>
      <c r="AW3593" s="1"/>
      <c r="AX3593" s="1"/>
      <c r="AY3593" s="1"/>
      <c r="AZ3593" s="1"/>
      <c r="BA3593" s="1"/>
      <c r="BB3593" s="1"/>
      <c r="BC3593" s="1"/>
      <c r="BD3593" s="1"/>
      <c r="BE3593" s="1"/>
      <c r="BF3593" s="1"/>
      <c r="BG3593" s="1"/>
      <c r="BH3593" s="1"/>
      <c r="BI3593" s="1"/>
      <c r="BJ3593" s="1"/>
      <c r="BK3593" s="1"/>
    </row>
    <row r="3594" spans="1:63" s="901" customFormat="1" ht="15" customHeight="1" x14ac:dyDescent="0.1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c r="AD3594" s="1"/>
      <c r="AE3594" s="1"/>
      <c r="AF3594" s="50"/>
      <c r="AG3594" s="54"/>
      <c r="AH3594" s="1"/>
      <c r="AI3594" s="1"/>
      <c r="AJ3594" s="1"/>
      <c r="AK3594" s="1"/>
      <c r="AL3594" s="1"/>
      <c r="AM3594" s="1"/>
      <c r="AN3594" s="1"/>
      <c r="AO3594" s="1"/>
      <c r="AP3594" s="1"/>
      <c r="AQ3594" s="1"/>
      <c r="AR3594" s="1"/>
      <c r="AS3594" s="1"/>
      <c r="AT3594" s="1"/>
      <c r="AU3594" s="1"/>
      <c r="AV3594" s="1"/>
      <c r="AW3594" s="1"/>
      <c r="AX3594" s="1"/>
      <c r="AY3594" s="1"/>
      <c r="AZ3594" s="1"/>
      <c r="BA3594" s="1"/>
      <c r="BB3594" s="1"/>
      <c r="BC3594" s="1"/>
      <c r="BD3594" s="1"/>
      <c r="BE3594" s="1"/>
      <c r="BF3594" s="1"/>
      <c r="BG3594" s="1"/>
      <c r="BH3594" s="1"/>
      <c r="BI3594" s="1"/>
      <c r="BJ3594" s="1"/>
      <c r="BK3594" s="1"/>
    </row>
    <row r="3595" spans="1:63" s="901" customFormat="1" ht="15" customHeight="1" x14ac:dyDescent="0.1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c r="AD3595" s="1"/>
      <c r="AE3595" s="1"/>
      <c r="AF3595" s="50"/>
      <c r="AG3595" s="54"/>
      <c r="AH3595" s="1"/>
      <c r="AI3595" s="1"/>
      <c r="AJ3595" s="1"/>
      <c r="AK3595" s="1"/>
      <c r="AL3595" s="1"/>
      <c r="AM3595" s="1"/>
      <c r="AN3595" s="1"/>
      <c r="AO3595" s="1"/>
      <c r="AP3595" s="1"/>
      <c r="AQ3595" s="1"/>
      <c r="AR3595" s="1"/>
      <c r="AS3595" s="1"/>
      <c r="AT3595" s="1"/>
      <c r="AU3595" s="1"/>
      <c r="AV3595" s="1"/>
      <c r="AW3595" s="1"/>
      <c r="AX3595" s="1"/>
      <c r="AY3595" s="1"/>
      <c r="AZ3595" s="1"/>
      <c r="BA3595" s="1"/>
      <c r="BB3595" s="1"/>
      <c r="BC3595" s="1"/>
      <c r="BD3595" s="1"/>
      <c r="BE3595" s="1"/>
      <c r="BF3595" s="1"/>
      <c r="BG3595" s="1"/>
      <c r="BH3595" s="1"/>
      <c r="BI3595" s="1"/>
      <c r="BJ3595" s="1"/>
      <c r="BK3595" s="1"/>
    </row>
    <row r="3596" spans="1:63" s="901" customFormat="1" ht="15" customHeight="1" x14ac:dyDescent="0.1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c r="AD3596" s="1"/>
      <c r="AE3596" s="1"/>
      <c r="AF3596" s="50"/>
      <c r="AG3596" s="54"/>
      <c r="AH3596" s="1"/>
      <c r="AI3596" s="1"/>
      <c r="AJ3596" s="1"/>
      <c r="AK3596" s="1"/>
      <c r="AL3596" s="1"/>
      <c r="AM3596" s="1"/>
      <c r="AN3596" s="1"/>
      <c r="AO3596" s="1"/>
      <c r="AP3596" s="1"/>
      <c r="AQ3596" s="1"/>
      <c r="AR3596" s="1"/>
      <c r="AS3596" s="1"/>
      <c r="AT3596" s="1"/>
      <c r="AU3596" s="1"/>
      <c r="AV3596" s="1"/>
      <c r="AW3596" s="1"/>
      <c r="AX3596" s="1"/>
      <c r="AY3596" s="1"/>
      <c r="AZ3596" s="1"/>
      <c r="BA3596" s="1"/>
      <c r="BB3596" s="1"/>
      <c r="BC3596" s="1"/>
      <c r="BD3596" s="1"/>
      <c r="BE3596" s="1"/>
      <c r="BF3596" s="1"/>
      <c r="BG3596" s="1"/>
      <c r="BH3596" s="1"/>
      <c r="BI3596" s="1"/>
      <c r="BJ3596" s="1"/>
      <c r="BK3596" s="1"/>
    </row>
    <row r="3597" spans="1:63" s="901" customFormat="1" ht="15" customHeight="1" x14ac:dyDescent="0.1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c r="AD3597" s="1"/>
      <c r="AE3597" s="1"/>
      <c r="AF3597" s="50"/>
      <c r="AG3597" s="54"/>
      <c r="AH3597" s="1"/>
      <c r="AI3597" s="1"/>
      <c r="AJ3597" s="1"/>
      <c r="AK3597" s="1"/>
      <c r="AL3597" s="1"/>
      <c r="AM3597" s="1"/>
      <c r="AN3597" s="1"/>
      <c r="AO3597" s="1"/>
      <c r="AP3597" s="1"/>
      <c r="AQ3597" s="1"/>
      <c r="AR3597" s="1"/>
      <c r="AS3597" s="1"/>
      <c r="AT3597" s="1"/>
      <c r="AU3597" s="1"/>
      <c r="AV3597" s="1"/>
      <c r="AW3597" s="1"/>
      <c r="AX3597" s="1"/>
      <c r="AY3597" s="1"/>
      <c r="AZ3597" s="1"/>
      <c r="BA3597" s="1"/>
      <c r="BB3597" s="1"/>
      <c r="BC3597" s="1"/>
      <c r="BD3597" s="1"/>
      <c r="BE3597" s="1"/>
      <c r="BF3597" s="1"/>
      <c r="BG3597" s="1"/>
      <c r="BH3597" s="1"/>
      <c r="BI3597" s="1"/>
      <c r="BJ3597" s="1"/>
      <c r="BK3597" s="1"/>
    </row>
    <row r="3598" spans="1:63" s="901" customFormat="1" ht="15" customHeight="1" x14ac:dyDescent="0.1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c r="AD3598" s="1"/>
      <c r="AE3598" s="1"/>
      <c r="AF3598" s="50"/>
      <c r="AG3598" s="54"/>
      <c r="AH3598" s="1"/>
      <c r="AI3598" s="1"/>
      <c r="AJ3598" s="1"/>
      <c r="AK3598" s="1"/>
      <c r="AL3598" s="1"/>
      <c r="AM3598" s="1"/>
      <c r="AN3598" s="1"/>
      <c r="AO3598" s="1"/>
      <c r="AP3598" s="1"/>
      <c r="AQ3598" s="1"/>
      <c r="AR3598" s="1"/>
      <c r="AS3598" s="1"/>
      <c r="AT3598" s="1"/>
      <c r="AU3598" s="1"/>
      <c r="AV3598" s="1"/>
      <c r="AW3598" s="1"/>
      <c r="AX3598" s="1"/>
      <c r="AY3598" s="1"/>
      <c r="AZ3598" s="1"/>
      <c r="BA3598" s="1"/>
      <c r="BB3598" s="1"/>
      <c r="BC3598" s="1"/>
      <c r="BD3598" s="1"/>
      <c r="BE3598" s="1"/>
      <c r="BF3598" s="1"/>
      <c r="BG3598" s="1"/>
      <c r="BH3598" s="1"/>
      <c r="BI3598" s="1"/>
      <c r="BJ3598" s="1"/>
      <c r="BK3598" s="1"/>
    </row>
    <row r="3599" spans="1:63" s="901" customFormat="1" ht="15" customHeight="1" x14ac:dyDescent="0.1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c r="AD3599" s="1"/>
      <c r="AE3599" s="1"/>
      <c r="AF3599" s="50"/>
      <c r="AG3599" s="54"/>
      <c r="AH3599" s="1"/>
      <c r="AI3599" s="1"/>
      <c r="AJ3599" s="1"/>
      <c r="AK3599" s="1"/>
      <c r="AL3599" s="1"/>
      <c r="AM3599" s="1"/>
      <c r="AN3599" s="1"/>
      <c r="AO3599" s="1"/>
      <c r="AP3599" s="1"/>
      <c r="AQ3599" s="1"/>
      <c r="AR3599" s="1"/>
      <c r="AS3599" s="1"/>
      <c r="AT3599" s="1"/>
      <c r="AU3599" s="1"/>
      <c r="AV3599" s="1"/>
      <c r="AW3599" s="1"/>
      <c r="AX3599" s="1"/>
      <c r="AY3599" s="1"/>
      <c r="AZ3599" s="1"/>
      <c r="BA3599" s="1"/>
      <c r="BB3599" s="1"/>
      <c r="BC3599" s="1"/>
      <c r="BD3599" s="1"/>
      <c r="BE3599" s="1"/>
      <c r="BF3599" s="1"/>
      <c r="BG3599" s="1"/>
      <c r="BH3599" s="1"/>
      <c r="BI3599" s="1"/>
      <c r="BJ3599" s="1"/>
      <c r="BK3599" s="1"/>
    </row>
    <row r="3600" spans="1:63" s="901" customFormat="1" ht="15" customHeight="1" x14ac:dyDescent="0.1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c r="AD3600" s="1"/>
      <c r="AE3600" s="1"/>
      <c r="AF3600" s="50"/>
      <c r="AG3600" s="54"/>
      <c r="AH3600" s="1"/>
      <c r="AI3600" s="1"/>
      <c r="AJ3600" s="1"/>
      <c r="AK3600" s="1"/>
      <c r="AL3600" s="1"/>
      <c r="AM3600" s="1"/>
      <c r="AN3600" s="1"/>
      <c r="AO3600" s="1"/>
      <c r="AP3600" s="1"/>
      <c r="AQ3600" s="1"/>
      <c r="AR3600" s="1"/>
      <c r="AS3600" s="1"/>
      <c r="AT3600" s="1"/>
      <c r="AU3600" s="1"/>
      <c r="AV3600" s="1"/>
      <c r="AW3600" s="1"/>
      <c r="AX3600" s="1"/>
      <c r="AY3600" s="1"/>
      <c r="AZ3600" s="1"/>
      <c r="BA3600" s="1"/>
      <c r="BB3600" s="1"/>
      <c r="BC3600" s="1"/>
      <c r="BD3600" s="1"/>
      <c r="BE3600" s="1"/>
      <c r="BF3600" s="1"/>
      <c r="BG3600" s="1"/>
      <c r="BH3600" s="1"/>
      <c r="BI3600" s="1"/>
      <c r="BJ3600" s="1"/>
      <c r="BK3600" s="1"/>
    </row>
    <row r="3601" spans="1:63" s="901" customFormat="1" ht="15" customHeight="1" x14ac:dyDescent="0.1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c r="AD3601" s="1"/>
      <c r="AE3601" s="1"/>
      <c r="AF3601" s="50"/>
      <c r="AG3601" s="54"/>
      <c r="AH3601" s="1"/>
      <c r="AI3601" s="1"/>
      <c r="AJ3601" s="1"/>
      <c r="AK3601" s="1"/>
      <c r="AL3601" s="1"/>
      <c r="AM3601" s="1"/>
      <c r="AN3601" s="1"/>
      <c r="AO3601" s="1"/>
      <c r="AP3601" s="1"/>
      <c r="AQ3601" s="1"/>
      <c r="AR3601" s="1"/>
      <c r="AS3601" s="1"/>
      <c r="AT3601" s="1"/>
      <c r="AU3601" s="1"/>
      <c r="AV3601" s="1"/>
      <c r="AW3601" s="1"/>
      <c r="AX3601" s="1"/>
      <c r="AY3601" s="1"/>
      <c r="AZ3601" s="1"/>
      <c r="BA3601" s="1"/>
      <c r="BB3601" s="1"/>
      <c r="BC3601" s="1"/>
      <c r="BD3601" s="1"/>
      <c r="BE3601" s="1"/>
      <c r="BF3601" s="1"/>
      <c r="BG3601" s="1"/>
      <c r="BH3601" s="1"/>
      <c r="BI3601" s="1"/>
      <c r="BJ3601" s="1"/>
      <c r="BK3601" s="1"/>
    </row>
    <row r="3602" spans="1:63" s="901" customFormat="1" ht="15" customHeight="1" x14ac:dyDescent="0.1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c r="AD3602" s="1"/>
      <c r="AE3602" s="1"/>
      <c r="AF3602" s="50"/>
      <c r="AG3602" s="54"/>
      <c r="AH3602" s="1"/>
      <c r="AI3602" s="1"/>
      <c r="AJ3602" s="1"/>
      <c r="AK3602" s="1"/>
      <c r="AL3602" s="1"/>
      <c r="AM3602" s="1"/>
      <c r="AN3602" s="1"/>
      <c r="AO3602" s="1"/>
      <c r="AP3602" s="1"/>
      <c r="AQ3602" s="1"/>
      <c r="AR3602" s="1"/>
      <c r="AS3602" s="1"/>
      <c r="AT3602" s="1"/>
      <c r="AU3602" s="1"/>
      <c r="AV3602" s="1"/>
      <c r="AW3602" s="1"/>
      <c r="AX3602" s="1"/>
      <c r="AY3602" s="1"/>
      <c r="AZ3602" s="1"/>
      <c r="BA3602" s="1"/>
      <c r="BB3602" s="1"/>
      <c r="BC3602" s="1"/>
      <c r="BD3602" s="1"/>
      <c r="BE3602" s="1"/>
      <c r="BF3602" s="1"/>
      <c r="BG3602" s="1"/>
      <c r="BH3602" s="1"/>
      <c r="BI3602" s="1"/>
      <c r="BJ3602" s="1"/>
      <c r="BK3602" s="1"/>
    </row>
    <row r="3603" spans="1:63" s="901" customFormat="1" ht="15" customHeight="1" x14ac:dyDescent="0.1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c r="AD3603" s="1"/>
      <c r="AE3603" s="1"/>
      <c r="AF3603" s="50"/>
      <c r="AG3603" s="54"/>
      <c r="AH3603" s="1"/>
      <c r="AI3603" s="1"/>
      <c r="AJ3603" s="1"/>
      <c r="AK3603" s="1"/>
      <c r="AL3603" s="1"/>
      <c r="AM3603" s="1"/>
      <c r="AN3603" s="1"/>
      <c r="AO3603" s="1"/>
      <c r="AP3603" s="1"/>
      <c r="AQ3603" s="1"/>
      <c r="AR3603" s="1"/>
      <c r="AS3603" s="1"/>
      <c r="AT3603" s="1"/>
      <c r="AU3603" s="1"/>
      <c r="AV3603" s="1"/>
      <c r="AW3603" s="1"/>
      <c r="AX3603" s="1"/>
      <c r="AY3603" s="1"/>
      <c r="AZ3603" s="1"/>
      <c r="BA3603" s="1"/>
      <c r="BB3603" s="1"/>
      <c r="BC3603" s="1"/>
      <c r="BD3603" s="1"/>
      <c r="BE3603" s="1"/>
      <c r="BF3603" s="1"/>
      <c r="BG3603" s="1"/>
      <c r="BH3603" s="1"/>
      <c r="BI3603" s="1"/>
      <c r="BJ3603" s="1"/>
      <c r="BK3603" s="1"/>
    </row>
    <row r="3604" spans="1:63" s="901" customFormat="1" ht="15" customHeight="1" x14ac:dyDescent="0.1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c r="AD3604" s="1"/>
      <c r="AE3604" s="1"/>
      <c r="AF3604" s="50"/>
      <c r="AG3604" s="54"/>
      <c r="AH3604" s="1"/>
      <c r="AI3604" s="1"/>
      <c r="AJ3604" s="1"/>
      <c r="AK3604" s="1"/>
      <c r="AL3604" s="1"/>
      <c r="AM3604" s="1"/>
      <c r="AN3604" s="1"/>
      <c r="AO3604" s="1"/>
      <c r="AP3604" s="1"/>
      <c r="AQ3604" s="1"/>
      <c r="AR3604" s="1"/>
      <c r="AS3604" s="1"/>
      <c r="AT3604" s="1"/>
      <c r="AU3604" s="1"/>
      <c r="AV3604" s="1"/>
      <c r="AW3604" s="1"/>
      <c r="AX3604" s="1"/>
      <c r="AY3604" s="1"/>
      <c r="AZ3604" s="1"/>
      <c r="BA3604" s="1"/>
      <c r="BB3604" s="1"/>
      <c r="BC3604" s="1"/>
      <c r="BD3604" s="1"/>
      <c r="BE3604" s="1"/>
      <c r="BF3604" s="1"/>
      <c r="BG3604" s="1"/>
      <c r="BH3604" s="1"/>
      <c r="BI3604" s="1"/>
      <c r="BJ3604" s="1"/>
      <c r="BK3604" s="1"/>
    </row>
    <row r="3605" spans="1:63" s="901" customFormat="1" ht="15" customHeight="1" x14ac:dyDescent="0.1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c r="AD3605" s="1"/>
      <c r="AE3605" s="1"/>
      <c r="AF3605" s="50"/>
      <c r="AG3605" s="54"/>
      <c r="AH3605" s="1"/>
      <c r="AI3605" s="1"/>
      <c r="AJ3605" s="1"/>
      <c r="AK3605" s="1"/>
      <c r="AL3605" s="1"/>
      <c r="AM3605" s="1"/>
      <c r="AN3605" s="1"/>
      <c r="AO3605" s="1"/>
      <c r="AP3605" s="1"/>
      <c r="AQ3605" s="1"/>
      <c r="AR3605" s="1"/>
      <c r="AS3605" s="1"/>
      <c r="AT3605" s="1"/>
      <c r="AU3605" s="1"/>
      <c r="AV3605" s="1"/>
      <c r="AW3605" s="1"/>
      <c r="AX3605" s="1"/>
      <c r="AY3605" s="1"/>
      <c r="AZ3605" s="1"/>
      <c r="BA3605" s="1"/>
      <c r="BB3605" s="1"/>
      <c r="BC3605" s="1"/>
      <c r="BD3605" s="1"/>
      <c r="BE3605" s="1"/>
      <c r="BF3605" s="1"/>
      <c r="BG3605" s="1"/>
      <c r="BH3605" s="1"/>
      <c r="BI3605" s="1"/>
      <c r="BJ3605" s="1"/>
      <c r="BK3605" s="1"/>
    </row>
    <row r="3606" spans="1:63" s="901" customFormat="1" ht="15" customHeight="1" x14ac:dyDescent="0.1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c r="AD3606" s="1"/>
      <c r="AE3606" s="1"/>
      <c r="AF3606" s="50"/>
      <c r="AG3606" s="54"/>
      <c r="AH3606" s="1"/>
      <c r="AI3606" s="1"/>
      <c r="AJ3606" s="1"/>
      <c r="AK3606" s="1"/>
      <c r="AL3606" s="1"/>
      <c r="AM3606" s="1"/>
      <c r="AN3606" s="1"/>
      <c r="AO3606" s="1"/>
      <c r="AP3606" s="1"/>
      <c r="AQ3606" s="1"/>
      <c r="AR3606" s="1"/>
      <c r="AS3606" s="1"/>
      <c r="AT3606" s="1"/>
      <c r="AU3606" s="1"/>
      <c r="AV3606" s="1"/>
      <c r="AW3606" s="1"/>
      <c r="AX3606" s="1"/>
      <c r="AY3606" s="1"/>
      <c r="AZ3606" s="1"/>
      <c r="BA3606" s="1"/>
      <c r="BB3606" s="1"/>
      <c r="BC3606" s="1"/>
      <c r="BD3606" s="1"/>
      <c r="BE3606" s="1"/>
      <c r="BF3606" s="1"/>
      <c r="BG3606" s="1"/>
      <c r="BH3606" s="1"/>
      <c r="BI3606" s="1"/>
      <c r="BJ3606" s="1"/>
      <c r="BK3606" s="1"/>
    </row>
    <row r="3607" spans="1:63" s="901" customFormat="1" ht="15" customHeight="1" x14ac:dyDescent="0.1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c r="AD3607" s="1"/>
      <c r="AE3607" s="1"/>
      <c r="AF3607" s="50"/>
      <c r="AG3607" s="54"/>
      <c r="AH3607" s="1"/>
      <c r="AI3607" s="1"/>
      <c r="AJ3607" s="1"/>
      <c r="AK3607" s="1"/>
      <c r="AL3607" s="1"/>
      <c r="AM3607" s="1"/>
      <c r="AN3607" s="1"/>
      <c r="AO3607" s="1"/>
      <c r="AP3607" s="1"/>
      <c r="AQ3607" s="1"/>
      <c r="AR3607" s="1"/>
      <c r="AS3607" s="1"/>
      <c r="AT3607" s="1"/>
      <c r="AU3607" s="1"/>
      <c r="AV3607" s="1"/>
      <c r="AW3607" s="1"/>
      <c r="AX3607" s="1"/>
      <c r="AY3607" s="1"/>
      <c r="AZ3607" s="1"/>
      <c r="BA3607" s="1"/>
      <c r="BB3607" s="1"/>
      <c r="BC3607" s="1"/>
      <c r="BD3607" s="1"/>
      <c r="BE3607" s="1"/>
      <c r="BF3607" s="1"/>
      <c r="BG3607" s="1"/>
      <c r="BH3607" s="1"/>
      <c r="BI3607" s="1"/>
      <c r="BJ3607" s="1"/>
      <c r="BK3607" s="1"/>
    </row>
    <row r="3608" spans="1:63" s="901" customFormat="1" ht="15" customHeight="1" x14ac:dyDescent="0.1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c r="AD3608" s="1"/>
      <c r="AE3608" s="1"/>
      <c r="AF3608" s="50"/>
      <c r="AG3608" s="54"/>
      <c r="AH3608" s="1"/>
      <c r="AI3608" s="1"/>
      <c r="AJ3608" s="1"/>
      <c r="AK3608" s="1"/>
      <c r="AL3608" s="1"/>
      <c r="AM3608" s="1"/>
      <c r="AN3608" s="1"/>
      <c r="AO3608" s="1"/>
      <c r="AP3608" s="1"/>
      <c r="AQ3608" s="1"/>
      <c r="AR3608" s="1"/>
      <c r="AS3608" s="1"/>
      <c r="AT3608" s="1"/>
      <c r="AU3608" s="1"/>
      <c r="AV3608" s="1"/>
      <c r="AW3608" s="1"/>
      <c r="AX3608" s="1"/>
      <c r="AY3608" s="1"/>
      <c r="AZ3608" s="1"/>
      <c r="BA3608" s="1"/>
      <c r="BB3608" s="1"/>
      <c r="BC3608" s="1"/>
      <c r="BD3608" s="1"/>
      <c r="BE3608" s="1"/>
      <c r="BF3608" s="1"/>
      <c r="BG3608" s="1"/>
      <c r="BH3608" s="1"/>
      <c r="BI3608" s="1"/>
      <c r="BJ3608" s="1"/>
      <c r="BK3608" s="1"/>
    </row>
    <row r="3609" spans="1:63" s="901" customFormat="1" ht="15" customHeight="1" x14ac:dyDescent="0.1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c r="AD3609" s="1"/>
      <c r="AE3609" s="1"/>
      <c r="AF3609" s="50"/>
      <c r="AG3609" s="54"/>
      <c r="AH3609" s="1"/>
      <c r="AI3609" s="1"/>
      <c r="AJ3609" s="1"/>
      <c r="AK3609" s="1"/>
      <c r="AL3609" s="1"/>
      <c r="AM3609" s="1"/>
      <c r="AN3609" s="1"/>
      <c r="AO3609" s="1"/>
      <c r="AP3609" s="1"/>
      <c r="AQ3609" s="1"/>
      <c r="AR3609" s="1"/>
      <c r="AS3609" s="1"/>
      <c r="AT3609" s="1"/>
      <c r="AU3609" s="1"/>
      <c r="AV3609" s="1"/>
      <c r="AW3609" s="1"/>
      <c r="AX3609" s="1"/>
      <c r="AY3609" s="1"/>
      <c r="AZ3609" s="1"/>
      <c r="BA3609" s="1"/>
      <c r="BB3609" s="1"/>
      <c r="BC3609" s="1"/>
      <c r="BD3609" s="1"/>
      <c r="BE3609" s="1"/>
      <c r="BF3609" s="1"/>
      <c r="BG3609" s="1"/>
      <c r="BH3609" s="1"/>
      <c r="BI3609" s="1"/>
      <c r="BJ3609" s="1"/>
      <c r="BK3609" s="1"/>
    </row>
    <row r="3610" spans="1:63" s="901" customFormat="1" ht="15" customHeight="1" x14ac:dyDescent="0.1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c r="AD3610" s="1"/>
      <c r="AE3610" s="1"/>
      <c r="AF3610" s="50"/>
      <c r="AG3610" s="54"/>
      <c r="AH3610" s="1"/>
      <c r="AI3610" s="1"/>
      <c r="AJ3610" s="1"/>
      <c r="AK3610" s="1"/>
      <c r="AL3610" s="1"/>
      <c r="AM3610" s="1"/>
      <c r="AN3610" s="1"/>
      <c r="AO3610" s="1"/>
      <c r="AP3610" s="1"/>
      <c r="AQ3610" s="1"/>
      <c r="AR3610" s="1"/>
      <c r="AS3610" s="1"/>
      <c r="AT3610" s="1"/>
      <c r="AU3610" s="1"/>
      <c r="AV3610" s="1"/>
      <c r="AW3610" s="1"/>
      <c r="AX3610" s="1"/>
      <c r="AY3610" s="1"/>
      <c r="AZ3610" s="1"/>
      <c r="BA3610" s="1"/>
      <c r="BB3610" s="1"/>
      <c r="BC3610" s="1"/>
      <c r="BD3610" s="1"/>
      <c r="BE3610" s="1"/>
      <c r="BF3610" s="1"/>
      <c r="BG3610" s="1"/>
      <c r="BH3610" s="1"/>
      <c r="BI3610" s="1"/>
      <c r="BJ3610" s="1"/>
      <c r="BK3610" s="1"/>
    </row>
    <row r="3611" spans="1:63" s="901" customFormat="1" ht="15" customHeight="1" x14ac:dyDescent="0.1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c r="AD3611" s="1"/>
      <c r="AE3611" s="1"/>
      <c r="AF3611" s="50"/>
      <c r="AG3611" s="54"/>
      <c r="AH3611" s="1"/>
      <c r="AI3611" s="1"/>
      <c r="AJ3611" s="1"/>
      <c r="AK3611" s="1"/>
      <c r="AL3611" s="1"/>
      <c r="AM3611" s="1"/>
      <c r="AN3611" s="1"/>
      <c r="AO3611" s="1"/>
      <c r="AP3611" s="1"/>
      <c r="AQ3611" s="1"/>
      <c r="AR3611" s="1"/>
      <c r="AS3611" s="1"/>
      <c r="AT3611" s="1"/>
      <c r="AU3611" s="1"/>
      <c r="AV3611" s="1"/>
      <c r="AW3611" s="1"/>
      <c r="AX3611" s="1"/>
      <c r="AY3611" s="1"/>
      <c r="AZ3611" s="1"/>
      <c r="BA3611" s="1"/>
      <c r="BB3611" s="1"/>
      <c r="BC3611" s="1"/>
      <c r="BD3611" s="1"/>
      <c r="BE3611" s="1"/>
      <c r="BF3611" s="1"/>
      <c r="BG3611" s="1"/>
      <c r="BH3611" s="1"/>
      <c r="BI3611" s="1"/>
      <c r="BJ3611" s="1"/>
      <c r="BK3611" s="1"/>
    </row>
    <row r="3612" spans="1:63" s="901" customFormat="1" ht="15" customHeight="1" x14ac:dyDescent="0.1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c r="AD3612" s="1"/>
      <c r="AE3612" s="1"/>
      <c r="AF3612" s="50"/>
      <c r="AG3612" s="54"/>
      <c r="AH3612" s="1"/>
      <c r="AI3612" s="1"/>
      <c r="AJ3612" s="1"/>
      <c r="AK3612" s="1"/>
      <c r="AL3612" s="1"/>
      <c r="AM3612" s="1"/>
      <c r="AN3612" s="1"/>
      <c r="AO3612" s="1"/>
      <c r="AP3612" s="1"/>
      <c r="AQ3612" s="1"/>
      <c r="AR3612" s="1"/>
      <c r="AS3612" s="1"/>
      <c r="AT3612" s="1"/>
      <c r="AU3612" s="1"/>
      <c r="AV3612" s="1"/>
      <c r="AW3612" s="1"/>
      <c r="AX3612" s="1"/>
      <c r="AY3612" s="1"/>
      <c r="AZ3612" s="1"/>
      <c r="BA3612" s="1"/>
      <c r="BB3612" s="1"/>
      <c r="BC3612" s="1"/>
      <c r="BD3612" s="1"/>
      <c r="BE3612" s="1"/>
      <c r="BF3612" s="1"/>
      <c r="BG3612" s="1"/>
      <c r="BH3612" s="1"/>
      <c r="BI3612" s="1"/>
      <c r="BJ3612" s="1"/>
      <c r="BK3612" s="1"/>
    </row>
    <row r="3613" spans="1:63" s="901" customFormat="1" ht="15" customHeight="1" x14ac:dyDescent="0.1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c r="AD3613" s="1"/>
      <c r="AE3613" s="1"/>
      <c r="AF3613" s="50"/>
      <c r="AG3613" s="54"/>
      <c r="AH3613" s="1"/>
      <c r="AI3613" s="1"/>
      <c r="AJ3613" s="1"/>
      <c r="AK3613" s="1"/>
      <c r="AL3613" s="1"/>
      <c r="AM3613" s="1"/>
      <c r="AN3613" s="1"/>
      <c r="AO3613" s="1"/>
      <c r="AP3613" s="1"/>
      <c r="AQ3613" s="1"/>
      <c r="AR3613" s="1"/>
      <c r="AS3613" s="1"/>
      <c r="AT3613" s="1"/>
      <c r="AU3613" s="1"/>
      <c r="AV3613" s="1"/>
      <c r="AW3613" s="1"/>
      <c r="AX3613" s="1"/>
      <c r="AY3613" s="1"/>
      <c r="AZ3613" s="1"/>
      <c r="BA3613" s="1"/>
      <c r="BB3613" s="1"/>
      <c r="BC3613" s="1"/>
      <c r="BD3613" s="1"/>
      <c r="BE3613" s="1"/>
      <c r="BF3613" s="1"/>
      <c r="BG3613" s="1"/>
      <c r="BH3613" s="1"/>
      <c r="BI3613" s="1"/>
      <c r="BJ3613" s="1"/>
      <c r="BK3613" s="1"/>
    </row>
    <row r="3614" spans="1:63" s="901" customFormat="1" ht="15" customHeight="1" x14ac:dyDescent="0.1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c r="AD3614" s="1"/>
      <c r="AE3614" s="1"/>
      <c r="AF3614" s="50"/>
      <c r="AG3614" s="54"/>
      <c r="AH3614" s="1"/>
      <c r="AI3614" s="1"/>
      <c r="AJ3614" s="1"/>
      <c r="AK3614" s="1"/>
      <c r="AL3614" s="1"/>
      <c r="AM3614" s="1"/>
      <c r="AN3614" s="1"/>
      <c r="AO3614" s="1"/>
      <c r="AP3614" s="1"/>
      <c r="AQ3614" s="1"/>
      <c r="AR3614" s="1"/>
      <c r="AS3614" s="1"/>
      <c r="AT3614" s="1"/>
      <c r="AU3614" s="1"/>
      <c r="AV3614" s="1"/>
      <c r="AW3614" s="1"/>
      <c r="AX3614" s="1"/>
      <c r="AY3614" s="1"/>
      <c r="AZ3614" s="1"/>
      <c r="BA3614" s="1"/>
      <c r="BB3614" s="1"/>
      <c r="BC3614" s="1"/>
      <c r="BD3614" s="1"/>
      <c r="BE3614" s="1"/>
      <c r="BF3614" s="1"/>
      <c r="BG3614" s="1"/>
      <c r="BH3614" s="1"/>
      <c r="BI3614" s="1"/>
      <c r="BJ3614" s="1"/>
      <c r="BK3614" s="1"/>
    </row>
    <row r="3615" spans="1:63" s="901" customFormat="1" ht="15" customHeight="1" x14ac:dyDescent="0.1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c r="AD3615" s="1"/>
      <c r="AE3615" s="1"/>
      <c r="AF3615" s="50"/>
      <c r="AG3615" s="54"/>
      <c r="AH3615" s="1"/>
      <c r="AI3615" s="1"/>
      <c r="AJ3615" s="1"/>
      <c r="AK3615" s="1"/>
      <c r="AL3615" s="1"/>
      <c r="AM3615" s="1"/>
      <c r="AN3615" s="1"/>
      <c r="AO3615" s="1"/>
      <c r="AP3615" s="1"/>
      <c r="AQ3615" s="1"/>
      <c r="AR3615" s="1"/>
      <c r="AS3615" s="1"/>
      <c r="AT3615" s="1"/>
      <c r="AU3615" s="1"/>
      <c r="AV3615" s="1"/>
      <c r="AW3615" s="1"/>
      <c r="AX3615" s="1"/>
      <c r="AY3615" s="1"/>
      <c r="AZ3615" s="1"/>
      <c r="BA3615" s="1"/>
      <c r="BB3615" s="1"/>
      <c r="BC3615" s="1"/>
      <c r="BD3615" s="1"/>
      <c r="BE3615" s="1"/>
      <c r="BF3615" s="1"/>
      <c r="BG3615" s="1"/>
      <c r="BH3615" s="1"/>
      <c r="BI3615" s="1"/>
      <c r="BJ3615" s="1"/>
      <c r="BK3615" s="1"/>
    </row>
    <row r="3616" spans="1:63" s="901" customFormat="1" ht="15" customHeight="1" x14ac:dyDescent="0.1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c r="AD3616" s="1"/>
      <c r="AE3616" s="1"/>
      <c r="AF3616" s="50"/>
      <c r="AG3616" s="54"/>
      <c r="AH3616" s="1"/>
      <c r="AI3616" s="1"/>
      <c r="AJ3616" s="1"/>
      <c r="AK3616" s="1"/>
      <c r="AL3616" s="1"/>
      <c r="AM3616" s="1"/>
      <c r="AN3616" s="1"/>
      <c r="AO3616" s="1"/>
      <c r="AP3616" s="1"/>
      <c r="AQ3616" s="1"/>
      <c r="AR3616" s="1"/>
      <c r="AS3616" s="1"/>
      <c r="AT3616" s="1"/>
      <c r="AU3616" s="1"/>
      <c r="AV3616" s="1"/>
      <c r="AW3616" s="1"/>
      <c r="AX3616" s="1"/>
      <c r="AY3616" s="1"/>
      <c r="AZ3616" s="1"/>
      <c r="BA3616" s="1"/>
      <c r="BB3616" s="1"/>
      <c r="BC3616" s="1"/>
      <c r="BD3616" s="1"/>
      <c r="BE3616" s="1"/>
      <c r="BF3616" s="1"/>
      <c r="BG3616" s="1"/>
      <c r="BH3616" s="1"/>
      <c r="BI3616" s="1"/>
      <c r="BJ3616" s="1"/>
      <c r="BK3616" s="1"/>
    </row>
    <row r="3617" spans="1:63" s="901" customFormat="1" ht="15" customHeight="1" x14ac:dyDescent="0.1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c r="AD3617" s="1"/>
      <c r="AE3617" s="1"/>
      <c r="AF3617" s="50"/>
      <c r="AG3617" s="54"/>
      <c r="AH3617" s="1"/>
      <c r="AI3617" s="1"/>
      <c r="AJ3617" s="1"/>
      <c r="AK3617" s="1"/>
      <c r="AL3617" s="1"/>
      <c r="AM3617" s="1"/>
      <c r="AN3617" s="1"/>
      <c r="AO3617" s="1"/>
      <c r="AP3617" s="1"/>
      <c r="AQ3617" s="1"/>
      <c r="AR3617" s="1"/>
      <c r="AS3617" s="1"/>
      <c r="AT3617" s="1"/>
      <c r="AU3617" s="1"/>
      <c r="AV3617" s="1"/>
      <c r="AW3617" s="1"/>
      <c r="AX3617" s="1"/>
      <c r="AY3617" s="1"/>
      <c r="AZ3617" s="1"/>
      <c r="BA3617" s="1"/>
      <c r="BB3617" s="1"/>
      <c r="BC3617" s="1"/>
      <c r="BD3617" s="1"/>
      <c r="BE3617" s="1"/>
      <c r="BF3617" s="1"/>
      <c r="BG3617" s="1"/>
      <c r="BH3617" s="1"/>
      <c r="BI3617" s="1"/>
      <c r="BJ3617" s="1"/>
      <c r="BK3617" s="1"/>
    </row>
    <row r="3618" spans="1:63" s="901" customFormat="1" ht="15" customHeight="1" x14ac:dyDescent="0.1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c r="AD3618" s="1"/>
      <c r="AE3618" s="1"/>
      <c r="AF3618" s="50"/>
      <c r="AG3618" s="54"/>
      <c r="AH3618" s="1"/>
      <c r="AI3618" s="1"/>
      <c r="AJ3618" s="1"/>
      <c r="AK3618" s="1"/>
      <c r="AL3618" s="1"/>
      <c r="AM3618" s="1"/>
      <c r="AN3618" s="1"/>
      <c r="AO3618" s="1"/>
      <c r="AP3618" s="1"/>
      <c r="AQ3618" s="1"/>
      <c r="AR3618" s="1"/>
      <c r="AS3618" s="1"/>
      <c r="AT3618" s="1"/>
      <c r="AU3618" s="1"/>
      <c r="AV3618" s="1"/>
      <c r="AW3618" s="1"/>
      <c r="AX3618" s="1"/>
      <c r="AY3618" s="1"/>
      <c r="AZ3618" s="1"/>
      <c r="BA3618" s="1"/>
      <c r="BB3618" s="1"/>
      <c r="BC3618" s="1"/>
      <c r="BD3618" s="1"/>
      <c r="BE3618" s="1"/>
      <c r="BF3618" s="1"/>
      <c r="BG3618" s="1"/>
      <c r="BH3618" s="1"/>
      <c r="BI3618" s="1"/>
      <c r="BJ3618" s="1"/>
      <c r="BK3618" s="1"/>
    </row>
    <row r="3619" spans="1:63" s="901" customFormat="1" ht="15" customHeight="1" x14ac:dyDescent="0.1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c r="AD3619" s="1"/>
      <c r="AE3619" s="1"/>
      <c r="AF3619" s="50"/>
      <c r="AG3619" s="54"/>
      <c r="AH3619" s="1"/>
      <c r="AI3619" s="1"/>
      <c r="AJ3619" s="1"/>
      <c r="AK3619" s="1"/>
      <c r="AL3619" s="1"/>
      <c r="AM3619" s="1"/>
      <c r="AN3619" s="1"/>
      <c r="AO3619" s="1"/>
      <c r="AP3619" s="1"/>
      <c r="AQ3619" s="1"/>
      <c r="AR3619" s="1"/>
      <c r="AS3619" s="1"/>
      <c r="AT3619" s="1"/>
      <c r="AU3619" s="1"/>
      <c r="AV3619" s="1"/>
      <c r="AW3619" s="1"/>
      <c r="AX3619" s="1"/>
      <c r="AY3619" s="1"/>
      <c r="AZ3619" s="1"/>
      <c r="BA3619" s="1"/>
      <c r="BB3619" s="1"/>
      <c r="BC3619" s="1"/>
      <c r="BD3619" s="1"/>
      <c r="BE3619" s="1"/>
      <c r="BF3619" s="1"/>
      <c r="BG3619" s="1"/>
      <c r="BH3619" s="1"/>
      <c r="BI3619" s="1"/>
      <c r="BJ3619" s="1"/>
      <c r="BK3619" s="1"/>
    </row>
    <row r="3620" spans="1:63" s="901" customFormat="1" ht="15" customHeight="1" x14ac:dyDescent="0.1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c r="AD3620" s="1"/>
      <c r="AE3620" s="1"/>
      <c r="AF3620" s="50"/>
      <c r="AG3620" s="54"/>
      <c r="AH3620" s="1"/>
      <c r="AI3620" s="1"/>
      <c r="AJ3620" s="1"/>
      <c r="AK3620" s="1"/>
      <c r="AL3620" s="1"/>
      <c r="AM3620" s="1"/>
      <c r="AN3620" s="1"/>
      <c r="AO3620" s="1"/>
      <c r="AP3620" s="1"/>
      <c r="AQ3620" s="1"/>
      <c r="AR3620" s="1"/>
      <c r="AS3620" s="1"/>
      <c r="AT3620" s="1"/>
      <c r="AU3620" s="1"/>
      <c r="AV3620" s="1"/>
      <c r="AW3620" s="1"/>
      <c r="AX3620" s="1"/>
      <c r="AY3620" s="1"/>
      <c r="AZ3620" s="1"/>
      <c r="BA3620" s="1"/>
      <c r="BB3620" s="1"/>
      <c r="BC3620" s="1"/>
      <c r="BD3620" s="1"/>
      <c r="BE3620" s="1"/>
      <c r="BF3620" s="1"/>
      <c r="BG3620" s="1"/>
      <c r="BH3620" s="1"/>
      <c r="BI3620" s="1"/>
      <c r="BJ3620" s="1"/>
      <c r="BK3620" s="1"/>
    </row>
    <row r="3621" spans="1:63" s="901" customFormat="1" ht="15" customHeight="1" x14ac:dyDescent="0.1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c r="AD3621" s="1"/>
      <c r="AE3621" s="1"/>
      <c r="AF3621" s="50"/>
      <c r="AG3621" s="54"/>
      <c r="AH3621" s="1"/>
      <c r="AI3621" s="1"/>
      <c r="AJ3621" s="1"/>
      <c r="AK3621" s="1"/>
      <c r="AL3621" s="1"/>
      <c r="AM3621" s="1"/>
      <c r="AN3621" s="1"/>
      <c r="AO3621" s="1"/>
      <c r="AP3621" s="1"/>
      <c r="AQ3621" s="1"/>
      <c r="AR3621" s="1"/>
      <c r="AS3621" s="1"/>
      <c r="AT3621" s="1"/>
      <c r="AU3621" s="1"/>
      <c r="AV3621" s="1"/>
      <c r="AW3621" s="1"/>
      <c r="AX3621" s="1"/>
      <c r="AY3621" s="1"/>
      <c r="AZ3621" s="1"/>
      <c r="BA3621" s="1"/>
      <c r="BB3621" s="1"/>
      <c r="BC3621" s="1"/>
      <c r="BD3621" s="1"/>
      <c r="BE3621" s="1"/>
      <c r="BF3621" s="1"/>
      <c r="BG3621" s="1"/>
      <c r="BH3621" s="1"/>
      <c r="BI3621" s="1"/>
      <c r="BJ3621" s="1"/>
      <c r="BK3621" s="1"/>
    </row>
    <row r="3622" spans="1:63" s="901" customFormat="1" ht="15" customHeight="1" x14ac:dyDescent="0.1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c r="AD3622" s="1"/>
      <c r="AE3622" s="1"/>
      <c r="AF3622" s="50"/>
      <c r="AG3622" s="54"/>
      <c r="AH3622" s="1"/>
      <c r="AI3622" s="1"/>
      <c r="AJ3622" s="1"/>
      <c r="AK3622" s="1"/>
      <c r="AL3622" s="1"/>
      <c r="AM3622" s="1"/>
      <c r="AN3622" s="1"/>
      <c r="AO3622" s="1"/>
      <c r="AP3622" s="1"/>
      <c r="AQ3622" s="1"/>
      <c r="AR3622" s="1"/>
      <c r="AS3622" s="1"/>
      <c r="AT3622" s="1"/>
      <c r="AU3622" s="1"/>
      <c r="AV3622" s="1"/>
      <c r="AW3622" s="1"/>
      <c r="AX3622" s="1"/>
      <c r="AY3622" s="1"/>
      <c r="AZ3622" s="1"/>
      <c r="BA3622" s="1"/>
      <c r="BB3622" s="1"/>
      <c r="BC3622" s="1"/>
      <c r="BD3622" s="1"/>
      <c r="BE3622" s="1"/>
      <c r="BF3622" s="1"/>
      <c r="BG3622" s="1"/>
      <c r="BH3622" s="1"/>
      <c r="BI3622" s="1"/>
      <c r="BJ3622" s="1"/>
      <c r="BK3622" s="1"/>
    </row>
    <row r="3623" spans="1:63" s="901" customFormat="1" ht="15" customHeight="1" x14ac:dyDescent="0.1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c r="AD3623" s="1"/>
      <c r="AE3623" s="1"/>
      <c r="AF3623" s="50"/>
      <c r="AG3623" s="54"/>
      <c r="AH3623" s="1"/>
      <c r="AI3623" s="1"/>
      <c r="AJ3623" s="1"/>
      <c r="AK3623" s="1"/>
      <c r="AL3623" s="1"/>
      <c r="AM3623" s="1"/>
      <c r="AN3623" s="1"/>
      <c r="AO3623" s="1"/>
      <c r="AP3623" s="1"/>
      <c r="AQ3623" s="1"/>
      <c r="AR3623" s="1"/>
      <c r="AS3623" s="1"/>
      <c r="AT3623" s="1"/>
      <c r="AU3623" s="1"/>
      <c r="AV3623" s="1"/>
      <c r="AW3623" s="1"/>
      <c r="AX3623" s="1"/>
      <c r="AY3623" s="1"/>
      <c r="AZ3623" s="1"/>
      <c r="BA3623" s="1"/>
      <c r="BB3623" s="1"/>
      <c r="BC3623" s="1"/>
      <c r="BD3623" s="1"/>
      <c r="BE3623" s="1"/>
      <c r="BF3623" s="1"/>
      <c r="BG3623" s="1"/>
      <c r="BH3623" s="1"/>
      <c r="BI3623" s="1"/>
      <c r="BJ3623" s="1"/>
      <c r="BK3623" s="1"/>
    </row>
    <row r="3624" spans="1:63" s="901" customFormat="1" ht="15" customHeight="1" x14ac:dyDescent="0.1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c r="AD3624" s="1"/>
      <c r="AE3624" s="1"/>
      <c r="AF3624" s="50"/>
      <c r="AG3624" s="54"/>
      <c r="AH3624" s="1"/>
      <c r="AI3624" s="1"/>
      <c r="AJ3624" s="1"/>
      <c r="AK3624" s="1"/>
      <c r="AL3624" s="1"/>
      <c r="AM3624" s="1"/>
      <c r="AN3624" s="1"/>
      <c r="AO3624" s="1"/>
      <c r="AP3624" s="1"/>
      <c r="AQ3624" s="1"/>
      <c r="AR3624" s="1"/>
      <c r="AS3624" s="1"/>
      <c r="AT3624" s="1"/>
      <c r="AU3624" s="1"/>
      <c r="AV3624" s="1"/>
      <c r="AW3624" s="1"/>
      <c r="AX3624" s="1"/>
      <c r="AY3624" s="1"/>
      <c r="AZ3624" s="1"/>
      <c r="BA3624" s="1"/>
      <c r="BB3624" s="1"/>
      <c r="BC3624" s="1"/>
      <c r="BD3624" s="1"/>
      <c r="BE3624" s="1"/>
      <c r="BF3624" s="1"/>
      <c r="BG3624" s="1"/>
      <c r="BH3624" s="1"/>
      <c r="BI3624" s="1"/>
      <c r="BJ3624" s="1"/>
      <c r="BK3624" s="1"/>
    </row>
    <row r="3625" spans="1:63" s="901" customFormat="1" ht="15" customHeight="1" x14ac:dyDescent="0.1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c r="AD3625" s="1"/>
      <c r="AE3625" s="1"/>
      <c r="AF3625" s="50"/>
      <c r="AG3625" s="54"/>
      <c r="AH3625" s="1"/>
      <c r="AI3625" s="1"/>
      <c r="AJ3625" s="1"/>
      <c r="AK3625" s="1"/>
      <c r="AL3625" s="1"/>
      <c r="AM3625" s="1"/>
      <c r="AN3625" s="1"/>
      <c r="AO3625" s="1"/>
      <c r="AP3625" s="1"/>
      <c r="AQ3625" s="1"/>
      <c r="AR3625" s="1"/>
      <c r="AS3625" s="1"/>
      <c r="AT3625" s="1"/>
      <c r="AU3625" s="1"/>
      <c r="AV3625" s="1"/>
      <c r="AW3625" s="1"/>
      <c r="AX3625" s="1"/>
      <c r="AY3625" s="1"/>
      <c r="AZ3625" s="1"/>
      <c r="BA3625" s="1"/>
      <c r="BB3625" s="1"/>
      <c r="BC3625" s="1"/>
      <c r="BD3625" s="1"/>
      <c r="BE3625" s="1"/>
      <c r="BF3625" s="1"/>
      <c r="BG3625" s="1"/>
      <c r="BH3625" s="1"/>
      <c r="BI3625" s="1"/>
      <c r="BJ3625" s="1"/>
      <c r="BK3625" s="1"/>
    </row>
    <row r="3626" spans="1:63" s="901" customFormat="1" ht="15" customHeight="1" x14ac:dyDescent="0.1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c r="AD3626" s="1"/>
      <c r="AE3626" s="1"/>
      <c r="AF3626" s="50"/>
      <c r="AG3626" s="54"/>
      <c r="AH3626" s="1"/>
      <c r="AI3626" s="1"/>
      <c r="AJ3626" s="1"/>
      <c r="AK3626" s="1"/>
      <c r="AL3626" s="1"/>
      <c r="AM3626" s="1"/>
      <c r="AN3626" s="1"/>
      <c r="AO3626" s="1"/>
      <c r="AP3626" s="1"/>
      <c r="AQ3626" s="1"/>
      <c r="AR3626" s="1"/>
      <c r="AS3626" s="1"/>
      <c r="AT3626" s="1"/>
      <c r="AU3626" s="1"/>
      <c r="AV3626" s="1"/>
      <c r="AW3626" s="1"/>
      <c r="AX3626" s="1"/>
      <c r="AY3626" s="1"/>
      <c r="AZ3626" s="1"/>
      <c r="BA3626" s="1"/>
      <c r="BB3626" s="1"/>
      <c r="BC3626" s="1"/>
      <c r="BD3626" s="1"/>
      <c r="BE3626" s="1"/>
      <c r="BF3626" s="1"/>
      <c r="BG3626" s="1"/>
      <c r="BH3626" s="1"/>
      <c r="BI3626" s="1"/>
      <c r="BJ3626" s="1"/>
      <c r="BK3626" s="1"/>
    </row>
    <row r="3627" spans="1:63" s="901" customFormat="1" ht="15" customHeight="1" x14ac:dyDescent="0.1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c r="AD3627" s="1"/>
      <c r="AE3627" s="1"/>
      <c r="AF3627" s="50"/>
      <c r="AG3627" s="54"/>
      <c r="AH3627" s="1"/>
      <c r="AI3627" s="1"/>
      <c r="AJ3627" s="1"/>
      <c r="AK3627" s="1"/>
      <c r="AL3627" s="1"/>
      <c r="AM3627" s="1"/>
      <c r="AN3627" s="1"/>
      <c r="AO3627" s="1"/>
      <c r="AP3627" s="1"/>
      <c r="AQ3627" s="1"/>
      <c r="AR3627" s="1"/>
      <c r="AS3627" s="1"/>
      <c r="AT3627" s="1"/>
      <c r="AU3627" s="1"/>
      <c r="AV3627" s="1"/>
      <c r="AW3627" s="1"/>
      <c r="AX3627" s="1"/>
      <c r="AY3627" s="1"/>
      <c r="AZ3627" s="1"/>
      <c r="BA3627" s="1"/>
      <c r="BB3627" s="1"/>
      <c r="BC3627" s="1"/>
      <c r="BD3627" s="1"/>
      <c r="BE3627" s="1"/>
      <c r="BF3627" s="1"/>
      <c r="BG3627" s="1"/>
      <c r="BH3627" s="1"/>
      <c r="BI3627" s="1"/>
      <c r="BJ3627" s="1"/>
      <c r="BK3627" s="1"/>
    </row>
    <row r="3628" spans="1:63" s="901" customFormat="1" ht="15" customHeight="1" x14ac:dyDescent="0.1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c r="AD3628" s="1"/>
      <c r="AE3628" s="1"/>
      <c r="AF3628" s="50"/>
      <c r="AG3628" s="54"/>
      <c r="AH3628" s="1"/>
      <c r="AI3628" s="1"/>
      <c r="AJ3628" s="1"/>
      <c r="AK3628" s="1"/>
      <c r="AL3628" s="1"/>
      <c r="AM3628" s="1"/>
      <c r="AN3628" s="1"/>
      <c r="AO3628" s="1"/>
      <c r="AP3628" s="1"/>
      <c r="AQ3628" s="1"/>
      <c r="AR3628" s="1"/>
      <c r="AS3628" s="1"/>
      <c r="AT3628" s="1"/>
      <c r="AU3628" s="1"/>
      <c r="AV3628" s="1"/>
      <c r="AW3628" s="1"/>
      <c r="AX3628" s="1"/>
      <c r="AY3628" s="1"/>
      <c r="AZ3628" s="1"/>
      <c r="BA3628" s="1"/>
      <c r="BB3628" s="1"/>
      <c r="BC3628" s="1"/>
      <c r="BD3628" s="1"/>
      <c r="BE3628" s="1"/>
      <c r="BF3628" s="1"/>
      <c r="BG3628" s="1"/>
      <c r="BH3628" s="1"/>
      <c r="BI3628" s="1"/>
      <c r="BJ3628" s="1"/>
      <c r="BK3628" s="1"/>
    </row>
    <row r="3629" spans="1:63" s="901" customFormat="1" ht="15" customHeight="1" x14ac:dyDescent="0.1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c r="AD3629" s="1"/>
      <c r="AE3629" s="1"/>
      <c r="AF3629" s="50"/>
      <c r="AG3629" s="54"/>
      <c r="AH3629" s="1"/>
      <c r="AI3629" s="1"/>
      <c r="AJ3629" s="1"/>
      <c r="AK3629" s="1"/>
      <c r="AL3629" s="1"/>
      <c r="AM3629" s="1"/>
      <c r="AN3629" s="1"/>
      <c r="AO3629" s="1"/>
      <c r="AP3629" s="1"/>
      <c r="AQ3629" s="1"/>
      <c r="AR3629" s="1"/>
      <c r="AS3629" s="1"/>
      <c r="AT3629" s="1"/>
      <c r="AU3629" s="1"/>
      <c r="AV3629" s="1"/>
      <c r="AW3629" s="1"/>
      <c r="AX3629" s="1"/>
      <c r="AY3629" s="1"/>
      <c r="AZ3629" s="1"/>
      <c r="BA3629" s="1"/>
      <c r="BB3629" s="1"/>
      <c r="BC3629" s="1"/>
      <c r="BD3629" s="1"/>
      <c r="BE3629" s="1"/>
      <c r="BF3629" s="1"/>
      <c r="BG3629" s="1"/>
      <c r="BH3629" s="1"/>
      <c r="BI3629" s="1"/>
      <c r="BJ3629" s="1"/>
      <c r="BK3629" s="1"/>
    </row>
    <row r="3630" spans="1:63" s="901" customFormat="1" ht="15" customHeight="1" x14ac:dyDescent="0.1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c r="AD3630" s="1"/>
      <c r="AE3630" s="1"/>
      <c r="AF3630" s="50"/>
      <c r="AG3630" s="54"/>
      <c r="AH3630" s="1"/>
      <c r="AI3630" s="1"/>
      <c r="AJ3630" s="1"/>
      <c r="AK3630" s="1"/>
      <c r="AL3630" s="1"/>
      <c r="AM3630" s="1"/>
      <c r="AN3630" s="1"/>
      <c r="AO3630" s="1"/>
      <c r="AP3630" s="1"/>
      <c r="AQ3630" s="1"/>
      <c r="AR3630" s="1"/>
      <c r="AS3630" s="1"/>
      <c r="AT3630" s="1"/>
      <c r="AU3630" s="1"/>
      <c r="AV3630" s="1"/>
      <c r="AW3630" s="1"/>
      <c r="AX3630" s="1"/>
      <c r="AY3630" s="1"/>
      <c r="AZ3630" s="1"/>
      <c r="BA3630" s="1"/>
      <c r="BB3630" s="1"/>
      <c r="BC3630" s="1"/>
      <c r="BD3630" s="1"/>
      <c r="BE3630" s="1"/>
      <c r="BF3630" s="1"/>
      <c r="BG3630" s="1"/>
      <c r="BH3630" s="1"/>
      <c r="BI3630" s="1"/>
      <c r="BJ3630" s="1"/>
      <c r="BK3630" s="1"/>
    </row>
    <row r="3631" spans="1:63" s="901" customFormat="1" ht="15" customHeight="1" x14ac:dyDescent="0.1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c r="AD3631" s="1"/>
      <c r="AE3631" s="1"/>
      <c r="AF3631" s="50"/>
      <c r="AG3631" s="54"/>
      <c r="AH3631" s="1"/>
      <c r="AI3631" s="1"/>
      <c r="AJ3631" s="1"/>
      <c r="AK3631" s="1"/>
      <c r="AL3631" s="1"/>
      <c r="AM3631" s="1"/>
      <c r="AN3631" s="1"/>
      <c r="AO3631" s="1"/>
      <c r="AP3631" s="1"/>
      <c r="AQ3631" s="1"/>
      <c r="AR3631" s="1"/>
      <c r="AS3631" s="1"/>
      <c r="AT3631" s="1"/>
      <c r="AU3631" s="1"/>
      <c r="AV3631" s="1"/>
      <c r="AW3631" s="1"/>
      <c r="AX3631" s="1"/>
      <c r="AY3631" s="1"/>
      <c r="AZ3631" s="1"/>
      <c r="BA3631" s="1"/>
      <c r="BB3631" s="1"/>
      <c r="BC3631" s="1"/>
      <c r="BD3631" s="1"/>
      <c r="BE3631" s="1"/>
      <c r="BF3631" s="1"/>
      <c r="BG3631" s="1"/>
      <c r="BH3631" s="1"/>
      <c r="BI3631" s="1"/>
      <c r="BJ3631" s="1"/>
      <c r="BK3631" s="1"/>
    </row>
    <row r="3632" spans="1:63" s="901" customFormat="1" ht="15" customHeight="1" x14ac:dyDescent="0.1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c r="AD3632" s="1"/>
      <c r="AE3632" s="1"/>
      <c r="AF3632" s="50"/>
      <c r="AG3632" s="54"/>
      <c r="AH3632" s="1"/>
      <c r="AI3632" s="1"/>
      <c r="AJ3632" s="1"/>
      <c r="AK3632" s="1"/>
      <c r="AL3632" s="1"/>
      <c r="AM3632" s="1"/>
      <c r="AN3632" s="1"/>
      <c r="AO3632" s="1"/>
      <c r="AP3632" s="1"/>
      <c r="AQ3632" s="1"/>
      <c r="AR3632" s="1"/>
      <c r="AS3632" s="1"/>
      <c r="AT3632" s="1"/>
      <c r="AU3632" s="1"/>
      <c r="AV3632" s="1"/>
      <c r="AW3632" s="1"/>
      <c r="AX3632" s="1"/>
      <c r="AY3632" s="1"/>
      <c r="AZ3632" s="1"/>
      <c r="BA3632" s="1"/>
      <c r="BB3632" s="1"/>
      <c r="BC3632" s="1"/>
      <c r="BD3632" s="1"/>
      <c r="BE3632" s="1"/>
      <c r="BF3632" s="1"/>
      <c r="BG3632" s="1"/>
      <c r="BH3632" s="1"/>
      <c r="BI3632" s="1"/>
      <c r="BJ3632" s="1"/>
      <c r="BK3632" s="1"/>
    </row>
    <row r="3633" spans="1:63" s="901" customFormat="1" ht="15" customHeight="1" x14ac:dyDescent="0.1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c r="AD3633" s="1"/>
      <c r="AE3633" s="1"/>
      <c r="AF3633" s="50"/>
      <c r="AG3633" s="54"/>
      <c r="AH3633" s="1"/>
      <c r="AI3633" s="1"/>
      <c r="AJ3633" s="1"/>
      <c r="AK3633" s="1"/>
      <c r="AL3633" s="1"/>
      <c r="AM3633" s="1"/>
      <c r="AN3633" s="1"/>
      <c r="AO3633" s="1"/>
      <c r="AP3633" s="1"/>
      <c r="AQ3633" s="1"/>
      <c r="AR3633" s="1"/>
      <c r="AS3633" s="1"/>
      <c r="AT3633" s="1"/>
      <c r="AU3633" s="1"/>
      <c r="AV3633" s="1"/>
      <c r="AW3633" s="1"/>
      <c r="AX3633" s="1"/>
      <c r="AY3633" s="1"/>
      <c r="AZ3633" s="1"/>
      <c r="BA3633" s="1"/>
      <c r="BB3633" s="1"/>
      <c r="BC3633" s="1"/>
      <c r="BD3633" s="1"/>
      <c r="BE3633" s="1"/>
      <c r="BF3633" s="1"/>
      <c r="BG3633" s="1"/>
      <c r="BH3633" s="1"/>
      <c r="BI3633" s="1"/>
      <c r="BJ3633" s="1"/>
      <c r="BK3633" s="1"/>
    </row>
    <row r="3634" spans="1:63" s="901" customFormat="1" ht="15" customHeight="1" x14ac:dyDescent="0.1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c r="AD3634" s="1"/>
      <c r="AE3634" s="1"/>
      <c r="AF3634" s="50"/>
      <c r="AG3634" s="54"/>
      <c r="AH3634" s="1"/>
      <c r="AI3634" s="1"/>
      <c r="AJ3634" s="1"/>
      <c r="AK3634" s="1"/>
      <c r="AL3634" s="1"/>
      <c r="AM3634" s="1"/>
      <c r="AN3634" s="1"/>
      <c r="AO3634" s="1"/>
      <c r="AP3634" s="1"/>
      <c r="AQ3634" s="1"/>
      <c r="AR3634" s="1"/>
      <c r="AS3634" s="1"/>
      <c r="AT3634" s="1"/>
      <c r="AU3634" s="1"/>
      <c r="AV3634" s="1"/>
      <c r="AW3634" s="1"/>
      <c r="AX3634" s="1"/>
      <c r="AY3634" s="1"/>
      <c r="AZ3634" s="1"/>
      <c r="BA3634" s="1"/>
      <c r="BB3634" s="1"/>
      <c r="BC3634" s="1"/>
      <c r="BD3634" s="1"/>
      <c r="BE3634" s="1"/>
      <c r="BF3634" s="1"/>
      <c r="BG3634" s="1"/>
      <c r="BH3634" s="1"/>
      <c r="BI3634" s="1"/>
      <c r="BJ3634" s="1"/>
      <c r="BK3634" s="1"/>
    </row>
    <row r="3635" spans="1:63" s="901" customFormat="1" ht="15" customHeight="1" x14ac:dyDescent="0.1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c r="AD3635" s="1"/>
      <c r="AE3635" s="1"/>
      <c r="AF3635" s="50"/>
      <c r="AG3635" s="54"/>
      <c r="AH3635" s="1"/>
      <c r="AI3635" s="1"/>
      <c r="AJ3635" s="1"/>
      <c r="AK3635" s="1"/>
      <c r="AL3635" s="1"/>
      <c r="AM3635" s="1"/>
      <c r="AN3635" s="1"/>
      <c r="AO3635" s="1"/>
      <c r="AP3635" s="1"/>
      <c r="AQ3635" s="1"/>
      <c r="AR3635" s="1"/>
      <c r="AS3635" s="1"/>
      <c r="AT3635" s="1"/>
      <c r="AU3635" s="1"/>
      <c r="AV3635" s="1"/>
      <c r="AW3635" s="1"/>
      <c r="AX3635" s="1"/>
      <c r="AY3635" s="1"/>
      <c r="AZ3635" s="1"/>
      <c r="BA3635" s="1"/>
      <c r="BB3635" s="1"/>
      <c r="BC3635" s="1"/>
      <c r="BD3635" s="1"/>
      <c r="BE3635" s="1"/>
      <c r="BF3635" s="1"/>
      <c r="BG3635" s="1"/>
      <c r="BH3635" s="1"/>
      <c r="BI3635" s="1"/>
      <c r="BJ3635" s="1"/>
      <c r="BK3635" s="1"/>
    </row>
    <row r="3636" spans="1:63" s="901" customFormat="1" ht="15" customHeight="1" x14ac:dyDescent="0.1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c r="AD3636" s="1"/>
      <c r="AE3636" s="1"/>
      <c r="AF3636" s="50"/>
      <c r="AG3636" s="54"/>
      <c r="AH3636" s="1"/>
      <c r="AI3636" s="1"/>
      <c r="AJ3636" s="1"/>
      <c r="AK3636" s="1"/>
      <c r="AL3636" s="1"/>
      <c r="AM3636" s="1"/>
      <c r="AN3636" s="1"/>
      <c r="AO3636" s="1"/>
      <c r="AP3636" s="1"/>
      <c r="AQ3636" s="1"/>
      <c r="AR3636" s="1"/>
      <c r="AS3636" s="1"/>
      <c r="AT3636" s="1"/>
      <c r="AU3636" s="1"/>
      <c r="AV3636" s="1"/>
      <c r="AW3636" s="1"/>
      <c r="AX3636" s="1"/>
      <c r="AY3636" s="1"/>
      <c r="AZ3636" s="1"/>
      <c r="BA3636" s="1"/>
      <c r="BB3636" s="1"/>
      <c r="BC3636" s="1"/>
      <c r="BD3636" s="1"/>
      <c r="BE3636" s="1"/>
      <c r="BF3636" s="1"/>
      <c r="BG3636" s="1"/>
      <c r="BH3636" s="1"/>
      <c r="BI3636" s="1"/>
      <c r="BJ3636" s="1"/>
      <c r="BK3636" s="1"/>
    </row>
    <row r="3637" spans="1:63" s="901" customFormat="1" ht="15" customHeight="1" x14ac:dyDescent="0.1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c r="AD3637" s="1"/>
      <c r="AE3637" s="1"/>
      <c r="AF3637" s="50"/>
      <c r="AG3637" s="54"/>
      <c r="AH3637" s="1"/>
      <c r="AI3637" s="1"/>
      <c r="AJ3637" s="1"/>
      <c r="AK3637" s="1"/>
      <c r="AL3637" s="1"/>
      <c r="AM3637" s="1"/>
      <c r="AN3637" s="1"/>
      <c r="AO3637" s="1"/>
      <c r="AP3637" s="1"/>
      <c r="AQ3637" s="1"/>
      <c r="AR3637" s="1"/>
      <c r="AS3637" s="1"/>
      <c r="AT3637" s="1"/>
      <c r="AU3637" s="1"/>
      <c r="AV3637" s="1"/>
      <c r="AW3637" s="1"/>
      <c r="AX3637" s="1"/>
      <c r="AY3637" s="1"/>
      <c r="AZ3637" s="1"/>
      <c r="BA3637" s="1"/>
      <c r="BB3637" s="1"/>
      <c r="BC3637" s="1"/>
      <c r="BD3637" s="1"/>
      <c r="BE3637" s="1"/>
      <c r="BF3637" s="1"/>
      <c r="BG3637" s="1"/>
      <c r="BH3637" s="1"/>
      <c r="BI3637" s="1"/>
      <c r="BJ3637" s="1"/>
      <c r="BK3637" s="1"/>
    </row>
    <row r="3638" spans="1:63" s="901" customFormat="1" ht="15" customHeight="1" x14ac:dyDescent="0.1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c r="AD3638" s="1"/>
      <c r="AE3638" s="1"/>
      <c r="AF3638" s="50"/>
      <c r="AG3638" s="54"/>
      <c r="AH3638" s="1"/>
      <c r="AI3638" s="1"/>
      <c r="AJ3638" s="1"/>
      <c r="AK3638" s="1"/>
      <c r="AL3638" s="1"/>
      <c r="AM3638" s="1"/>
      <c r="AN3638" s="1"/>
      <c r="AO3638" s="1"/>
      <c r="AP3638" s="1"/>
      <c r="AQ3638" s="1"/>
      <c r="AR3638" s="1"/>
      <c r="AS3638" s="1"/>
      <c r="AT3638" s="1"/>
      <c r="AU3638" s="1"/>
      <c r="AV3638" s="1"/>
      <c r="AW3638" s="1"/>
      <c r="AX3638" s="1"/>
      <c r="AY3638" s="1"/>
      <c r="AZ3638" s="1"/>
      <c r="BA3638" s="1"/>
      <c r="BB3638" s="1"/>
      <c r="BC3638" s="1"/>
      <c r="BD3638" s="1"/>
      <c r="BE3638" s="1"/>
      <c r="BF3638" s="1"/>
      <c r="BG3638" s="1"/>
      <c r="BH3638" s="1"/>
      <c r="BI3638" s="1"/>
      <c r="BJ3638" s="1"/>
      <c r="BK3638" s="1"/>
    </row>
    <row r="3639" spans="1:63" s="901" customFormat="1" ht="15" customHeight="1" x14ac:dyDescent="0.1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c r="AD3639" s="1"/>
      <c r="AE3639" s="1"/>
      <c r="AF3639" s="50"/>
      <c r="AG3639" s="54"/>
      <c r="AH3639" s="1"/>
      <c r="AI3639" s="1"/>
      <c r="AJ3639" s="1"/>
      <c r="AK3639" s="1"/>
      <c r="AL3639" s="1"/>
      <c r="AM3639" s="1"/>
      <c r="AN3639" s="1"/>
      <c r="AO3639" s="1"/>
      <c r="AP3639" s="1"/>
      <c r="AQ3639" s="1"/>
      <c r="AR3639" s="1"/>
      <c r="AS3639" s="1"/>
      <c r="AT3639" s="1"/>
      <c r="AU3639" s="1"/>
      <c r="AV3639" s="1"/>
      <c r="AW3639" s="1"/>
      <c r="AX3639" s="1"/>
      <c r="AY3639" s="1"/>
      <c r="AZ3639" s="1"/>
      <c r="BA3639" s="1"/>
      <c r="BB3639" s="1"/>
      <c r="BC3639" s="1"/>
      <c r="BD3639" s="1"/>
      <c r="BE3639" s="1"/>
      <c r="BF3639" s="1"/>
      <c r="BG3639" s="1"/>
      <c r="BH3639" s="1"/>
      <c r="BI3639" s="1"/>
      <c r="BJ3639" s="1"/>
      <c r="BK3639" s="1"/>
    </row>
    <row r="3640" spans="1:63" s="901" customFormat="1" ht="15" customHeight="1" x14ac:dyDescent="0.1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c r="AD3640" s="1"/>
      <c r="AE3640" s="1"/>
      <c r="AF3640" s="50"/>
      <c r="AG3640" s="54"/>
      <c r="AH3640" s="1"/>
      <c r="AI3640" s="1"/>
      <c r="AJ3640" s="1"/>
      <c r="AK3640" s="1"/>
      <c r="AL3640" s="1"/>
      <c r="AM3640" s="1"/>
      <c r="AN3640" s="1"/>
      <c r="AO3640" s="1"/>
      <c r="AP3640" s="1"/>
      <c r="AQ3640" s="1"/>
      <c r="AR3640" s="1"/>
      <c r="AS3640" s="1"/>
      <c r="AT3640" s="1"/>
      <c r="AU3640" s="1"/>
      <c r="AV3640" s="1"/>
      <c r="AW3640" s="1"/>
      <c r="AX3640" s="1"/>
      <c r="AY3640" s="1"/>
      <c r="AZ3640" s="1"/>
      <c r="BA3640" s="1"/>
      <c r="BB3640" s="1"/>
      <c r="BC3640" s="1"/>
      <c r="BD3640" s="1"/>
      <c r="BE3640" s="1"/>
      <c r="BF3640" s="1"/>
      <c r="BG3640" s="1"/>
      <c r="BH3640" s="1"/>
      <c r="BI3640" s="1"/>
      <c r="BJ3640" s="1"/>
      <c r="BK3640" s="1"/>
    </row>
    <row r="3641" spans="1:63" s="901" customFormat="1" ht="15" customHeight="1" x14ac:dyDescent="0.1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c r="AD3641" s="1"/>
      <c r="AE3641" s="1"/>
      <c r="AF3641" s="50"/>
      <c r="AG3641" s="54"/>
      <c r="AH3641" s="1"/>
      <c r="AI3641" s="1"/>
      <c r="AJ3641" s="1"/>
      <c r="AK3641" s="1"/>
      <c r="AL3641" s="1"/>
      <c r="AM3641" s="1"/>
      <c r="AN3641" s="1"/>
      <c r="AO3641" s="1"/>
      <c r="AP3641" s="1"/>
      <c r="AQ3641" s="1"/>
      <c r="AR3641" s="1"/>
      <c r="AS3641" s="1"/>
      <c r="AT3641" s="1"/>
      <c r="AU3641" s="1"/>
      <c r="AV3641" s="1"/>
      <c r="AW3641" s="1"/>
      <c r="AX3641" s="1"/>
      <c r="AY3641" s="1"/>
      <c r="AZ3641" s="1"/>
      <c r="BA3641" s="1"/>
      <c r="BB3641" s="1"/>
      <c r="BC3641" s="1"/>
      <c r="BD3641" s="1"/>
      <c r="BE3641" s="1"/>
      <c r="BF3641" s="1"/>
      <c r="BG3641" s="1"/>
      <c r="BH3641" s="1"/>
      <c r="BI3641" s="1"/>
      <c r="BJ3641" s="1"/>
      <c r="BK3641" s="1"/>
    </row>
    <row r="3642" spans="1:63" s="901" customFormat="1" ht="15" customHeight="1" x14ac:dyDescent="0.1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c r="AD3642" s="1"/>
      <c r="AE3642" s="1"/>
      <c r="AF3642" s="50"/>
      <c r="AG3642" s="54"/>
      <c r="AH3642" s="1"/>
      <c r="AI3642" s="1"/>
      <c r="AJ3642" s="1"/>
      <c r="AK3642" s="1"/>
      <c r="AL3642" s="1"/>
      <c r="AM3642" s="1"/>
      <c r="AN3642" s="1"/>
      <c r="AO3642" s="1"/>
      <c r="AP3642" s="1"/>
      <c r="AQ3642" s="1"/>
      <c r="AR3642" s="1"/>
      <c r="AS3642" s="1"/>
      <c r="AT3642" s="1"/>
      <c r="AU3642" s="1"/>
      <c r="AV3642" s="1"/>
      <c r="AW3642" s="1"/>
      <c r="AX3642" s="1"/>
      <c r="AY3642" s="1"/>
      <c r="AZ3642" s="1"/>
      <c r="BA3642" s="1"/>
      <c r="BB3642" s="1"/>
      <c r="BC3642" s="1"/>
      <c r="BD3642" s="1"/>
      <c r="BE3642" s="1"/>
      <c r="BF3642" s="1"/>
      <c r="BG3642" s="1"/>
      <c r="BH3642" s="1"/>
      <c r="BI3642" s="1"/>
      <c r="BJ3642" s="1"/>
      <c r="BK3642" s="1"/>
    </row>
    <row r="3643" spans="1:63" s="901" customFormat="1" ht="15" customHeight="1" x14ac:dyDescent="0.1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c r="AD3643" s="1"/>
      <c r="AE3643" s="1"/>
      <c r="AF3643" s="50"/>
      <c r="AG3643" s="54"/>
      <c r="AH3643" s="1"/>
      <c r="AI3643" s="1"/>
      <c r="AJ3643" s="1"/>
      <c r="AK3643" s="1"/>
      <c r="AL3643" s="1"/>
      <c r="AM3643" s="1"/>
      <c r="AN3643" s="1"/>
      <c r="AO3643" s="1"/>
      <c r="AP3643" s="1"/>
      <c r="AQ3643" s="1"/>
      <c r="AR3643" s="1"/>
      <c r="AS3643" s="1"/>
      <c r="AT3643" s="1"/>
      <c r="AU3643" s="1"/>
      <c r="AV3643" s="1"/>
      <c r="AW3643" s="1"/>
      <c r="AX3643" s="1"/>
      <c r="AY3643" s="1"/>
      <c r="AZ3643" s="1"/>
      <c r="BA3643" s="1"/>
      <c r="BB3643" s="1"/>
      <c r="BC3643" s="1"/>
      <c r="BD3643" s="1"/>
      <c r="BE3643" s="1"/>
      <c r="BF3643" s="1"/>
      <c r="BG3643" s="1"/>
      <c r="BH3643" s="1"/>
      <c r="BI3643" s="1"/>
      <c r="BJ3643" s="1"/>
      <c r="BK3643" s="1"/>
    </row>
    <row r="3644" spans="1:63" s="901" customFormat="1" ht="15" customHeight="1" x14ac:dyDescent="0.1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c r="AD3644" s="1"/>
      <c r="AE3644" s="1"/>
      <c r="AF3644" s="50"/>
      <c r="AG3644" s="54"/>
      <c r="AH3644" s="1"/>
      <c r="AI3644" s="1"/>
      <c r="AJ3644" s="1"/>
      <c r="AK3644" s="1"/>
      <c r="AL3644" s="1"/>
      <c r="AM3644" s="1"/>
      <c r="AN3644" s="1"/>
      <c r="AO3644" s="1"/>
      <c r="AP3644" s="1"/>
      <c r="AQ3644" s="1"/>
      <c r="AR3644" s="1"/>
      <c r="AS3644" s="1"/>
      <c r="AT3644" s="1"/>
      <c r="AU3644" s="1"/>
      <c r="AV3644" s="1"/>
      <c r="AW3644" s="1"/>
      <c r="AX3644" s="1"/>
      <c r="AY3644" s="1"/>
      <c r="AZ3644" s="1"/>
      <c r="BA3644" s="1"/>
      <c r="BB3644" s="1"/>
      <c r="BC3644" s="1"/>
      <c r="BD3644" s="1"/>
      <c r="BE3644" s="1"/>
      <c r="BF3644" s="1"/>
      <c r="BG3644" s="1"/>
      <c r="BH3644" s="1"/>
      <c r="BI3644" s="1"/>
      <c r="BJ3644" s="1"/>
      <c r="BK3644" s="1"/>
    </row>
    <row r="3645" spans="1:63" s="901" customFormat="1" ht="15" customHeight="1" x14ac:dyDescent="0.1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c r="AD3645" s="1"/>
      <c r="AE3645" s="1"/>
      <c r="AF3645" s="50"/>
      <c r="AG3645" s="54"/>
      <c r="AH3645" s="1"/>
      <c r="AI3645" s="1"/>
      <c r="AJ3645" s="1"/>
      <c r="AK3645" s="1"/>
      <c r="AL3645" s="1"/>
      <c r="AM3645" s="1"/>
      <c r="AN3645" s="1"/>
      <c r="AO3645" s="1"/>
      <c r="AP3645" s="1"/>
      <c r="AQ3645" s="1"/>
      <c r="AR3645" s="1"/>
      <c r="AS3645" s="1"/>
      <c r="AT3645" s="1"/>
      <c r="AU3645" s="1"/>
      <c r="AV3645" s="1"/>
      <c r="AW3645" s="1"/>
      <c r="AX3645" s="1"/>
      <c r="AY3645" s="1"/>
      <c r="AZ3645" s="1"/>
      <c r="BA3645" s="1"/>
      <c r="BB3645" s="1"/>
      <c r="BC3645" s="1"/>
      <c r="BD3645" s="1"/>
      <c r="BE3645" s="1"/>
      <c r="BF3645" s="1"/>
      <c r="BG3645" s="1"/>
      <c r="BH3645" s="1"/>
      <c r="BI3645" s="1"/>
      <c r="BJ3645" s="1"/>
      <c r="BK3645" s="1"/>
    </row>
    <row r="3646" spans="1:63" s="901" customFormat="1" ht="15" customHeight="1" x14ac:dyDescent="0.1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c r="AD3646" s="1"/>
      <c r="AE3646" s="1"/>
      <c r="AF3646" s="50"/>
      <c r="AG3646" s="54"/>
      <c r="AH3646" s="1"/>
      <c r="AI3646" s="1"/>
      <c r="AJ3646" s="1"/>
      <c r="AK3646" s="1"/>
      <c r="AL3646" s="1"/>
      <c r="AM3646" s="1"/>
      <c r="AN3646" s="1"/>
      <c r="AO3646" s="1"/>
      <c r="AP3646" s="1"/>
      <c r="AQ3646" s="1"/>
      <c r="AR3646" s="1"/>
      <c r="AS3646" s="1"/>
      <c r="AT3646" s="1"/>
      <c r="AU3646" s="1"/>
      <c r="AV3646" s="1"/>
      <c r="AW3646" s="1"/>
      <c r="AX3646" s="1"/>
      <c r="AY3646" s="1"/>
      <c r="AZ3646" s="1"/>
      <c r="BA3646" s="1"/>
      <c r="BB3646" s="1"/>
      <c r="BC3646" s="1"/>
      <c r="BD3646" s="1"/>
      <c r="BE3646" s="1"/>
      <c r="BF3646" s="1"/>
      <c r="BG3646" s="1"/>
      <c r="BH3646" s="1"/>
      <c r="BI3646" s="1"/>
      <c r="BJ3646" s="1"/>
      <c r="BK3646" s="1"/>
    </row>
    <row r="3647" spans="1:63" s="901" customFormat="1" ht="15" customHeight="1" x14ac:dyDescent="0.1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c r="AD3647" s="1"/>
      <c r="AE3647" s="1"/>
      <c r="AF3647" s="50"/>
      <c r="AG3647" s="54"/>
      <c r="AH3647" s="1"/>
      <c r="AI3647" s="1"/>
      <c r="AJ3647" s="1"/>
      <c r="AK3647" s="1"/>
      <c r="AL3647" s="1"/>
      <c r="AM3647" s="1"/>
      <c r="AN3647" s="1"/>
      <c r="AO3647" s="1"/>
      <c r="AP3647" s="1"/>
      <c r="AQ3647" s="1"/>
      <c r="AR3647" s="1"/>
      <c r="AS3647" s="1"/>
      <c r="AT3647" s="1"/>
      <c r="AU3647" s="1"/>
      <c r="AV3647" s="1"/>
      <c r="AW3647" s="1"/>
      <c r="AX3647" s="1"/>
      <c r="AY3647" s="1"/>
      <c r="AZ3647" s="1"/>
      <c r="BA3647" s="1"/>
      <c r="BB3647" s="1"/>
      <c r="BC3647" s="1"/>
      <c r="BD3647" s="1"/>
      <c r="BE3647" s="1"/>
      <c r="BF3647" s="1"/>
      <c r="BG3647" s="1"/>
      <c r="BH3647" s="1"/>
      <c r="BI3647" s="1"/>
      <c r="BJ3647" s="1"/>
      <c r="BK3647" s="1"/>
    </row>
    <row r="3648" spans="1:63" s="901" customFormat="1" ht="15" customHeight="1" x14ac:dyDescent="0.1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c r="AD3648" s="1"/>
      <c r="AE3648" s="1"/>
      <c r="AF3648" s="50"/>
      <c r="AG3648" s="54"/>
      <c r="AH3648" s="1"/>
      <c r="AI3648" s="1"/>
      <c r="AJ3648" s="1"/>
      <c r="AK3648" s="1"/>
      <c r="AL3648" s="1"/>
      <c r="AM3648" s="1"/>
      <c r="AN3648" s="1"/>
      <c r="AO3648" s="1"/>
      <c r="AP3648" s="1"/>
      <c r="AQ3648" s="1"/>
      <c r="AR3648" s="1"/>
      <c r="AS3648" s="1"/>
      <c r="AT3648" s="1"/>
      <c r="AU3648" s="1"/>
      <c r="AV3648" s="1"/>
      <c r="AW3648" s="1"/>
      <c r="AX3648" s="1"/>
      <c r="AY3648" s="1"/>
      <c r="AZ3648" s="1"/>
      <c r="BA3648" s="1"/>
      <c r="BB3648" s="1"/>
      <c r="BC3648" s="1"/>
      <c r="BD3648" s="1"/>
      <c r="BE3648" s="1"/>
      <c r="BF3648" s="1"/>
      <c r="BG3648" s="1"/>
      <c r="BH3648" s="1"/>
      <c r="BI3648" s="1"/>
      <c r="BJ3648" s="1"/>
      <c r="BK3648" s="1"/>
    </row>
    <row r="3649" spans="1:63" s="901" customFormat="1" ht="15" customHeight="1" x14ac:dyDescent="0.1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c r="AD3649" s="1"/>
      <c r="AE3649" s="1"/>
      <c r="AF3649" s="50"/>
      <c r="AG3649" s="54"/>
      <c r="AH3649" s="1"/>
      <c r="AI3649" s="1"/>
      <c r="AJ3649" s="1"/>
      <c r="AK3649" s="1"/>
      <c r="AL3649" s="1"/>
      <c r="AM3649" s="1"/>
      <c r="AN3649" s="1"/>
      <c r="AO3649" s="1"/>
      <c r="AP3649" s="1"/>
      <c r="AQ3649" s="1"/>
      <c r="AR3649" s="1"/>
      <c r="AS3649" s="1"/>
      <c r="AT3649" s="1"/>
      <c r="AU3649" s="1"/>
      <c r="AV3649" s="1"/>
      <c r="AW3649" s="1"/>
      <c r="AX3649" s="1"/>
      <c r="AY3649" s="1"/>
      <c r="AZ3649" s="1"/>
      <c r="BA3649" s="1"/>
      <c r="BB3649" s="1"/>
      <c r="BC3649" s="1"/>
      <c r="BD3649" s="1"/>
      <c r="BE3649" s="1"/>
      <c r="BF3649" s="1"/>
      <c r="BG3649" s="1"/>
      <c r="BH3649" s="1"/>
      <c r="BI3649" s="1"/>
      <c r="BJ3649" s="1"/>
      <c r="BK3649" s="1"/>
    </row>
    <row r="3650" spans="1:63" s="901" customFormat="1" ht="15" customHeight="1" x14ac:dyDescent="0.1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c r="AD3650" s="1"/>
      <c r="AE3650" s="1"/>
      <c r="AF3650" s="50"/>
      <c r="AG3650" s="54"/>
      <c r="AH3650" s="1"/>
      <c r="AI3650" s="1"/>
      <c r="AJ3650" s="1"/>
      <c r="AK3650" s="1"/>
      <c r="AL3650" s="1"/>
      <c r="AM3650" s="1"/>
      <c r="AN3650" s="1"/>
      <c r="AO3650" s="1"/>
      <c r="AP3650" s="1"/>
      <c r="AQ3650" s="1"/>
      <c r="AR3650" s="1"/>
      <c r="AS3650" s="1"/>
      <c r="AT3650" s="1"/>
      <c r="AU3650" s="1"/>
      <c r="AV3650" s="1"/>
      <c r="AW3650" s="1"/>
      <c r="AX3650" s="1"/>
      <c r="AY3650" s="1"/>
      <c r="AZ3650" s="1"/>
      <c r="BA3650" s="1"/>
      <c r="BB3650" s="1"/>
      <c r="BC3650" s="1"/>
      <c r="BD3650" s="1"/>
      <c r="BE3650" s="1"/>
      <c r="BF3650" s="1"/>
      <c r="BG3650" s="1"/>
      <c r="BH3650" s="1"/>
      <c r="BI3650" s="1"/>
      <c r="BJ3650" s="1"/>
      <c r="BK3650" s="1"/>
    </row>
    <row r="3651" spans="1:63" s="901" customFormat="1" ht="15" customHeight="1" x14ac:dyDescent="0.1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c r="AD3651" s="1"/>
      <c r="AE3651" s="1"/>
      <c r="AF3651" s="50"/>
      <c r="AG3651" s="54"/>
      <c r="AH3651" s="1"/>
      <c r="AI3651" s="1"/>
      <c r="AJ3651" s="1"/>
      <c r="AK3651" s="1"/>
      <c r="AL3651" s="1"/>
      <c r="AM3651" s="1"/>
      <c r="AN3651" s="1"/>
      <c r="AO3651" s="1"/>
      <c r="AP3651" s="1"/>
      <c r="AQ3651" s="1"/>
      <c r="AR3651" s="1"/>
      <c r="AS3651" s="1"/>
      <c r="AT3651" s="1"/>
      <c r="AU3651" s="1"/>
      <c r="AV3651" s="1"/>
      <c r="AW3651" s="1"/>
      <c r="AX3651" s="1"/>
      <c r="AY3651" s="1"/>
      <c r="AZ3651" s="1"/>
      <c r="BA3651" s="1"/>
      <c r="BB3651" s="1"/>
      <c r="BC3651" s="1"/>
      <c r="BD3651" s="1"/>
      <c r="BE3651" s="1"/>
      <c r="BF3651" s="1"/>
      <c r="BG3651" s="1"/>
      <c r="BH3651" s="1"/>
      <c r="BI3651" s="1"/>
      <c r="BJ3651" s="1"/>
      <c r="BK3651" s="1"/>
    </row>
    <row r="3652" spans="1:63" s="901" customFormat="1" ht="15" customHeight="1" x14ac:dyDescent="0.1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c r="AD3652" s="1"/>
      <c r="AE3652" s="1"/>
      <c r="AF3652" s="50"/>
      <c r="AG3652" s="54"/>
      <c r="AH3652" s="1"/>
      <c r="AI3652" s="1"/>
      <c r="AJ3652" s="1"/>
      <c r="AK3652" s="1"/>
      <c r="AL3652" s="1"/>
      <c r="AM3652" s="1"/>
      <c r="AN3652" s="1"/>
      <c r="AO3652" s="1"/>
      <c r="AP3652" s="1"/>
      <c r="AQ3652" s="1"/>
      <c r="AR3652" s="1"/>
      <c r="AS3652" s="1"/>
      <c r="AT3652" s="1"/>
      <c r="AU3652" s="1"/>
      <c r="AV3652" s="1"/>
      <c r="AW3652" s="1"/>
      <c r="AX3652" s="1"/>
      <c r="AY3652" s="1"/>
      <c r="AZ3652" s="1"/>
      <c r="BA3652" s="1"/>
      <c r="BB3652" s="1"/>
      <c r="BC3652" s="1"/>
      <c r="BD3652" s="1"/>
      <c r="BE3652" s="1"/>
      <c r="BF3652" s="1"/>
      <c r="BG3652" s="1"/>
      <c r="BH3652" s="1"/>
      <c r="BI3652" s="1"/>
      <c r="BJ3652" s="1"/>
      <c r="BK3652" s="1"/>
    </row>
    <row r="3653" spans="1:63" s="901" customFormat="1" ht="15" customHeight="1" x14ac:dyDescent="0.1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c r="AD3653" s="1"/>
      <c r="AE3653" s="1"/>
      <c r="AF3653" s="50"/>
      <c r="AG3653" s="54"/>
      <c r="AH3653" s="1"/>
      <c r="AI3653" s="1"/>
      <c r="AJ3653" s="1"/>
      <c r="AK3653" s="1"/>
      <c r="AL3653" s="1"/>
      <c r="AM3653" s="1"/>
      <c r="AN3653" s="1"/>
      <c r="AO3653" s="1"/>
      <c r="AP3653" s="1"/>
      <c r="AQ3653" s="1"/>
      <c r="AR3653" s="1"/>
      <c r="AS3653" s="1"/>
      <c r="AT3653" s="1"/>
      <c r="AU3653" s="1"/>
      <c r="AV3653" s="1"/>
      <c r="AW3653" s="1"/>
      <c r="AX3653" s="1"/>
      <c r="AY3653" s="1"/>
      <c r="AZ3653" s="1"/>
      <c r="BA3653" s="1"/>
      <c r="BB3653" s="1"/>
      <c r="BC3653" s="1"/>
      <c r="BD3653" s="1"/>
      <c r="BE3653" s="1"/>
      <c r="BF3653" s="1"/>
      <c r="BG3653" s="1"/>
      <c r="BH3653" s="1"/>
      <c r="BI3653" s="1"/>
      <c r="BJ3653" s="1"/>
      <c r="BK3653" s="1"/>
    </row>
    <row r="3654" spans="1:63" s="901" customFormat="1" ht="15" customHeight="1" x14ac:dyDescent="0.1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c r="AD3654" s="1"/>
      <c r="AE3654" s="1"/>
      <c r="AF3654" s="50"/>
      <c r="AG3654" s="54"/>
      <c r="AH3654" s="1"/>
      <c r="AI3654" s="1"/>
      <c r="AJ3654" s="1"/>
      <c r="AK3654" s="1"/>
      <c r="AL3654" s="1"/>
      <c r="AM3654" s="1"/>
      <c r="AN3654" s="1"/>
      <c r="AO3654" s="1"/>
      <c r="AP3654" s="1"/>
      <c r="AQ3654" s="1"/>
      <c r="AR3654" s="1"/>
      <c r="AS3654" s="1"/>
      <c r="AT3654" s="1"/>
      <c r="AU3654" s="1"/>
      <c r="AV3654" s="1"/>
      <c r="AW3654" s="1"/>
      <c r="AX3654" s="1"/>
      <c r="AY3654" s="1"/>
      <c r="AZ3654" s="1"/>
      <c r="BA3654" s="1"/>
      <c r="BB3654" s="1"/>
      <c r="BC3654" s="1"/>
      <c r="BD3654" s="1"/>
      <c r="BE3654" s="1"/>
      <c r="BF3654" s="1"/>
      <c r="BG3654" s="1"/>
      <c r="BH3654" s="1"/>
      <c r="BI3654" s="1"/>
      <c r="BJ3654" s="1"/>
      <c r="BK3654" s="1"/>
    </row>
  </sheetData>
  <sheetProtection algorithmName="SHA-512" hashValue="3KC3jd01Jo7/8mFT6Z7nf5MVkWw/jl2pNa14Xvnqut8+faO3iqXc0tcu4uCeR2oqvUHu++PNlV0CFyWG55GgaA==" saltValue="ulWEb4SOP+kn6O8PGTjAUQ==" spinCount="100000" sheet="1" formatCells="0"/>
  <mergeCells count="1056">
    <mergeCell ref="A7:B8"/>
    <mergeCell ref="N7:U8"/>
    <mergeCell ref="A9:C9"/>
    <mergeCell ref="D9:P9"/>
    <mergeCell ref="Q9:S9"/>
    <mergeCell ref="T9:AE9"/>
    <mergeCell ref="A1:F1"/>
    <mergeCell ref="G1:AE1"/>
    <mergeCell ref="A2:F2"/>
    <mergeCell ref="G2:AE2"/>
    <mergeCell ref="AF2:AF3"/>
    <mergeCell ref="A4:D4"/>
    <mergeCell ref="K4:Y6"/>
    <mergeCell ref="A5:J5"/>
    <mergeCell ref="AF13:AF14"/>
    <mergeCell ref="H14:P14"/>
    <mergeCell ref="D15:P16"/>
    <mergeCell ref="Q15:S16"/>
    <mergeCell ref="T15:AE16"/>
    <mergeCell ref="AF15:AF16"/>
    <mergeCell ref="A13:C16"/>
    <mergeCell ref="D13:D14"/>
    <mergeCell ref="E13:G14"/>
    <mergeCell ref="H13:P13"/>
    <mergeCell ref="Q13:S13"/>
    <mergeCell ref="T13:AE13"/>
    <mergeCell ref="A10:C10"/>
    <mergeCell ref="D10:P12"/>
    <mergeCell ref="Q10:S12"/>
    <mergeCell ref="T10:AE12"/>
    <mergeCell ref="AF10:AF12"/>
    <mergeCell ref="A11:C12"/>
    <mergeCell ref="AF20:AF21"/>
    <mergeCell ref="A21:C21"/>
    <mergeCell ref="D21:P21"/>
    <mergeCell ref="A22:C24"/>
    <mergeCell ref="D22:E22"/>
    <mergeCell ref="F22:P22"/>
    <mergeCell ref="Q22:AE22"/>
    <mergeCell ref="D23:E23"/>
    <mergeCell ref="F23:P23"/>
    <mergeCell ref="Q23:S24"/>
    <mergeCell ref="A18:C18"/>
    <mergeCell ref="D18:P18"/>
    <mergeCell ref="Q18:S18"/>
    <mergeCell ref="T18:AE18"/>
    <mergeCell ref="A19:C20"/>
    <mergeCell ref="D19:P20"/>
    <mergeCell ref="Q19:S21"/>
    <mergeCell ref="T19:AE21"/>
    <mergeCell ref="A31:AE31"/>
    <mergeCell ref="A32:B32"/>
    <mergeCell ref="C32:AE33"/>
    <mergeCell ref="A33:B33"/>
    <mergeCell ref="A35:AE35"/>
    <mergeCell ref="A36:AE36"/>
    <mergeCell ref="AF25:AF26"/>
    <mergeCell ref="H26:P26"/>
    <mergeCell ref="D27:P28"/>
    <mergeCell ref="Q27:S28"/>
    <mergeCell ref="T27:AE28"/>
    <mergeCell ref="AF27:AF28"/>
    <mergeCell ref="T23:AE24"/>
    <mergeCell ref="D24:E24"/>
    <mergeCell ref="F24:P24"/>
    <mergeCell ref="A25:C28"/>
    <mergeCell ref="D25:D26"/>
    <mergeCell ref="E25:G26"/>
    <mergeCell ref="H25:P25"/>
    <mergeCell ref="Q25:S25"/>
    <mergeCell ref="T25:AE25"/>
    <mergeCell ref="AF43:AF45"/>
    <mergeCell ref="B44:D44"/>
    <mergeCell ref="H45:Q46"/>
    <mergeCell ref="A49:C52"/>
    <mergeCell ref="D49:K49"/>
    <mergeCell ref="L49:AB49"/>
    <mergeCell ref="D50:E52"/>
    <mergeCell ref="F50:G52"/>
    <mergeCell ref="H50:I52"/>
    <mergeCell ref="J50:K52"/>
    <mergeCell ref="B43:D43"/>
    <mergeCell ref="G43:G44"/>
    <mergeCell ref="H43:Q44"/>
    <mergeCell ref="V43:W44"/>
    <mergeCell ref="Y43:Z44"/>
    <mergeCell ref="AB43:AC44"/>
    <mergeCell ref="A37:AE37"/>
    <mergeCell ref="V40:AD40"/>
    <mergeCell ref="A41:F41"/>
    <mergeCell ref="V41:X42"/>
    <mergeCell ref="B42:D42"/>
    <mergeCell ref="Y42:AA42"/>
    <mergeCell ref="AB42:AD42"/>
    <mergeCell ref="Q53:R53"/>
    <mergeCell ref="S53:T53"/>
    <mergeCell ref="U53:V53"/>
    <mergeCell ref="W53:X53"/>
    <mergeCell ref="Y53:Z53"/>
    <mergeCell ref="AA53:AB53"/>
    <mergeCell ref="Y50:Z52"/>
    <mergeCell ref="AA50:AB52"/>
    <mergeCell ref="AF51:AF52"/>
    <mergeCell ref="A53:C54"/>
    <mergeCell ref="D53:E54"/>
    <mergeCell ref="F53:G54"/>
    <mergeCell ref="H53:I54"/>
    <mergeCell ref="J53:K54"/>
    <mergeCell ref="L53:N53"/>
    <mergeCell ref="O53:P53"/>
    <mergeCell ref="L50:N52"/>
    <mergeCell ref="O50:P52"/>
    <mergeCell ref="Q50:R52"/>
    <mergeCell ref="S50:T52"/>
    <mergeCell ref="U50:V52"/>
    <mergeCell ref="W50:X52"/>
    <mergeCell ref="B57:C57"/>
    <mergeCell ref="D57:E58"/>
    <mergeCell ref="F57:G58"/>
    <mergeCell ref="H57:I58"/>
    <mergeCell ref="J57:K58"/>
    <mergeCell ref="L57:N57"/>
    <mergeCell ref="S55:T55"/>
    <mergeCell ref="U55:V55"/>
    <mergeCell ref="W55:X55"/>
    <mergeCell ref="Y55:Z55"/>
    <mergeCell ref="AA55:AB55"/>
    <mergeCell ref="L56:N56"/>
    <mergeCell ref="O56:P56"/>
    <mergeCell ref="Q56:R56"/>
    <mergeCell ref="S56:T56"/>
    <mergeCell ref="U56:V56"/>
    <mergeCell ref="Y54:Z54"/>
    <mergeCell ref="AA54:AB54"/>
    <mergeCell ref="A55:C56"/>
    <mergeCell ref="D55:E56"/>
    <mergeCell ref="F55:G56"/>
    <mergeCell ref="H55:I56"/>
    <mergeCell ref="J55:K56"/>
    <mergeCell ref="L55:N55"/>
    <mergeCell ref="O55:P55"/>
    <mergeCell ref="Q55:R55"/>
    <mergeCell ref="L54:N54"/>
    <mergeCell ref="O54:P54"/>
    <mergeCell ref="Q54:R54"/>
    <mergeCell ref="S54:T54"/>
    <mergeCell ref="U54:V54"/>
    <mergeCell ref="W54:X54"/>
    <mergeCell ref="AA57:AB57"/>
    <mergeCell ref="L58:N58"/>
    <mergeCell ref="O58:P58"/>
    <mergeCell ref="Q58:R58"/>
    <mergeCell ref="S58:T58"/>
    <mergeCell ref="U58:V58"/>
    <mergeCell ref="W58:X58"/>
    <mergeCell ref="Y58:Z58"/>
    <mergeCell ref="AA58:AB58"/>
    <mergeCell ref="O57:P57"/>
    <mergeCell ref="Q57:R57"/>
    <mergeCell ref="S57:T57"/>
    <mergeCell ref="U57:V57"/>
    <mergeCell ref="W57:X57"/>
    <mergeCell ref="Y57:Z57"/>
    <mergeCell ref="W56:X56"/>
    <mergeCell ref="Y56:Z56"/>
    <mergeCell ref="AA56:AB56"/>
    <mergeCell ref="AA59:AB59"/>
    <mergeCell ref="L60:N60"/>
    <mergeCell ref="O60:P60"/>
    <mergeCell ref="Q60:R60"/>
    <mergeCell ref="S60:T60"/>
    <mergeCell ref="U60:V60"/>
    <mergeCell ref="W60:X60"/>
    <mergeCell ref="Y60:Z60"/>
    <mergeCell ref="AA60:AB60"/>
    <mergeCell ref="O59:P59"/>
    <mergeCell ref="Q59:R59"/>
    <mergeCell ref="S59:T59"/>
    <mergeCell ref="U59:V59"/>
    <mergeCell ref="W59:X59"/>
    <mergeCell ref="Y59:Z59"/>
    <mergeCell ref="B59:C59"/>
    <mergeCell ref="D59:E60"/>
    <mergeCell ref="F59:G60"/>
    <mergeCell ref="H59:I60"/>
    <mergeCell ref="J59:K60"/>
    <mergeCell ref="L59:N59"/>
    <mergeCell ref="A63:B63"/>
    <mergeCell ref="C63:AE63"/>
    <mergeCell ref="C64:AE64"/>
    <mergeCell ref="C65:AE65"/>
    <mergeCell ref="AB67:AE67"/>
    <mergeCell ref="AF67:AF69"/>
    <mergeCell ref="A68:D69"/>
    <mergeCell ref="E68:G69"/>
    <mergeCell ref="H68:J69"/>
    <mergeCell ref="K68:M69"/>
    <mergeCell ref="AA61:AB61"/>
    <mergeCell ref="L62:N62"/>
    <mergeCell ref="O62:P62"/>
    <mergeCell ref="Q62:R62"/>
    <mergeCell ref="S62:T62"/>
    <mergeCell ref="U62:V62"/>
    <mergeCell ref="W62:X62"/>
    <mergeCell ref="Y62:Z62"/>
    <mergeCell ref="AA62:AB62"/>
    <mergeCell ref="O61:P61"/>
    <mergeCell ref="Q61:R61"/>
    <mergeCell ref="S61:T61"/>
    <mergeCell ref="U61:V61"/>
    <mergeCell ref="W61:X61"/>
    <mergeCell ref="Y61:Z61"/>
    <mergeCell ref="B61:C61"/>
    <mergeCell ref="D61:E62"/>
    <mergeCell ref="F61:G62"/>
    <mergeCell ref="H61:I62"/>
    <mergeCell ref="J61:K62"/>
    <mergeCell ref="L61:N61"/>
    <mergeCell ref="A57:A62"/>
    <mergeCell ref="Q70:S70"/>
    <mergeCell ref="T70:V70"/>
    <mergeCell ref="W70:Y70"/>
    <mergeCell ref="Z70:AE77"/>
    <mergeCell ref="A71:D71"/>
    <mergeCell ref="E71:F71"/>
    <mergeCell ref="H71:J71"/>
    <mergeCell ref="K71:M71"/>
    <mergeCell ref="N71:P71"/>
    <mergeCell ref="Q71:S71"/>
    <mergeCell ref="N68:P69"/>
    <mergeCell ref="Q68:S69"/>
    <mergeCell ref="T68:V69"/>
    <mergeCell ref="W68:Y69"/>
    <mergeCell ref="Z68:AE69"/>
    <mergeCell ref="A70:D70"/>
    <mergeCell ref="E70:F70"/>
    <mergeCell ref="H70:J70"/>
    <mergeCell ref="K70:M70"/>
    <mergeCell ref="N70:P70"/>
    <mergeCell ref="T72:V73"/>
    <mergeCell ref="W72:Y73"/>
    <mergeCell ref="AF72:AF73"/>
    <mergeCell ref="B73:D73"/>
    <mergeCell ref="B74:D74"/>
    <mergeCell ref="E74:F75"/>
    <mergeCell ref="G74:G75"/>
    <mergeCell ref="H74:J75"/>
    <mergeCell ref="K74:M75"/>
    <mergeCell ref="N74:P75"/>
    <mergeCell ref="T71:V71"/>
    <mergeCell ref="W71:Y71"/>
    <mergeCell ref="A72:A77"/>
    <mergeCell ref="B72:D72"/>
    <mergeCell ref="E72:F73"/>
    <mergeCell ref="G72:G73"/>
    <mergeCell ref="H72:J73"/>
    <mergeCell ref="K72:M73"/>
    <mergeCell ref="N72:P73"/>
    <mergeCell ref="Q72:S73"/>
    <mergeCell ref="X82:AE82"/>
    <mergeCell ref="N76:P77"/>
    <mergeCell ref="Q76:S77"/>
    <mergeCell ref="T76:V77"/>
    <mergeCell ref="W76:Y77"/>
    <mergeCell ref="AF76:AF77"/>
    <mergeCell ref="B77:D77"/>
    <mergeCell ref="Q74:S75"/>
    <mergeCell ref="T74:V75"/>
    <mergeCell ref="W74:Y75"/>
    <mergeCell ref="AF74:AF75"/>
    <mergeCell ref="B75:D75"/>
    <mergeCell ref="B76:D76"/>
    <mergeCell ref="E76:F77"/>
    <mergeCell ref="G76:G77"/>
    <mergeCell ref="H76:J77"/>
    <mergeCell ref="K76:M77"/>
    <mergeCell ref="T91:V91"/>
    <mergeCell ref="C92:G92"/>
    <mergeCell ref="H92:J92"/>
    <mergeCell ref="L92:N92"/>
    <mergeCell ref="P92:R92"/>
    <mergeCell ref="T92:V92"/>
    <mergeCell ref="A82:G82"/>
    <mergeCell ref="H82:K82"/>
    <mergeCell ref="L82:O82"/>
    <mergeCell ref="P82:S82"/>
    <mergeCell ref="T82:W82"/>
    <mergeCell ref="C90:G90"/>
    <mergeCell ref="H90:J90"/>
    <mergeCell ref="L90:N90"/>
    <mergeCell ref="P90:R90"/>
    <mergeCell ref="T90:V90"/>
    <mergeCell ref="A91:B93"/>
    <mergeCell ref="C91:G91"/>
    <mergeCell ref="H91:J91"/>
    <mergeCell ref="L91:N91"/>
    <mergeCell ref="P91:R91"/>
    <mergeCell ref="C88:G88"/>
    <mergeCell ref="H88:J88"/>
    <mergeCell ref="L88:N88"/>
    <mergeCell ref="P88:R88"/>
    <mergeCell ref="T88:V88"/>
    <mergeCell ref="C89:G89"/>
    <mergeCell ref="H89:J89"/>
    <mergeCell ref="L89:N89"/>
    <mergeCell ref="P89:R89"/>
    <mergeCell ref="T89:V89"/>
    <mergeCell ref="A83:B90"/>
    <mergeCell ref="P86:R86"/>
    <mergeCell ref="T86:V86"/>
    <mergeCell ref="C87:G87"/>
    <mergeCell ref="H87:J87"/>
    <mergeCell ref="L87:N87"/>
    <mergeCell ref="P87:R87"/>
    <mergeCell ref="T87:V87"/>
    <mergeCell ref="C84:G84"/>
    <mergeCell ref="H84:J84"/>
    <mergeCell ref="L84:N84"/>
    <mergeCell ref="P84:R84"/>
    <mergeCell ref="P83:R83"/>
    <mergeCell ref="T83:V83"/>
    <mergeCell ref="T85:V85"/>
    <mergeCell ref="C86:G86"/>
    <mergeCell ref="H86:J86"/>
    <mergeCell ref="L86:N86"/>
    <mergeCell ref="C96:G96"/>
    <mergeCell ref="H96:J96"/>
    <mergeCell ref="L96:N96"/>
    <mergeCell ref="P96:R96"/>
    <mergeCell ref="T96:V96"/>
    <mergeCell ref="A97:B99"/>
    <mergeCell ref="C97:G97"/>
    <mergeCell ref="H97:J97"/>
    <mergeCell ref="L97:N97"/>
    <mergeCell ref="P97:R97"/>
    <mergeCell ref="T94:V94"/>
    <mergeCell ref="C95:G95"/>
    <mergeCell ref="H95:J95"/>
    <mergeCell ref="L95:N95"/>
    <mergeCell ref="P95:R95"/>
    <mergeCell ref="T95:V95"/>
    <mergeCell ref="C93:G93"/>
    <mergeCell ref="H93:J93"/>
    <mergeCell ref="L93:N93"/>
    <mergeCell ref="P93:R93"/>
    <mergeCell ref="T93:V93"/>
    <mergeCell ref="A94:B96"/>
    <mergeCell ref="C94:G94"/>
    <mergeCell ref="H94:J94"/>
    <mergeCell ref="L94:N94"/>
    <mergeCell ref="P94:R94"/>
    <mergeCell ref="T100:V100"/>
    <mergeCell ref="C101:G101"/>
    <mergeCell ref="H101:J101"/>
    <mergeCell ref="L101:N101"/>
    <mergeCell ref="P101:R101"/>
    <mergeCell ref="T101:V101"/>
    <mergeCell ref="C99:G99"/>
    <mergeCell ref="H99:J99"/>
    <mergeCell ref="L99:N99"/>
    <mergeCell ref="P99:R99"/>
    <mergeCell ref="T99:V99"/>
    <mergeCell ref="A100:B102"/>
    <mergeCell ref="C100:G100"/>
    <mergeCell ref="H100:J100"/>
    <mergeCell ref="L100:N100"/>
    <mergeCell ref="P100:R100"/>
    <mergeCell ref="T97:V97"/>
    <mergeCell ref="C98:G98"/>
    <mergeCell ref="H98:J98"/>
    <mergeCell ref="L98:N98"/>
    <mergeCell ref="P98:R98"/>
    <mergeCell ref="T98:V98"/>
    <mergeCell ref="C105:G105"/>
    <mergeCell ref="H105:J105"/>
    <mergeCell ref="L105:N105"/>
    <mergeCell ref="P105:R105"/>
    <mergeCell ref="T105:V105"/>
    <mergeCell ref="A106:B106"/>
    <mergeCell ref="C106:AE106"/>
    <mergeCell ref="T103:V103"/>
    <mergeCell ref="C104:G104"/>
    <mergeCell ref="H104:J104"/>
    <mergeCell ref="L104:N104"/>
    <mergeCell ref="P104:R104"/>
    <mergeCell ref="T104:V104"/>
    <mergeCell ref="C102:G102"/>
    <mergeCell ref="H102:J102"/>
    <mergeCell ref="L102:N102"/>
    <mergeCell ref="P102:R102"/>
    <mergeCell ref="T102:V102"/>
    <mergeCell ref="A103:B105"/>
    <mergeCell ref="C103:G103"/>
    <mergeCell ref="H103:J103"/>
    <mergeCell ref="L103:N103"/>
    <mergeCell ref="P103:R103"/>
    <mergeCell ref="X83:AE105"/>
    <mergeCell ref="T84:V84"/>
    <mergeCell ref="C85:G85"/>
    <mergeCell ref="H85:J85"/>
    <mergeCell ref="L85:N85"/>
    <mergeCell ref="P85:R85"/>
    <mergeCell ref="C83:G83"/>
    <mergeCell ref="H83:J83"/>
    <mergeCell ref="L83:N83"/>
    <mergeCell ref="A118:F120"/>
    <mergeCell ref="G118:N120"/>
    <mergeCell ref="O118:V120"/>
    <mergeCell ref="W118:Z120"/>
    <mergeCell ref="AF118:AF120"/>
    <mergeCell ref="A121:F121"/>
    <mergeCell ref="G121:L121"/>
    <mergeCell ref="M121:N121"/>
    <mergeCell ref="O121:T121"/>
    <mergeCell ref="U121:V121"/>
    <mergeCell ref="A113:C113"/>
    <mergeCell ref="E113:G113"/>
    <mergeCell ref="I113:K113"/>
    <mergeCell ref="M113:O113"/>
    <mergeCell ref="A117:AA117"/>
    <mergeCell ref="AB117:AE117"/>
    <mergeCell ref="A110:Z110"/>
    <mergeCell ref="A111:H111"/>
    <mergeCell ref="I111:P111"/>
    <mergeCell ref="R111:AE111"/>
    <mergeCell ref="A112:D112"/>
    <mergeCell ref="E112:H112"/>
    <mergeCell ref="I112:L112"/>
    <mergeCell ref="M112:P112"/>
    <mergeCell ref="R112:AE112"/>
    <mergeCell ref="A124:F124"/>
    <mergeCell ref="G124:L124"/>
    <mergeCell ref="M124:N124"/>
    <mergeCell ref="O124:T124"/>
    <mergeCell ref="U124:V124"/>
    <mergeCell ref="A125:F125"/>
    <mergeCell ref="G125:L125"/>
    <mergeCell ref="M125:N125"/>
    <mergeCell ref="O125:T125"/>
    <mergeCell ref="U125:V125"/>
    <mergeCell ref="A122:F122"/>
    <mergeCell ref="G122:L122"/>
    <mergeCell ref="M122:N122"/>
    <mergeCell ref="O122:T122"/>
    <mergeCell ref="U122:V122"/>
    <mergeCell ref="A123:F123"/>
    <mergeCell ref="G123:L123"/>
    <mergeCell ref="M123:N123"/>
    <mergeCell ref="O123:T123"/>
    <mergeCell ref="U123:V123"/>
    <mergeCell ref="R132:AA132"/>
    <mergeCell ref="E133:Q133"/>
    <mergeCell ref="R133:AA133"/>
    <mergeCell ref="E134:Q134"/>
    <mergeCell ref="R134:AA134"/>
    <mergeCell ref="E135:Q135"/>
    <mergeCell ref="R135:AA135"/>
    <mergeCell ref="A126:F126"/>
    <mergeCell ref="G126:L126"/>
    <mergeCell ref="M126:N126"/>
    <mergeCell ref="O126:T126"/>
    <mergeCell ref="U126:V126"/>
    <mergeCell ref="A131:B145"/>
    <mergeCell ref="C131:D137"/>
    <mergeCell ref="E131:Q131"/>
    <mergeCell ref="R131:AA131"/>
    <mergeCell ref="E132:Q132"/>
    <mergeCell ref="E144:Q144"/>
    <mergeCell ref="R144:AA144"/>
    <mergeCell ref="E145:Q145"/>
    <mergeCell ref="R145:AA145"/>
    <mergeCell ref="C146:Q146"/>
    <mergeCell ref="R146:AA146"/>
    <mergeCell ref="R140:AA140"/>
    <mergeCell ref="E141:Q141"/>
    <mergeCell ref="S141:AA141"/>
    <mergeCell ref="E142:Q142"/>
    <mergeCell ref="R142:AA142"/>
    <mergeCell ref="E143:Q143"/>
    <mergeCell ref="S143:AA143"/>
    <mergeCell ref="E136:Q136"/>
    <mergeCell ref="R136:AA136"/>
    <mergeCell ref="E137:Q137"/>
    <mergeCell ref="R137:AA137"/>
    <mergeCell ref="C138:D145"/>
    <mergeCell ref="E138:Q138"/>
    <mergeCell ref="R138:AA138"/>
    <mergeCell ref="E139:Q139"/>
    <mergeCell ref="S139:AA139"/>
    <mergeCell ref="E140:Q140"/>
    <mergeCell ref="A154:Q154"/>
    <mergeCell ref="R154:AA154"/>
    <mergeCell ref="A155:Q155"/>
    <mergeCell ref="R155:AA155"/>
    <mergeCell ref="A156:Q156"/>
    <mergeCell ref="R156:AA156"/>
    <mergeCell ref="A150:B153"/>
    <mergeCell ref="E150:Q150"/>
    <mergeCell ref="R150:AA150"/>
    <mergeCell ref="E151:Q151"/>
    <mergeCell ref="S151:AA151"/>
    <mergeCell ref="AD151:AE155"/>
    <mergeCell ref="E152:Q152"/>
    <mergeCell ref="R152:AA152"/>
    <mergeCell ref="C153:Q153"/>
    <mergeCell ref="R153:AA153"/>
    <mergeCell ref="A147:B149"/>
    <mergeCell ref="E147:Q147"/>
    <mergeCell ref="R147:AA147"/>
    <mergeCell ref="E148:Q148"/>
    <mergeCell ref="R148:AA148"/>
    <mergeCell ref="C149:Q149"/>
    <mergeCell ref="R149:AA149"/>
    <mergeCell ref="A171:B171"/>
    <mergeCell ref="C171:M171"/>
    <mergeCell ref="A172:B172"/>
    <mergeCell ref="C172:M172"/>
    <mergeCell ref="A173:B173"/>
    <mergeCell ref="C173:M173"/>
    <mergeCell ref="A160:B160"/>
    <mergeCell ref="I163:W163"/>
    <mergeCell ref="AA163:AE163"/>
    <mergeCell ref="AA164:AE164"/>
    <mergeCell ref="A170:B170"/>
    <mergeCell ref="C170:M170"/>
    <mergeCell ref="A158:Q158"/>
    <mergeCell ref="R158:AA158"/>
    <mergeCell ref="AB158:AC158"/>
    <mergeCell ref="A159:Q159"/>
    <mergeCell ref="R159:AA159"/>
    <mergeCell ref="AB159:AC159"/>
    <mergeCell ref="A183:C183"/>
    <mergeCell ref="D183:E183"/>
    <mergeCell ref="F183:I183"/>
    <mergeCell ref="K183:AD183"/>
    <mergeCell ref="B184:C184"/>
    <mergeCell ref="D184:AD184"/>
    <mergeCell ref="A181:C181"/>
    <mergeCell ref="D181:E181"/>
    <mergeCell ref="F181:N181"/>
    <mergeCell ref="O181:AD181"/>
    <mergeCell ref="A182:C182"/>
    <mergeCell ref="D182:E182"/>
    <mergeCell ref="F182:N182"/>
    <mergeCell ref="A174:B174"/>
    <mergeCell ref="C174:M174"/>
    <mergeCell ref="A180:C180"/>
    <mergeCell ref="D180:E180"/>
    <mergeCell ref="F180:N180"/>
    <mergeCell ref="P180:Q180"/>
    <mergeCell ref="R180:AD180"/>
    <mergeCell ref="A175:B175"/>
    <mergeCell ref="C175:M175"/>
    <mergeCell ref="N174:AE175"/>
    <mergeCell ref="A196:B196"/>
    <mergeCell ref="C196:W196"/>
    <mergeCell ref="A197:B197"/>
    <mergeCell ref="C197:I197"/>
    <mergeCell ref="J197:W197"/>
    <mergeCell ref="A206:E207"/>
    <mergeCell ref="F207:J207"/>
    <mergeCell ref="A193:B193"/>
    <mergeCell ref="C193:W193"/>
    <mergeCell ref="A194:B194"/>
    <mergeCell ref="C194:W194"/>
    <mergeCell ref="A195:B195"/>
    <mergeCell ref="C195:W195"/>
    <mergeCell ref="B185:C185"/>
    <mergeCell ref="D185:AD185"/>
    <mergeCell ref="B186:C186"/>
    <mergeCell ref="D186:AD186"/>
    <mergeCell ref="A192:B192"/>
    <mergeCell ref="C192:W192"/>
    <mergeCell ref="W222:X222"/>
    <mergeCell ref="AB222:AC222"/>
    <mergeCell ref="A230:E231"/>
    <mergeCell ref="T230:X230"/>
    <mergeCell ref="F231:J231"/>
    <mergeCell ref="A232:C232"/>
    <mergeCell ref="D232:E232"/>
    <mergeCell ref="F232:H232"/>
    <mergeCell ref="I232:J232"/>
    <mergeCell ref="A222:C222"/>
    <mergeCell ref="D222:E222"/>
    <mergeCell ref="F222:H222"/>
    <mergeCell ref="I222:J222"/>
    <mergeCell ref="K222:M222"/>
    <mergeCell ref="N222:O222"/>
    <mergeCell ref="A208:C208"/>
    <mergeCell ref="D208:E208"/>
    <mergeCell ref="F208:H208"/>
    <mergeCell ref="I208:J208"/>
    <mergeCell ref="A219:E221"/>
    <mergeCell ref="Y219:AC219"/>
    <mergeCell ref="F220:J221"/>
    <mergeCell ref="K221:O221"/>
    <mergeCell ref="W239:Y239"/>
    <mergeCell ref="A240:C240"/>
    <mergeCell ref="E240:F240"/>
    <mergeCell ref="H240:I240"/>
    <mergeCell ref="K240:L240"/>
    <mergeCell ref="N240:O240"/>
    <mergeCell ref="Q240:R240"/>
    <mergeCell ref="T240:U240"/>
    <mergeCell ref="W240:X240"/>
    <mergeCell ref="A236:AE236"/>
    <mergeCell ref="A237:D239"/>
    <mergeCell ref="Z237:AB239"/>
    <mergeCell ref="E238:Y238"/>
    <mergeCell ref="E239:G239"/>
    <mergeCell ref="H239:J239"/>
    <mergeCell ref="K239:M239"/>
    <mergeCell ref="N239:P239"/>
    <mergeCell ref="Q239:S239"/>
    <mergeCell ref="T239:V239"/>
    <mergeCell ref="AF249:AF250"/>
    <mergeCell ref="A250:D251"/>
    <mergeCell ref="F250:G250"/>
    <mergeCell ref="H250:K250"/>
    <mergeCell ref="M250:P250"/>
    <mergeCell ref="F251:G251"/>
    <mergeCell ref="H251:K251"/>
    <mergeCell ref="M251:P251"/>
    <mergeCell ref="AF251:AF255"/>
    <mergeCell ref="A255:AE255"/>
    <mergeCell ref="Z240:AA240"/>
    <mergeCell ref="A241:AE241"/>
    <mergeCell ref="A247:E249"/>
    <mergeCell ref="R247:S247"/>
    <mergeCell ref="T247:AE251"/>
    <mergeCell ref="F248:L249"/>
    <mergeCell ref="M249:Q249"/>
    <mergeCell ref="A266:AE266"/>
    <mergeCell ref="A268:J268"/>
    <mergeCell ref="K268:M268"/>
    <mergeCell ref="N268:P268"/>
    <mergeCell ref="Q268:S268"/>
    <mergeCell ref="T268:V268"/>
    <mergeCell ref="W268:Y268"/>
    <mergeCell ref="Z268:AB268"/>
    <mergeCell ref="AC268:AE268"/>
    <mergeCell ref="AF261:AF262"/>
    <mergeCell ref="F262:H262"/>
    <mergeCell ref="A263:B263"/>
    <mergeCell ref="C263:D263"/>
    <mergeCell ref="F263:G263"/>
    <mergeCell ref="I263:J263"/>
    <mergeCell ref="L263:M263"/>
    <mergeCell ref="A258:AE258"/>
    <mergeCell ref="AF258:AF259"/>
    <mergeCell ref="A259:AE259"/>
    <mergeCell ref="C260:M260"/>
    <mergeCell ref="N260:O263"/>
    <mergeCell ref="P260:AE263"/>
    <mergeCell ref="C261:E262"/>
    <mergeCell ref="F261:H261"/>
    <mergeCell ref="I261:K262"/>
    <mergeCell ref="L261:M262"/>
    <mergeCell ref="A271:B271"/>
    <mergeCell ref="C271:AE271"/>
    <mergeCell ref="A272:B272"/>
    <mergeCell ref="C272:AE272"/>
    <mergeCell ref="A273:B273"/>
    <mergeCell ref="C273:AE273"/>
    <mergeCell ref="Z269:AB269"/>
    <mergeCell ref="AC269:AE269"/>
    <mergeCell ref="A270:J270"/>
    <mergeCell ref="K270:M270"/>
    <mergeCell ref="N270:P270"/>
    <mergeCell ref="Q270:S270"/>
    <mergeCell ref="T270:V270"/>
    <mergeCell ref="W270:Y270"/>
    <mergeCell ref="Z270:AB270"/>
    <mergeCell ref="AC270:AE270"/>
    <mergeCell ref="A269:J269"/>
    <mergeCell ref="K269:M269"/>
    <mergeCell ref="N269:P269"/>
    <mergeCell ref="Q269:S269"/>
    <mergeCell ref="T269:V269"/>
    <mergeCell ref="W269:Y269"/>
    <mergeCell ref="A280:B280"/>
    <mergeCell ref="C280:AE280"/>
    <mergeCell ref="A283:AE283"/>
    <mergeCell ref="K284:M284"/>
    <mergeCell ref="N284:P284"/>
    <mergeCell ref="Q284:S284"/>
    <mergeCell ref="T284:V284"/>
    <mergeCell ref="W284:Y284"/>
    <mergeCell ref="Z284:AB284"/>
    <mergeCell ref="AC284:AE284"/>
    <mergeCell ref="A277:B277"/>
    <mergeCell ref="C277:AE277"/>
    <mergeCell ref="A278:B278"/>
    <mergeCell ref="C278:AE278"/>
    <mergeCell ref="A279:B279"/>
    <mergeCell ref="C279:AE279"/>
    <mergeCell ref="A274:B274"/>
    <mergeCell ref="C274:AE274"/>
    <mergeCell ref="A275:B275"/>
    <mergeCell ref="C275:AE275"/>
    <mergeCell ref="A276:B276"/>
    <mergeCell ref="C276:AE276"/>
    <mergeCell ref="W285:Y285"/>
    <mergeCell ref="Z285:AB285"/>
    <mergeCell ref="AC285:AE285"/>
    <mergeCell ref="AF285:AF288"/>
    <mergeCell ref="C286:J286"/>
    <mergeCell ref="K286:M286"/>
    <mergeCell ref="N286:P286"/>
    <mergeCell ref="Q286:S286"/>
    <mergeCell ref="T286:V286"/>
    <mergeCell ref="W286:Y286"/>
    <mergeCell ref="A285:B290"/>
    <mergeCell ref="C285:J285"/>
    <mergeCell ref="K285:M285"/>
    <mergeCell ref="N285:P285"/>
    <mergeCell ref="Q285:S285"/>
    <mergeCell ref="T285:V285"/>
    <mergeCell ref="C288:J288"/>
    <mergeCell ref="K288:M288"/>
    <mergeCell ref="N288:P288"/>
    <mergeCell ref="Q288:S288"/>
    <mergeCell ref="T288:V288"/>
    <mergeCell ref="W288:Y288"/>
    <mergeCell ref="Z288:AB288"/>
    <mergeCell ref="AC288:AE288"/>
    <mergeCell ref="C289:J289"/>
    <mergeCell ref="K289:M289"/>
    <mergeCell ref="N289:P289"/>
    <mergeCell ref="Q289:S289"/>
    <mergeCell ref="T289:V289"/>
    <mergeCell ref="W289:Y289"/>
    <mergeCell ref="Z286:AB286"/>
    <mergeCell ref="AC286:AE286"/>
    <mergeCell ref="C287:J287"/>
    <mergeCell ref="K287:M287"/>
    <mergeCell ref="N287:P287"/>
    <mergeCell ref="Q287:S287"/>
    <mergeCell ref="T287:V287"/>
    <mergeCell ref="W287:Y287"/>
    <mergeCell ref="Z287:AB287"/>
    <mergeCell ref="AC287:AE287"/>
    <mergeCell ref="AC292:AE292"/>
    <mergeCell ref="C293:J293"/>
    <mergeCell ref="AC290:AE290"/>
    <mergeCell ref="A291:B295"/>
    <mergeCell ref="C291:J291"/>
    <mergeCell ref="K291:M291"/>
    <mergeCell ref="N291:P291"/>
    <mergeCell ref="Q291:S291"/>
    <mergeCell ref="T291:V291"/>
    <mergeCell ref="W291:Y291"/>
    <mergeCell ref="Z291:AB291"/>
    <mergeCell ref="AC291:AE291"/>
    <mergeCell ref="Z289:AB289"/>
    <mergeCell ref="AC289:AE289"/>
    <mergeCell ref="AF289:AF290"/>
    <mergeCell ref="C290:J290"/>
    <mergeCell ref="K290:M290"/>
    <mergeCell ref="N290:P290"/>
    <mergeCell ref="Q290:S290"/>
    <mergeCell ref="T290:V290"/>
    <mergeCell ref="W290:Y290"/>
    <mergeCell ref="Z290:AB290"/>
    <mergeCell ref="AF294:AF295"/>
    <mergeCell ref="C295:J295"/>
    <mergeCell ref="K295:M295"/>
    <mergeCell ref="N295:P295"/>
    <mergeCell ref="Q295:S295"/>
    <mergeCell ref="T295:V295"/>
    <mergeCell ref="W295:Y295"/>
    <mergeCell ref="Z295:AB295"/>
    <mergeCell ref="AC295:AE295"/>
    <mergeCell ref="AC293:AE293"/>
    <mergeCell ref="C294:J294"/>
    <mergeCell ref="K294:M294"/>
    <mergeCell ref="N294:P294"/>
    <mergeCell ref="Q294:S294"/>
    <mergeCell ref="T294:V294"/>
    <mergeCell ref="W294:Y294"/>
    <mergeCell ref="Z294:AB294"/>
    <mergeCell ref="AC294:AE294"/>
    <mergeCell ref="K293:M293"/>
    <mergeCell ref="N293:P293"/>
    <mergeCell ref="Q293:S293"/>
    <mergeCell ref="T293:V293"/>
    <mergeCell ref="W293:Y293"/>
    <mergeCell ref="Z293:AB293"/>
    <mergeCell ref="AF291:AF293"/>
    <mergeCell ref="C292:J292"/>
    <mergeCell ref="K292:M292"/>
    <mergeCell ref="N292:P292"/>
    <mergeCell ref="Q292:S292"/>
    <mergeCell ref="T292:V292"/>
    <mergeCell ref="W292:Y292"/>
    <mergeCell ref="Z292:AB292"/>
    <mergeCell ref="AB304:AD304"/>
    <mergeCell ref="AF304:AF305"/>
    <mergeCell ref="L305:O305"/>
    <mergeCell ref="P305:AA305"/>
    <mergeCell ref="AB305:AD305"/>
    <mergeCell ref="A310:AE310"/>
    <mergeCell ref="A304:G304"/>
    <mergeCell ref="H304:K304"/>
    <mergeCell ref="L304:O304"/>
    <mergeCell ref="P304:S304"/>
    <mergeCell ref="T304:W304"/>
    <mergeCell ref="X304:AA304"/>
    <mergeCell ref="A299:AE299"/>
    <mergeCell ref="A300:O300"/>
    <mergeCell ref="A303:G303"/>
    <mergeCell ref="H303:K303"/>
    <mergeCell ref="L303:O303"/>
    <mergeCell ref="P303:S303"/>
    <mergeCell ref="T303:W303"/>
    <mergeCell ref="X303:AA303"/>
    <mergeCell ref="AB303:AD303"/>
    <mergeCell ref="A320:T320"/>
    <mergeCell ref="U320:Y320"/>
    <mergeCell ref="Z320:AD320"/>
    <mergeCell ref="A321:T321"/>
    <mergeCell ref="A322:T322"/>
    <mergeCell ref="U322:Y322"/>
    <mergeCell ref="Z322:AD322"/>
    <mergeCell ref="X312:AB312"/>
    <mergeCell ref="AC312:AE312"/>
    <mergeCell ref="B313:AD313"/>
    <mergeCell ref="A317:AE317"/>
    <mergeCell ref="U319:Y319"/>
    <mergeCell ref="Z319:AD319"/>
    <mergeCell ref="U311:W311"/>
    <mergeCell ref="X311:AB311"/>
    <mergeCell ref="AC311:AE311"/>
    <mergeCell ref="AF311:AF312"/>
    <mergeCell ref="F312:H312"/>
    <mergeCell ref="I312:K312"/>
    <mergeCell ref="L312:N312"/>
    <mergeCell ref="O312:Q312"/>
    <mergeCell ref="R312:T312"/>
    <mergeCell ref="U312:W312"/>
    <mergeCell ref="A311:E312"/>
    <mergeCell ref="F311:H311"/>
    <mergeCell ref="I311:K311"/>
    <mergeCell ref="L311:N311"/>
    <mergeCell ref="O311:Q311"/>
    <mergeCell ref="R311:T311"/>
    <mergeCell ref="U321:Y321"/>
    <mergeCell ref="A331:AE331"/>
    <mergeCell ref="A333:E333"/>
    <mergeCell ref="F333:J333"/>
    <mergeCell ref="K333:AD333"/>
    <mergeCell ref="A334:E334"/>
    <mergeCell ref="F334:J334"/>
    <mergeCell ref="K334:AD334"/>
    <mergeCell ref="A325:T325"/>
    <mergeCell ref="U325:Y325"/>
    <mergeCell ref="Z325:AD325"/>
    <mergeCell ref="A326:T326"/>
    <mergeCell ref="U326:Y326"/>
    <mergeCell ref="Z326:AD326"/>
    <mergeCell ref="A323:T323"/>
    <mergeCell ref="U323:Y323"/>
    <mergeCell ref="Z323:AD323"/>
    <mergeCell ref="A324:T324"/>
    <mergeCell ref="U324:Y324"/>
    <mergeCell ref="Z324:AD324"/>
    <mergeCell ref="A339:E339"/>
    <mergeCell ref="F339:J339"/>
    <mergeCell ref="K339:AD339"/>
    <mergeCell ref="A340:E340"/>
    <mergeCell ref="F340:J340"/>
    <mergeCell ref="K340:AD340"/>
    <mergeCell ref="A337:E337"/>
    <mergeCell ref="F337:J337"/>
    <mergeCell ref="K337:AD337"/>
    <mergeCell ref="A338:E338"/>
    <mergeCell ref="F338:J338"/>
    <mergeCell ref="K338:AD338"/>
    <mergeCell ref="A335:E335"/>
    <mergeCell ref="F335:J335"/>
    <mergeCell ref="K335:AD335"/>
    <mergeCell ref="A336:E336"/>
    <mergeCell ref="F336:J336"/>
    <mergeCell ref="K336:AD336"/>
    <mergeCell ref="A353:T353"/>
    <mergeCell ref="U353:Y353"/>
    <mergeCell ref="Z353:AD353"/>
    <mergeCell ref="A354:T354"/>
    <mergeCell ref="U354:Y354"/>
    <mergeCell ref="Z354:AD354"/>
    <mergeCell ref="A343:B343"/>
    <mergeCell ref="C343:AE343"/>
    <mergeCell ref="A344:B344"/>
    <mergeCell ref="C344:AE344"/>
    <mergeCell ref="A350:AE350"/>
    <mergeCell ref="U352:Y352"/>
    <mergeCell ref="Z352:AD352"/>
    <mergeCell ref="A341:E341"/>
    <mergeCell ref="F341:J341"/>
    <mergeCell ref="K341:P341"/>
    <mergeCell ref="Q341:AD341"/>
    <mergeCell ref="A342:E342"/>
    <mergeCell ref="F342:J342"/>
    <mergeCell ref="K342:AD342"/>
    <mergeCell ref="A359:T359"/>
    <mergeCell ref="U359:Y359"/>
    <mergeCell ref="Z359:AD359"/>
    <mergeCell ref="A363:AE363"/>
    <mergeCell ref="A364:AE364"/>
    <mergeCell ref="A367:B369"/>
    <mergeCell ref="C367:L367"/>
    <mergeCell ref="A357:T357"/>
    <mergeCell ref="U357:Y357"/>
    <mergeCell ref="Z357:AD357"/>
    <mergeCell ref="A358:T358"/>
    <mergeCell ref="U358:Y358"/>
    <mergeCell ref="Z358:AD358"/>
    <mergeCell ref="AF354:AF355"/>
    <mergeCell ref="A355:T355"/>
    <mergeCell ref="U355:Y355"/>
    <mergeCell ref="Z355:AD355"/>
    <mergeCell ref="A356:T356"/>
    <mergeCell ref="U356:Y356"/>
    <mergeCell ref="Z356:AD356"/>
    <mergeCell ref="C374:L374"/>
    <mergeCell ref="N374:O374"/>
    <mergeCell ref="P374:AE374"/>
    <mergeCell ref="C375:L375"/>
    <mergeCell ref="N375:O376"/>
    <mergeCell ref="P375:AE375"/>
    <mergeCell ref="P376:AE376"/>
    <mergeCell ref="AF367:AF368"/>
    <mergeCell ref="C368:L368"/>
    <mergeCell ref="C369:L369"/>
    <mergeCell ref="A372:B375"/>
    <mergeCell ref="C372:L372"/>
    <mergeCell ref="N372:O372"/>
    <mergeCell ref="P372:AE372"/>
    <mergeCell ref="C373:L373"/>
    <mergeCell ref="N373:O373"/>
    <mergeCell ref="P373:AE373"/>
    <mergeCell ref="N367:AE370"/>
    <mergeCell ref="B387:AE387"/>
    <mergeCell ref="A391:AE391"/>
    <mergeCell ref="U392:X392"/>
    <mergeCell ref="Y392:AB392"/>
    <mergeCell ref="A393:J394"/>
    <mergeCell ref="K393:T393"/>
    <mergeCell ref="U393:X393"/>
    <mergeCell ref="Y393:AB393"/>
    <mergeCell ref="AC393:AE394"/>
    <mergeCell ref="K394:T394"/>
    <mergeCell ref="A384:C386"/>
    <mergeCell ref="D384:G386"/>
    <mergeCell ref="H384:K386"/>
    <mergeCell ref="L384:O386"/>
    <mergeCell ref="Q384:AE386"/>
    <mergeCell ref="AF385:AF386"/>
    <mergeCell ref="A379:P379"/>
    <mergeCell ref="A381:N381"/>
    <mergeCell ref="A382:C383"/>
    <mergeCell ref="D382:G383"/>
    <mergeCell ref="H382:K383"/>
    <mergeCell ref="L382:O383"/>
    <mergeCell ref="A410:B410"/>
    <mergeCell ref="C410:H410"/>
    <mergeCell ref="I410:AD410"/>
    <mergeCell ref="A413:N413"/>
    <mergeCell ref="A414:H414"/>
    <mergeCell ref="I414:M414"/>
    <mergeCell ref="N414:S414"/>
    <mergeCell ref="T414:U414"/>
    <mergeCell ref="V414:AE416"/>
    <mergeCell ref="A407:B407"/>
    <mergeCell ref="C407:AD407"/>
    <mergeCell ref="A408:B408"/>
    <mergeCell ref="C408:AD408"/>
    <mergeCell ref="A409:B409"/>
    <mergeCell ref="C409:AD409"/>
    <mergeCell ref="U394:X394"/>
    <mergeCell ref="Y394:AB394"/>
    <mergeCell ref="B398:AD398"/>
    <mergeCell ref="A399:B399"/>
    <mergeCell ref="C399:AE399"/>
    <mergeCell ref="A405:AE405"/>
    <mergeCell ref="A426:B426"/>
    <mergeCell ref="C426:AE426"/>
    <mergeCell ref="A427:B427"/>
    <mergeCell ref="C427:AE427"/>
    <mergeCell ref="A432:B433"/>
    <mergeCell ref="C432:F432"/>
    <mergeCell ref="C433:F433"/>
    <mergeCell ref="G433:P433"/>
    <mergeCell ref="Q433:W433"/>
    <mergeCell ref="V417:AE417"/>
    <mergeCell ref="A419:W419"/>
    <mergeCell ref="X419:Y419"/>
    <mergeCell ref="Z419:AE419"/>
    <mergeCell ref="A420:W420"/>
    <mergeCell ref="X420:Y420"/>
    <mergeCell ref="Z420:AE420"/>
    <mergeCell ref="AF414:AF417"/>
    <mergeCell ref="A415:H415"/>
    <mergeCell ref="I415:M415"/>
    <mergeCell ref="N415:S415"/>
    <mergeCell ref="A416:H416"/>
    <mergeCell ref="I416:M416"/>
    <mergeCell ref="N416:S416"/>
    <mergeCell ref="A417:H417"/>
    <mergeCell ref="I417:M417"/>
    <mergeCell ref="N417:S417"/>
    <mergeCell ref="A444:B444"/>
    <mergeCell ref="C444:AE444"/>
    <mergeCell ref="A445:B445"/>
    <mergeCell ref="C445:AE445"/>
    <mergeCell ref="Y451:AD452"/>
    <mergeCell ref="A452:F452"/>
    <mergeCell ref="G452:L452"/>
    <mergeCell ref="M452:R452"/>
    <mergeCell ref="S452:X452"/>
    <mergeCell ref="A442:F442"/>
    <mergeCell ref="G442:L442"/>
    <mergeCell ref="M442:R442"/>
    <mergeCell ref="S442:X442"/>
    <mergeCell ref="Y442:AD442"/>
    <mergeCell ref="A443:B443"/>
    <mergeCell ref="C443:AE443"/>
    <mergeCell ref="A434:AE434"/>
    <mergeCell ref="Y440:AD441"/>
    <mergeCell ref="A441:F441"/>
    <mergeCell ref="G441:L441"/>
    <mergeCell ref="M441:R441"/>
    <mergeCell ref="S441:X441"/>
    <mergeCell ref="A466:B466"/>
    <mergeCell ref="C466:AE466"/>
    <mergeCell ref="A460:P460"/>
    <mergeCell ref="M463:R464"/>
    <mergeCell ref="A464:F464"/>
    <mergeCell ref="G464:L464"/>
    <mergeCell ref="Y464:AD464"/>
    <mergeCell ref="A465:F465"/>
    <mergeCell ref="G465:L465"/>
    <mergeCell ref="M465:R465"/>
    <mergeCell ref="A455:B455"/>
    <mergeCell ref="C455:AE455"/>
    <mergeCell ref="A456:B456"/>
    <mergeCell ref="C456:AE456"/>
    <mergeCell ref="A457:B457"/>
    <mergeCell ref="C457:AE457"/>
    <mergeCell ref="A453:F453"/>
    <mergeCell ref="G453:L453"/>
    <mergeCell ref="M453:R453"/>
    <mergeCell ref="S453:X453"/>
    <mergeCell ref="Y453:AD453"/>
    <mergeCell ref="A454:B454"/>
    <mergeCell ref="C454:AE454"/>
  </mergeCells>
  <phoneticPr fontId="14"/>
  <conditionalFormatting sqref="A35">
    <cfRule type="notContainsBlanks" dxfId="226" priority="33">
      <formula>LEN(TRIM(A35))&gt;0</formula>
    </cfRule>
  </conditionalFormatting>
  <conditionalFormatting sqref="A46">
    <cfRule type="expression" dxfId="225" priority="214">
      <formula>$AF$53="↑で「3共学校」が選択されていますが女子の生徒数が０名です。女子０名の場合は構いません。"</formula>
    </cfRule>
    <cfRule type="expression" dxfId="224" priority="216">
      <formula>$AF$53="↑で「2女子校」が選択されていて男子の生徒数が１名以上なので修正してください。"</formula>
    </cfRule>
    <cfRule type="expression" dxfId="223" priority="217">
      <formula>$AF$53="↑で「1男子校」が選択されていて女子の生徒数が１名以上なので修正してください。"</formula>
    </cfRule>
    <cfRule type="expression" dxfId="222" priority="215">
      <formula>$AF$53="↑で「3共学校」が選択されていますが男子の生徒数が０名です。男子０名の場合は構いません。"</formula>
    </cfRule>
    <cfRule type="expression" dxfId="221" priority="218">
      <formula>#REF!="←男女共学別が未選択です。"</formula>
    </cfRule>
  </conditionalFormatting>
  <conditionalFormatting sqref="A57:A62">
    <cfRule type="expression" dxfId="220" priority="185">
      <formula>AND($B$57="",$B$59="",$B$61="")</formula>
    </cfRule>
  </conditionalFormatting>
  <conditionalFormatting sqref="A72:A77">
    <cfRule type="expression" dxfId="219" priority="175">
      <formula>AND($B$57="",$B$59="",$B$61="")</formula>
    </cfRule>
  </conditionalFormatting>
  <conditionalFormatting sqref="A316">
    <cfRule type="expression" dxfId="218" priority="4">
      <formula>#REF!&lt;&gt;0</formula>
    </cfRule>
  </conditionalFormatting>
  <conditionalFormatting sqref="A350">
    <cfRule type="expression" dxfId="217" priority="3">
      <formula>#REF!&lt;&gt;0</formula>
    </cfRule>
  </conditionalFormatting>
  <conditionalFormatting sqref="A358">
    <cfRule type="expression" dxfId="216" priority="12">
      <formula>#REF!&lt;&gt;0</formula>
    </cfRule>
  </conditionalFormatting>
  <conditionalFormatting sqref="A376">
    <cfRule type="expression" dxfId="215" priority="59">
      <formula>$A$367=1</formula>
    </cfRule>
  </conditionalFormatting>
  <conditionalFormatting sqref="A33:B33">
    <cfRule type="notContainsBlanks" dxfId="214" priority="200">
      <formula>LEN(TRIM(A33))&gt;0</formula>
    </cfRule>
    <cfRule type="containsBlanks" dxfId="213" priority="201">
      <formula>LEN(TRIM(A33))=0</formula>
    </cfRule>
  </conditionalFormatting>
  <conditionalFormatting sqref="A170:B174">
    <cfRule type="notContainsBlanks" dxfId="212" priority="116">
      <formula>LEN(TRIM(A170))&gt;0</formula>
    </cfRule>
    <cfRule type="containsBlanks" dxfId="211" priority="117">
      <formula>LEN(TRIM(A170))=0</formula>
    </cfRule>
  </conditionalFormatting>
  <conditionalFormatting sqref="A175:B175">
    <cfRule type="containsBlanks" dxfId="210" priority="7">
      <formula>LEN(TRIM(A175))=0</formula>
    </cfRule>
  </conditionalFormatting>
  <conditionalFormatting sqref="A192:B197 J197:W197">
    <cfRule type="notContainsBlanks" dxfId="209" priority="112">
      <formula>LEN(TRIM(A192))&gt;0</formula>
    </cfRule>
    <cfRule type="containsBlanks" dxfId="208" priority="113">
      <formula>LEN(TRIM(A192))=0</formula>
    </cfRule>
  </conditionalFormatting>
  <conditionalFormatting sqref="A367:B369 A372:B375 N372:O376 P376:AE376">
    <cfRule type="containsBlanks" dxfId="207" priority="67">
      <formula>LEN(TRIM(A367))=0</formula>
    </cfRule>
  </conditionalFormatting>
  <conditionalFormatting sqref="A372:B375 N372:O376 P376:AE376 A367:B369">
    <cfRule type="notContainsBlanks" dxfId="206" priority="65">
      <formula>LEN(TRIM(A367))&gt;0</formula>
    </cfRule>
  </conditionalFormatting>
  <conditionalFormatting sqref="A407:B410 I410:AD410">
    <cfRule type="containsBlanks" dxfId="205" priority="51">
      <formula>LEN(TRIM(A407))=0</formula>
    </cfRule>
    <cfRule type="notContainsBlanks" dxfId="204" priority="50">
      <formula>LEN(TRIM(A407))&gt;0</formula>
    </cfRule>
  </conditionalFormatting>
  <conditionalFormatting sqref="A432:B433 Q433:W433">
    <cfRule type="containsBlanks" dxfId="203" priority="44">
      <formula>LEN(TRIM(A432))=0</formula>
    </cfRule>
  </conditionalFormatting>
  <conditionalFormatting sqref="A113:C113 E113:G113 I113:K113 M113:O113">
    <cfRule type="containsBlanks" dxfId="202" priority="130">
      <formula>LEN(TRIM(A113))=0</formula>
    </cfRule>
    <cfRule type="notContainsBlanks" dxfId="201" priority="129">
      <formula>LEN(TRIM(A113))&gt;0</formula>
    </cfRule>
  </conditionalFormatting>
  <conditionalFormatting sqref="A208:C208 F208:H208">
    <cfRule type="containsBlanks" dxfId="200" priority="111">
      <formula>LEN(TRIM(A208))=0</formula>
    </cfRule>
    <cfRule type="notContainsBlanks" dxfId="199" priority="110">
      <formula>LEN(TRIM(A208))&gt;0</formula>
    </cfRule>
  </conditionalFormatting>
  <conditionalFormatting sqref="A222:C222 F222:H222 K222:M222 F232:H232">
    <cfRule type="notContainsBlanks" dxfId="198" priority="108">
      <formula>LEN(TRIM(A222))&gt;0</formula>
    </cfRule>
    <cfRule type="containsBlanks" dxfId="197" priority="109">
      <formula>LEN(TRIM(A222))=0</formula>
    </cfRule>
  </conditionalFormatting>
  <conditionalFormatting sqref="A240:C240 Z240:AA240">
    <cfRule type="notContainsBlanks" dxfId="196" priority="106">
      <formula>LEN(TRIM(A240))&gt;0</formula>
    </cfRule>
    <cfRule type="containsBlanks" dxfId="195" priority="107">
      <formula>LEN(TRIM(A240))=0</formula>
    </cfRule>
  </conditionalFormatting>
  <conditionalFormatting sqref="A250:D251 H250:K251 M250:P251">
    <cfRule type="containsBlanks" dxfId="194" priority="105">
      <formula>LEN(TRIM(A250))=0</formula>
    </cfRule>
  </conditionalFormatting>
  <conditionalFormatting sqref="A2:F2">
    <cfRule type="expression" dxfId="193" priority="222">
      <formula>OR($AF$2="←都道府県名が未選択です。（セルを選択し▼をクリックすると都道府県一覧が表示されます。）",$AF$2="←都道府県名が未選択です。")</formula>
    </cfRule>
  </conditionalFormatting>
  <conditionalFormatting sqref="A334:J342 Q341:AD341">
    <cfRule type="notContainsBlanks" dxfId="192" priority="70">
      <formula>LEN(TRIM(A334))&gt;0</formula>
    </cfRule>
    <cfRule type="containsBlanks" dxfId="191" priority="72">
      <formula>LEN(TRIM(A334))=0</formula>
    </cfRule>
  </conditionalFormatting>
  <conditionalFormatting sqref="A442:X442 A453:X453 A465:L465">
    <cfRule type="containsBlanks" dxfId="190" priority="42">
      <formula>LEN(TRIM(A442))=0</formula>
    </cfRule>
    <cfRule type="notContainsBlanks" dxfId="189" priority="39">
      <formula>LEN(TRIM(A442))&gt;0</formula>
    </cfRule>
  </conditionalFormatting>
  <conditionalFormatting sqref="A31:AE34">
    <cfRule type="expression" dxfId="188" priority="11">
      <formula>$AK$2="未加盟"</formula>
    </cfRule>
  </conditionalFormatting>
  <conditionalFormatting sqref="A36:AE37">
    <cfRule type="expression" dxfId="187" priority="8">
      <formula>$A$32="✔"</formula>
    </cfRule>
  </conditionalFormatting>
  <conditionalFormatting sqref="A37:AE162">
    <cfRule type="expression" dxfId="186" priority="123">
      <formula>$A$33="✔"</formula>
    </cfRule>
  </conditionalFormatting>
  <conditionalFormatting sqref="A178:AE197">
    <cfRule type="expression" dxfId="185" priority="28">
      <formula>OR($A$174="○",$A$175="○")</formula>
    </cfRule>
  </conditionalFormatting>
  <conditionalFormatting sqref="A371:AE377">
    <cfRule type="expression" dxfId="184" priority="60">
      <formula>$A$367=1</formula>
    </cfRule>
  </conditionalFormatting>
  <conditionalFormatting sqref="A390:AE410">
    <cfRule type="expression" dxfId="183" priority="49">
      <formula>AND($L$384&lt;&gt;"",$L$384=0)</formula>
    </cfRule>
  </conditionalFormatting>
  <conditionalFormatting sqref="A420:AE420">
    <cfRule type="expression" dxfId="182" priority="14">
      <formula>$X$419=2</formula>
    </cfRule>
  </conditionalFormatting>
  <conditionalFormatting sqref="A423:AE466">
    <cfRule type="expression" dxfId="181" priority="1">
      <formula>$AK$1="学校法人項目回答不要"</formula>
    </cfRule>
  </conditionalFormatting>
  <conditionalFormatting sqref="A438:AE465 A466:B466">
    <cfRule type="expression" dxfId="180" priority="38">
      <formula>$A$432=2</formula>
    </cfRule>
  </conditionalFormatting>
  <conditionalFormatting sqref="B72:Y73 O91:O92 O94:O95 O97:O98 O100:O101 O103:O104">
    <cfRule type="expression" dxfId="179" priority="178">
      <formula>$B$57=""</formula>
    </cfRule>
  </conditionalFormatting>
  <conditionalFormatting sqref="B74:Y75 S91:S92 S94:S95 S97:S98 S100:S101 S103:S104">
    <cfRule type="expression" dxfId="178" priority="177">
      <formula>$B$59=""</formula>
    </cfRule>
  </conditionalFormatting>
  <conditionalFormatting sqref="B76:Y77 W91:W92 W94:W95 W97:W98 W100:W101 W103:W104">
    <cfRule type="expression" dxfId="177" priority="176">
      <formula>$B$61=""</formula>
    </cfRule>
  </conditionalFormatting>
  <conditionalFormatting sqref="B57:AB58">
    <cfRule type="expression" dxfId="176" priority="188">
      <formula>$B$57=""</formula>
    </cfRule>
  </conditionalFormatting>
  <conditionalFormatting sqref="B59:AB60">
    <cfRule type="expression" dxfId="175" priority="187">
      <formula>$B$59=""</formula>
    </cfRule>
  </conditionalFormatting>
  <conditionalFormatting sqref="B61:AB62">
    <cfRule type="expression" dxfId="174" priority="186">
      <formula>$B$61=""</formula>
    </cfRule>
  </conditionalFormatting>
  <conditionalFormatting sqref="C263:D263 F263:G263 I263:J263">
    <cfRule type="notContainsBlanks" dxfId="173" priority="100">
      <formula>LEN(TRIM(C263))&gt;0</formula>
    </cfRule>
    <cfRule type="containsBlanks" dxfId="172" priority="101">
      <formula>LEN(TRIM(C263))=0</formula>
    </cfRule>
  </conditionalFormatting>
  <conditionalFormatting sqref="C466:AE466">
    <cfRule type="expression" dxfId="171" priority="2">
      <formula>$A$504=2</formula>
    </cfRule>
  </conditionalFormatting>
  <conditionalFormatting sqref="D55:K62 O55:Z62 B57:C57 B59:C59 B61:C61">
    <cfRule type="containsBlanks" dxfId="170" priority="199">
      <formula>LEN(TRIM(B55))=0</formula>
    </cfRule>
    <cfRule type="notContainsBlanks" dxfId="169" priority="189">
      <formula>LEN(TRIM(B55))&gt;0</formula>
    </cfRule>
  </conditionalFormatting>
  <conditionalFormatting sqref="D384:O386">
    <cfRule type="notContainsBlanks" dxfId="168" priority="54">
      <formula>LEN(TRIM(D384))&gt;0</formula>
    </cfRule>
    <cfRule type="containsBlanks" dxfId="167" priority="55">
      <formula>LEN(TRIM(D384))=0</formula>
    </cfRule>
  </conditionalFormatting>
  <conditionalFormatting sqref="D9:P9 T9:AE9">
    <cfRule type="expression" dxfId="166" priority="221">
      <formula>$AF$9="←フリガナ（学校法人名・理事長名）が未記入です。"</formula>
    </cfRule>
  </conditionalFormatting>
  <conditionalFormatting sqref="D9:P9">
    <cfRule type="expression" dxfId="165" priority="220">
      <formula>$AF$9="←フリガナ（学校法人名）が未記入です。"</formula>
    </cfRule>
  </conditionalFormatting>
  <conditionalFormatting sqref="D9:P12">
    <cfRule type="notContainsBlanks" dxfId="164" priority="210">
      <formula>LEN(TRIM(D9))&gt;0</formula>
    </cfRule>
    <cfRule type="containsBlanks" dxfId="163" priority="211">
      <formula>LEN(TRIM(D9))=0</formula>
    </cfRule>
  </conditionalFormatting>
  <conditionalFormatting sqref="D18:P21">
    <cfRule type="containsBlanks" dxfId="162" priority="206">
      <formula>LEN(TRIM(D18))=0</formula>
    </cfRule>
    <cfRule type="notContainsBlanks" dxfId="161" priority="228">
      <formula>LEN(TRIM(D18))&gt;0</formula>
    </cfRule>
  </conditionalFormatting>
  <conditionalFormatting sqref="E240:F240">
    <cfRule type="containsBlanks" dxfId="160" priority="26">
      <formula>LEN(TRIM(E240))=0</formula>
    </cfRule>
  </conditionalFormatting>
  <conditionalFormatting sqref="F22:P24 T23:AE24 T25 E25:G26 H26:P26 T26:AE28 D27:P28">
    <cfRule type="notContainsBlanks" dxfId="159" priority="202">
      <formula>LEN(TRIM(D22))&gt;0</formula>
    </cfRule>
    <cfRule type="containsBlanks" dxfId="158" priority="203">
      <formula>LEN(TRIM(D22))=0</formula>
    </cfRule>
  </conditionalFormatting>
  <conditionalFormatting sqref="F312:AE312">
    <cfRule type="containsBlanks" dxfId="157" priority="124">
      <formula>LEN(TRIM(F312))=0</formula>
    </cfRule>
    <cfRule type="notContainsBlanks" dxfId="156" priority="75">
      <formula>LEN(TRIM(F312))&gt;0</formula>
    </cfRule>
  </conditionalFormatting>
  <conditionalFormatting sqref="G121:L125 O121:T125">
    <cfRule type="containsBlanks" dxfId="155" priority="128">
      <formula>LEN(TRIM(G121))=0</formula>
    </cfRule>
    <cfRule type="notContainsBlanks" dxfId="154" priority="127">
      <formula>LEN(TRIM(G121))&gt;0</formula>
    </cfRule>
  </conditionalFormatting>
  <conditionalFormatting sqref="G433:W433">
    <cfRule type="expression" dxfId="153" priority="41">
      <formula>$A$432=1</formula>
    </cfRule>
  </conditionalFormatting>
  <conditionalFormatting sqref="H240:I240">
    <cfRule type="notContainsBlanks" dxfId="152" priority="27">
      <formula>LEN(TRIM(H240))&gt;0</formula>
    </cfRule>
    <cfRule type="containsBlanks" dxfId="151" priority="25">
      <formula>LEN(TRIM(H240))=0</formula>
    </cfRule>
  </conditionalFormatting>
  <conditionalFormatting sqref="H83:J89 H91:J92 H94:J95 H97:J98 H100:J101 H103:J104">
    <cfRule type="containsBlanks" dxfId="150" priority="172">
      <formula>LEN(TRIM(H83))=0</formula>
    </cfRule>
    <cfRule type="notContainsBlanks" dxfId="149" priority="171">
      <formula>LEN(TRIM(H83))&gt;0</formula>
    </cfRule>
  </conditionalFormatting>
  <conditionalFormatting sqref="H71:Y77">
    <cfRule type="notContainsBlanks" dxfId="148" priority="229">
      <formula>LEN(TRIM(H71))&gt;0</formula>
    </cfRule>
    <cfRule type="containsBlanks" dxfId="147" priority="179">
      <formula>LEN(TRIM(H71))=0</formula>
    </cfRule>
  </conditionalFormatting>
  <conditionalFormatting sqref="H304:AA304">
    <cfRule type="containsBlanks" dxfId="146" priority="77">
      <formula>LEN(TRIM(H304))=0</formula>
    </cfRule>
    <cfRule type="notContainsBlanks" dxfId="145" priority="76">
      <formula>LEN(TRIM(H304))&gt;0</formula>
    </cfRule>
  </conditionalFormatting>
  <conditionalFormatting sqref="I415:S417">
    <cfRule type="containsBlanks" dxfId="144" priority="64">
      <formula>LEN(TRIM(I415))=0</formula>
    </cfRule>
    <cfRule type="notContainsBlanks" dxfId="143" priority="48">
      <formula>LEN(TRIM(I415))&gt;0</formula>
    </cfRule>
  </conditionalFormatting>
  <conditionalFormatting sqref="K240:L240">
    <cfRule type="containsBlanks" dxfId="142" priority="23">
      <formula>LEN(TRIM(K240))=0</formula>
    </cfRule>
    <cfRule type="notContainsBlanks" dxfId="141" priority="24">
      <formula>LEN(TRIM(K240))&gt;0</formula>
    </cfRule>
  </conditionalFormatting>
  <conditionalFormatting sqref="K70:M70">
    <cfRule type="expression" dxfId="140" priority="226">
      <formula>$AF$70="↑２年生の生徒数が０名になっています。"</formula>
    </cfRule>
  </conditionalFormatting>
  <conditionalFormatting sqref="K285:M286 K289:M290">
    <cfRule type="expression" dxfId="139" priority="91">
      <formula>$K$269="○"</formula>
    </cfRule>
  </conditionalFormatting>
  <conditionalFormatting sqref="K291:M295">
    <cfRule type="expression" dxfId="138" priority="90">
      <formula>$K$269="×"</formula>
    </cfRule>
  </conditionalFormatting>
  <conditionalFormatting sqref="K270:AE270">
    <cfRule type="expression" dxfId="137" priority="9">
      <formula>K269="×"</formula>
    </cfRule>
    <cfRule type="notContainsBlanks" dxfId="136" priority="16">
      <formula>LEN(TRIM(K270))&gt;0</formula>
    </cfRule>
    <cfRule type="containsBlanks" dxfId="135" priority="17">
      <formula>LEN(TRIM(K270))=0</formula>
    </cfRule>
  </conditionalFormatting>
  <conditionalFormatting sqref="K285:AE286 K289:P295 Q288:Y295 Z287:AE295">
    <cfRule type="notContainsBlanks" dxfId="134" priority="92">
      <formula>LEN(TRIM(K285))&gt;0</formula>
    </cfRule>
  </conditionalFormatting>
  <conditionalFormatting sqref="K285:AE286 Z287:AE295 Q288:Y295 K289:P295">
    <cfRule type="containsBlanks" dxfId="133" priority="93">
      <formula>LEN(TRIM(K285))=0</formula>
    </cfRule>
  </conditionalFormatting>
  <conditionalFormatting sqref="L83:N89">
    <cfRule type="notContainsBlanks" dxfId="132" priority="164">
      <formula>LEN(TRIM(L83))&gt;0</formula>
    </cfRule>
  </conditionalFormatting>
  <conditionalFormatting sqref="L91:N92">
    <cfRule type="notContainsBlanks" dxfId="131" priority="159">
      <formula>LEN(TRIM(L91))&gt;0</formula>
    </cfRule>
  </conditionalFormatting>
  <conditionalFormatting sqref="L94:N95">
    <cfRule type="notContainsBlanks" dxfId="130" priority="154">
      <formula>LEN(TRIM(L94))&gt;0</formula>
    </cfRule>
  </conditionalFormatting>
  <conditionalFormatting sqref="L97:N98">
    <cfRule type="notContainsBlanks" dxfId="129" priority="149">
      <formula>LEN(TRIM(L97))&gt;0</formula>
    </cfRule>
  </conditionalFormatting>
  <conditionalFormatting sqref="L100:N101">
    <cfRule type="notContainsBlanks" dxfId="128" priority="144">
      <formula>LEN(TRIM(L100))&gt;0</formula>
    </cfRule>
  </conditionalFormatting>
  <conditionalFormatting sqref="L103:N104">
    <cfRule type="notContainsBlanks" dxfId="127" priority="139">
      <formula>LEN(TRIM(L103))&gt;0</formula>
    </cfRule>
  </conditionalFormatting>
  <conditionalFormatting sqref="L82:O105">
    <cfRule type="expression" dxfId="126" priority="120">
      <formula>$B$57=""</formula>
    </cfRule>
  </conditionalFormatting>
  <conditionalFormatting sqref="M250:P251 A250:D251 H250:K251">
    <cfRule type="notContainsBlanks" dxfId="125" priority="104">
      <formula>LEN(TRIM(A250))&gt;0</formula>
    </cfRule>
  </conditionalFormatting>
  <conditionalFormatting sqref="M250:Q250">
    <cfRule type="expression" dxfId="124" priority="103">
      <formula>$H$250=0</formula>
    </cfRule>
  </conditionalFormatting>
  <conditionalFormatting sqref="M251:Q251">
    <cfRule type="expression" dxfId="123" priority="102">
      <formula>$H$251=0</formula>
    </cfRule>
  </conditionalFormatting>
  <conditionalFormatting sqref="N240:O240">
    <cfRule type="containsBlanks" dxfId="122" priority="21">
      <formula>LEN(TRIM(N240))=0</formula>
    </cfRule>
    <cfRule type="notContainsBlanks" dxfId="121" priority="22">
      <formula>LEN(TRIM(N240))&gt;0</formula>
    </cfRule>
  </conditionalFormatting>
  <conditionalFormatting sqref="N70:P70">
    <cfRule type="expression" dxfId="120" priority="227">
      <formula>$AF$70="↑３年生の生徒数が０名になっています。"</formula>
    </cfRule>
  </conditionalFormatting>
  <conditionalFormatting sqref="N285:P286 N289:P290">
    <cfRule type="expression" dxfId="119" priority="89">
      <formula>$N$269="○"</formula>
    </cfRule>
  </conditionalFormatting>
  <conditionalFormatting sqref="N291:P295">
    <cfRule type="expression" dxfId="118" priority="88">
      <formula>$N$269="×"</formula>
    </cfRule>
  </conditionalFormatting>
  <conditionalFormatting sqref="N415:S417">
    <cfRule type="expression" dxfId="117" priority="46">
      <formula>I415=0</formula>
    </cfRule>
  </conditionalFormatting>
  <conditionalFormatting sqref="N371:AE377">
    <cfRule type="expression" dxfId="116" priority="57">
      <formula>$A$372=1</formula>
    </cfRule>
  </conditionalFormatting>
  <conditionalFormatting sqref="O83:O89">
    <cfRule type="expression" dxfId="115" priority="170">
      <formula>$B$57=""</formula>
    </cfRule>
  </conditionalFormatting>
  <conditionalFormatting sqref="P180:Q180 D180:E183 K183:AD183">
    <cfRule type="containsBlanks" dxfId="114" priority="115">
      <formula>LEN(TRIM(D180))=0</formula>
    </cfRule>
    <cfRule type="notContainsBlanks" dxfId="113" priority="114">
      <formula>LEN(TRIM(D180))&gt;0</formula>
    </cfRule>
  </conditionalFormatting>
  <conditionalFormatting sqref="P83:R89">
    <cfRule type="containsBlanks" dxfId="112" priority="163">
      <formula>LEN(TRIM(P83))=0</formula>
    </cfRule>
    <cfRule type="notContainsBlanks" dxfId="111" priority="162">
      <formula>LEN(TRIM(P83))&gt;0</formula>
    </cfRule>
  </conditionalFormatting>
  <conditionalFormatting sqref="P91:R92">
    <cfRule type="containsBlanks" dxfId="110" priority="158">
      <formula>LEN(TRIM(P91))=0</formula>
    </cfRule>
    <cfRule type="notContainsBlanks" dxfId="109" priority="157">
      <formula>LEN(TRIM(P91))&gt;0</formula>
    </cfRule>
  </conditionalFormatting>
  <conditionalFormatting sqref="P94:R95">
    <cfRule type="notContainsBlanks" dxfId="108" priority="152">
      <formula>LEN(TRIM(P94))&gt;0</formula>
    </cfRule>
    <cfRule type="containsBlanks" dxfId="107" priority="153">
      <formula>LEN(TRIM(P94))=0</formula>
    </cfRule>
  </conditionalFormatting>
  <conditionalFormatting sqref="P97:R98">
    <cfRule type="containsBlanks" dxfId="106" priority="148">
      <formula>LEN(TRIM(P97))=0</formula>
    </cfRule>
    <cfRule type="notContainsBlanks" dxfId="105" priority="147">
      <formula>LEN(TRIM(P97))&gt;0</formula>
    </cfRule>
  </conditionalFormatting>
  <conditionalFormatting sqref="P100:R101">
    <cfRule type="notContainsBlanks" dxfId="104" priority="142">
      <formula>LEN(TRIM(P100))&gt;0</formula>
    </cfRule>
    <cfRule type="containsBlanks" dxfId="103" priority="143">
      <formula>LEN(TRIM(P100))=0</formula>
    </cfRule>
  </conditionalFormatting>
  <conditionalFormatting sqref="P103:R104">
    <cfRule type="notContainsBlanks" dxfId="102" priority="138">
      <formula>LEN(TRIM(P103))&gt;0</formula>
    </cfRule>
  </conditionalFormatting>
  <conditionalFormatting sqref="P82:S105">
    <cfRule type="expression" dxfId="101" priority="119">
      <formula>$B$59=""</formula>
    </cfRule>
  </conditionalFormatting>
  <conditionalFormatting sqref="Q240:R240">
    <cfRule type="containsBlanks" dxfId="100" priority="19">
      <formula>LEN(TRIM(Q240))=0</formula>
    </cfRule>
    <cfRule type="notContainsBlanks" dxfId="99" priority="20">
      <formula>LEN(TRIM(Q240))&gt;0</formula>
    </cfRule>
  </conditionalFormatting>
  <conditionalFormatting sqref="Q70:S70">
    <cfRule type="expression" dxfId="98" priority="225">
      <formula>$AF$70="↑４年生の生徒数が０名になっています。"</formula>
    </cfRule>
  </conditionalFormatting>
  <conditionalFormatting sqref="Q285:S286 Q288:S290">
    <cfRule type="expression" dxfId="97" priority="87">
      <formula>$Q$269="○"</formula>
    </cfRule>
  </conditionalFormatting>
  <conditionalFormatting sqref="Q291:S295">
    <cfRule type="expression" dxfId="96" priority="86">
      <formula>$Q$269="×"</formula>
    </cfRule>
  </conditionalFormatting>
  <conditionalFormatting sqref="Q433:W433 A432:B433">
    <cfRule type="notContainsBlanks" dxfId="95" priority="43">
      <formula>LEN(TRIM(A432))&gt;0</formula>
    </cfRule>
  </conditionalFormatting>
  <conditionalFormatting sqref="Q269:AE269">
    <cfRule type="containsBlanks" dxfId="94" priority="99">
      <formula>LEN(TRIM(Q269))=0</formula>
    </cfRule>
    <cfRule type="notContainsBlanks" dxfId="93" priority="98">
      <formula>LEN(TRIM(Q269))&gt;0</formula>
    </cfRule>
  </conditionalFormatting>
  <conditionalFormatting sqref="R423">
    <cfRule type="expression" dxfId="92" priority="36">
      <formula>$AK$1="学校法人項目回答不要"</formula>
    </cfRule>
  </conditionalFormatting>
  <conditionalFormatting sqref="R131:AA136 R138:AA138 S139:AA139 R140:AA140 S141:AA141 R142:AA142 S143:AA143 R144:AA144 R147:AA148 R150:AA150 S151:AA151 R152:AA152 R155:AA155">
    <cfRule type="notContainsBlanks" dxfId="91" priority="125">
      <formula>LEN(TRIM(R131))&gt;0</formula>
    </cfRule>
    <cfRule type="containsBlanks" dxfId="90" priority="126">
      <formula>LEN(TRIM(R131))=0</formula>
    </cfRule>
  </conditionalFormatting>
  <conditionalFormatting sqref="S83:S89">
    <cfRule type="expression" dxfId="89" priority="169">
      <formula>$B$59=""</formula>
    </cfRule>
  </conditionalFormatting>
  <conditionalFormatting sqref="T240:U240">
    <cfRule type="containsBlanks" dxfId="88" priority="18">
      <formula>LEN(TRIM(T240))=0</formula>
    </cfRule>
  </conditionalFormatting>
  <conditionalFormatting sqref="T70:V70">
    <cfRule type="expression" dxfId="87" priority="224">
      <formula>$AF$70="↑５年生の生徒数が０名になっています。"</formula>
    </cfRule>
  </conditionalFormatting>
  <conditionalFormatting sqref="T83:V89">
    <cfRule type="containsBlanks" dxfId="86" priority="161">
      <formula>LEN(TRIM(T83))=0</formula>
    </cfRule>
    <cfRule type="notContainsBlanks" dxfId="85" priority="160">
      <formula>LEN(TRIM(T83))&gt;0</formula>
    </cfRule>
  </conditionalFormatting>
  <conditionalFormatting sqref="T91:V92">
    <cfRule type="containsBlanks" dxfId="84" priority="156">
      <formula>LEN(TRIM(T91))=0</formula>
    </cfRule>
    <cfRule type="notContainsBlanks" dxfId="83" priority="155">
      <formula>LEN(TRIM(T91))&gt;0</formula>
    </cfRule>
  </conditionalFormatting>
  <conditionalFormatting sqref="T94:V95">
    <cfRule type="notContainsBlanks" dxfId="82" priority="150">
      <formula>LEN(TRIM(T94))&gt;0</formula>
    </cfRule>
    <cfRule type="containsBlanks" dxfId="81" priority="151">
      <formula>LEN(TRIM(T94))=0</formula>
    </cfRule>
  </conditionalFormatting>
  <conditionalFormatting sqref="T97:V98">
    <cfRule type="notContainsBlanks" dxfId="80" priority="145">
      <formula>LEN(TRIM(T97))&gt;0</formula>
    </cfRule>
    <cfRule type="containsBlanks" dxfId="79" priority="146">
      <formula>LEN(TRIM(T97))=0</formula>
    </cfRule>
  </conditionalFormatting>
  <conditionalFormatting sqref="T100:V101">
    <cfRule type="notContainsBlanks" dxfId="78" priority="140">
      <formula>LEN(TRIM(T100))&gt;0</formula>
    </cfRule>
    <cfRule type="containsBlanks" dxfId="77" priority="141">
      <formula>LEN(TRIM(T100))=0</formula>
    </cfRule>
  </conditionalFormatting>
  <conditionalFormatting sqref="T103:V104">
    <cfRule type="containsBlanks" dxfId="76" priority="137">
      <formula>LEN(TRIM(T103))=0</formula>
    </cfRule>
    <cfRule type="notContainsBlanks" dxfId="75" priority="136">
      <formula>LEN(TRIM(T103))&gt;0</formula>
    </cfRule>
  </conditionalFormatting>
  <conditionalFormatting sqref="T285:V286 T288:V290">
    <cfRule type="expression" dxfId="74" priority="85">
      <formula>$T$269="○"</formula>
    </cfRule>
  </conditionalFormatting>
  <conditionalFormatting sqref="T291:V295">
    <cfRule type="expression" dxfId="73" priority="84">
      <formula>$T$269="×"</formula>
    </cfRule>
  </conditionalFormatting>
  <conditionalFormatting sqref="T82:W105">
    <cfRule type="expression" dxfId="72" priority="118">
      <formula>$B$61=""</formula>
    </cfRule>
  </conditionalFormatting>
  <conditionalFormatting sqref="T9:AE9">
    <cfRule type="expression" dxfId="71" priority="219">
      <formula>$AF$9="←フリガナ（理事長名）が未記入です。"</formula>
    </cfRule>
  </conditionalFormatting>
  <conditionalFormatting sqref="T9:AE12 T13 E13:G14 H14:P14 T14:AE16 D15:P16">
    <cfRule type="notContainsBlanks" dxfId="70" priority="207">
      <formula>LEN(TRIM(D9))&gt;0</formula>
    </cfRule>
    <cfRule type="containsBlanks" dxfId="69" priority="208">
      <formula>LEN(TRIM(D9))=0</formula>
    </cfRule>
  </conditionalFormatting>
  <conditionalFormatting sqref="T18:AE21">
    <cfRule type="containsBlanks" dxfId="68" priority="205">
      <formula>LEN(TRIM(T18))=0</formula>
    </cfRule>
    <cfRule type="notContainsBlanks" dxfId="67" priority="204">
      <formula>LEN(TRIM(T18))&gt;0</formula>
    </cfRule>
  </conditionalFormatting>
  <conditionalFormatting sqref="U353:Y353 U354 Z354 U355:AD355 U356:U358 Z356:Z358 U359:AD359">
    <cfRule type="containsBlanks" dxfId="66" priority="69">
      <formula>LEN(TRIM(U353))=0</formula>
    </cfRule>
  </conditionalFormatting>
  <conditionalFormatting sqref="U353:Y359">
    <cfRule type="expression" dxfId="65" priority="15">
      <formula>$A$342="○"</formula>
    </cfRule>
  </conditionalFormatting>
  <conditionalFormatting sqref="U393:AB394 B398:AD398">
    <cfRule type="notContainsBlanks" dxfId="64" priority="52">
      <formula>LEN(TRIM(B393))&gt;0</formula>
    </cfRule>
    <cfRule type="containsBlanks" dxfId="63" priority="53">
      <formula>LEN(TRIM(B393))=0</formula>
    </cfRule>
  </conditionalFormatting>
  <conditionalFormatting sqref="U320:AD320 U325 Z325 U326:AD326 U322:AD324 U321 Z321:AD321">
    <cfRule type="containsBlanks" dxfId="62" priority="74">
      <formula>LEN(TRIM(U320))=0</formula>
    </cfRule>
  </conditionalFormatting>
  <conditionalFormatting sqref="U320:AD320 Z325 U326:AD326 U325 U322:AD324 U321 Z321:AD321">
    <cfRule type="notContainsBlanks" dxfId="61" priority="73">
      <formula>LEN(TRIM(U320))&gt;0</formula>
    </cfRule>
  </conditionalFormatting>
  <conditionalFormatting sqref="W83:W89">
    <cfRule type="expression" dxfId="60" priority="168">
      <formula>$B$61=""</formula>
    </cfRule>
  </conditionalFormatting>
  <conditionalFormatting sqref="W70:Y70">
    <cfRule type="expression" dxfId="59" priority="223">
      <formula>$AF$70="↑６年生の生徒数が０名になっています。"</formula>
    </cfRule>
  </conditionalFormatting>
  <conditionalFormatting sqref="W285:Y286 W288:Y290">
    <cfRule type="expression" dxfId="58" priority="83">
      <formula>$W$269="○"</formula>
    </cfRule>
  </conditionalFormatting>
  <conditionalFormatting sqref="W291:Y295">
    <cfRule type="expression" dxfId="57" priority="82">
      <formula>$W$269="×"</formula>
    </cfRule>
  </conditionalFormatting>
  <conditionalFormatting sqref="X44">
    <cfRule type="expression" dxfId="56" priority="213">
      <formula>$AF$83="←他県からの生徒数が未記入です。（いない場合は「０」と記入してください。）"</formula>
    </cfRule>
  </conditionalFormatting>
  <conditionalFormatting sqref="X419:Y420">
    <cfRule type="notContainsBlanks" dxfId="55" priority="230">
      <formula>LEN(TRIM(X419))&gt;0</formula>
    </cfRule>
    <cfRule type="containsBlanks" dxfId="54" priority="47">
      <formula>LEN(TRIM(X419))=0</formula>
    </cfRule>
  </conditionalFormatting>
  <conditionalFormatting sqref="Y43:Z44 AB43:AC44 A46">
    <cfRule type="notContainsBlanks" dxfId="53" priority="196">
      <formula>LEN(TRIM(A43))&gt;0</formula>
    </cfRule>
    <cfRule type="containsBlanks" dxfId="52" priority="197">
      <formula>LEN(TRIM(A43))=0</formula>
    </cfRule>
  </conditionalFormatting>
  <conditionalFormatting sqref="Y43:Z44">
    <cfRule type="expression" dxfId="51" priority="181">
      <formula>$A$46=2</formula>
    </cfRule>
  </conditionalFormatting>
  <conditionalFormatting sqref="Z354 U355:AD355 Z356:Z358 U359:AD359 U353:Y353 U354 U356:U358">
    <cfRule type="notContainsBlanks" dxfId="50" priority="68">
      <formula>LEN(TRIM(U353))&gt;0</formula>
    </cfRule>
  </conditionalFormatting>
  <conditionalFormatting sqref="Z285:AB290">
    <cfRule type="expression" dxfId="49" priority="81">
      <formula>$Z$269="○"</formula>
    </cfRule>
  </conditionalFormatting>
  <conditionalFormatting sqref="Z291:AB295">
    <cfRule type="expression" dxfId="48" priority="80">
      <formula>$Z$269="×"</formula>
    </cfRule>
  </conditionalFormatting>
  <conditionalFormatting sqref="Z320:AD324 Z325 Z326:AD326">
    <cfRule type="expression" dxfId="47" priority="71">
      <formula>$AC$312="○"</formula>
    </cfRule>
  </conditionalFormatting>
  <conditionalFormatting sqref="Z354:AD359">
    <cfRule type="expression" dxfId="46" priority="66">
      <formula>$F$342="○"</formula>
    </cfRule>
  </conditionalFormatting>
  <conditionalFormatting sqref="AA44 AD44">
    <cfRule type="expression" dxfId="45" priority="212">
      <formula>$AF$83="←外国人生徒数が未記入です。（いない場合は「０」と記入してください。）"</formula>
    </cfRule>
  </conditionalFormatting>
  <conditionalFormatting sqref="AB43:AC44">
    <cfRule type="expression" dxfId="44" priority="180">
      <formula>$A$46=1</formula>
    </cfRule>
  </conditionalFormatting>
  <conditionalFormatting sqref="AC285:AE290">
    <cfRule type="expression" dxfId="43" priority="79">
      <formula>$AC$269="○"</formula>
    </cfRule>
  </conditionalFormatting>
  <conditionalFormatting sqref="AC291:AE295">
    <cfRule type="expression" dxfId="42" priority="78">
      <formula>$AC$269="×"</formula>
    </cfRule>
  </conditionalFormatting>
  <conditionalFormatting sqref="AE371">
    <cfRule type="expression" dxfId="41" priority="62">
      <formula>$A$429=1</formula>
    </cfRule>
    <cfRule type="expression" dxfId="40" priority="61">
      <formula>AND($A$429&lt;&gt;1,$A$437=1)</formula>
    </cfRule>
    <cfRule type="expression" dxfId="39" priority="58">
      <formula>$A$367=1</formula>
    </cfRule>
    <cfRule type="expression" dxfId="38" priority="63">
      <formula>AND($A$429&lt;&gt;1,$A$437=1)</formula>
    </cfRule>
    <cfRule type="expression" dxfId="37" priority="56">
      <formula>$A$372=1</formula>
    </cfRule>
  </conditionalFormatting>
  <conditionalFormatting sqref="AF13:AF16">
    <cfRule type="notContainsBlanks" dxfId="36" priority="209">
      <formula>LEN(TRIM(AF13))&gt;0</formula>
    </cfRule>
  </conditionalFormatting>
  <conditionalFormatting sqref="AF32">
    <cfRule type="expression" dxfId="35" priority="34">
      <formula>$A$32="✔"</formula>
    </cfRule>
    <cfRule type="notContainsBlanks" dxfId="34" priority="35">
      <formula>LEN(TRIM(AF32))&gt;0</formula>
    </cfRule>
  </conditionalFormatting>
  <conditionalFormatting sqref="AF33:AF41 AF43:AF117 AF121:AF167 AF1:AF31 AF271:AF284">
    <cfRule type="notContainsBlanks" dxfId="33" priority="122">
      <formula>LEN(TRIM(AF1))&gt;0</formula>
    </cfRule>
  </conditionalFormatting>
  <conditionalFormatting sqref="AF40 AF43 AF46:AF47 AF49:AF51 AF63:AF67 AF70:AF72 AF78:AF80 AF82 AF106:AF112 AF114:AF117 AF127:AF130 AF160:AF162">
    <cfRule type="expression" dxfId="32" priority="198">
      <formula>$A$33="✔"</formula>
    </cfRule>
  </conditionalFormatting>
  <conditionalFormatting sqref="AF40:AF41 AF43:AF117 AF121:AF162">
    <cfRule type="expression" dxfId="31" priority="121">
      <formula>$A$33="✔"</formula>
    </cfRule>
  </conditionalFormatting>
  <conditionalFormatting sqref="AF41">
    <cfRule type="expression" dxfId="30" priority="182">
      <formula>AND($A$32="✔",$A$49="○",$A$50="",$A$51="",$A$52="")</formula>
    </cfRule>
    <cfRule type="expression" dxfId="29" priority="184">
      <formula>AND($A$32="✔",$A$49="○",$A$52="○")</formula>
    </cfRule>
    <cfRule type="expression" dxfId="28" priority="183">
      <formula>AND($A$32="✔",$A$49="○",OR($A$50="○",$A$51="○"),$A$52="")</formula>
    </cfRule>
  </conditionalFormatting>
  <conditionalFormatting sqref="AF42">
    <cfRule type="expression" dxfId="27" priority="31">
      <formula>$A$32="✔"</formula>
    </cfRule>
    <cfRule type="notContainsBlanks" dxfId="26" priority="32">
      <formula>LEN(TRIM(AF42))&gt;0</formula>
    </cfRule>
  </conditionalFormatting>
  <conditionalFormatting sqref="AF48">
    <cfRule type="expression" dxfId="25" priority="194">
      <formula>AND($A$32="✔",$A$49="○",OR($A$50="○",$A$51="○"),$A$52="")</formula>
    </cfRule>
    <cfRule type="expression" dxfId="24" priority="193">
      <formula>AND($A$32="✔",$A$49="○",$A$50="",$A$51="",$A$52="")</formula>
    </cfRule>
    <cfRule type="expression" dxfId="23" priority="195">
      <formula>AND($A$32="✔",$A$49="○",$A$52="○")</formula>
    </cfRule>
  </conditionalFormatting>
  <conditionalFormatting sqref="AF53:AF62">
    <cfRule type="expression" dxfId="22" priority="192">
      <formula>AND($A$32="✔",$A$49="○",$A$52="○")</formula>
    </cfRule>
    <cfRule type="expression" dxfId="21" priority="191">
      <formula>AND($A$32="✔",$A$49="○",OR($A$50="○",$A$51="○"),$A$52="")</formula>
    </cfRule>
    <cfRule type="expression" dxfId="20" priority="190">
      <formula>AND($A$32="✔",$A$49="○",$A$50="",$A$51="",$A$52="")</formula>
    </cfRule>
  </conditionalFormatting>
  <conditionalFormatting sqref="AF74">
    <cfRule type="expression" dxfId="19" priority="174">
      <formula>$A$33="✔"</formula>
    </cfRule>
  </conditionalFormatting>
  <conditionalFormatting sqref="AF76">
    <cfRule type="expression" dxfId="18" priority="173">
      <formula>$A$33="✔"</formula>
    </cfRule>
  </conditionalFormatting>
  <conditionalFormatting sqref="AF81">
    <cfRule type="expression" dxfId="17" priority="167">
      <formula>AND($A$32="✔",$A$49="○",$A$52="○")</formula>
    </cfRule>
    <cfRule type="expression" dxfId="16" priority="166">
      <formula>AND($A$32="✔",$A$49="○",OR($A$50="○",$A$51="○"),$A$52="")</formula>
    </cfRule>
    <cfRule type="expression" dxfId="15" priority="165">
      <formula>AND($A$32="✔",$A$49="○",$A$50="",$A$51="",$A$52="")</formula>
    </cfRule>
  </conditionalFormatting>
  <conditionalFormatting sqref="AF83:AF105">
    <cfRule type="expression" dxfId="14" priority="135">
      <formula>AND($A$32="✔",$A$49="○",$A$52="○")</formula>
    </cfRule>
    <cfRule type="expression" dxfId="13" priority="134">
      <formula>AND($A$32="✔",$A$49="○",OR($A$50="○",$A$51="○"),$A$52="")</formula>
    </cfRule>
    <cfRule type="expression" dxfId="12" priority="133">
      <formula>AND($A$32="✔",$A$49="○",$A$50="",$A$51="",$A$52="")</formula>
    </cfRule>
  </conditionalFormatting>
  <conditionalFormatting sqref="AF113">
    <cfRule type="expression" dxfId="11" priority="132">
      <formula>AND($A$32="✔",$A$49="○",OR($A$50="○",$A$51="○"),$A$52="")</formula>
    </cfRule>
    <cfRule type="expression" dxfId="10" priority="131">
      <formula>AND($A$32="✔",$A$49="○",$A$50="",$A$51="",$A$52="")</formula>
    </cfRule>
  </conditionalFormatting>
  <conditionalFormatting sqref="AF118:AF120">
    <cfRule type="notContainsBlanks" dxfId="9" priority="30">
      <formula>LEN(TRIM(AF118))&gt;0</formula>
    </cfRule>
    <cfRule type="expression" dxfId="8" priority="29">
      <formula>$A$32="✔"</formula>
    </cfRule>
  </conditionalFormatting>
  <conditionalFormatting sqref="AF168:AF269">
    <cfRule type="notContainsBlanks" dxfId="7" priority="97">
      <formula>LEN(TRIM(AF168))&gt;0</formula>
    </cfRule>
  </conditionalFormatting>
  <conditionalFormatting sqref="AF270">
    <cfRule type="notContainsBlanks" dxfId="6" priority="10">
      <formula>LEN(TRIM(AF270))&gt;0</formula>
    </cfRule>
  </conditionalFormatting>
  <conditionalFormatting sqref="AF285">
    <cfRule type="notContainsBlanks" dxfId="5" priority="96">
      <formula>LEN(TRIM(AF285))&gt;0</formula>
    </cfRule>
  </conditionalFormatting>
  <conditionalFormatting sqref="AF289:AF291">
    <cfRule type="notContainsBlanks" dxfId="4" priority="95">
      <formula>LEN(TRIM(AF289))&gt;0</formula>
    </cfRule>
  </conditionalFormatting>
  <conditionalFormatting sqref="AF294:AF295">
    <cfRule type="notContainsBlanks" dxfId="3" priority="94">
      <formula>LEN(TRIM(AF294))&gt;0</formula>
    </cfRule>
  </conditionalFormatting>
  <conditionalFormatting sqref="AF296:AF351 AF356:AF414">
    <cfRule type="notContainsBlanks" dxfId="2" priority="45">
      <formula>LEN(TRIM(AF296))&gt;0</formula>
    </cfRule>
  </conditionalFormatting>
  <conditionalFormatting sqref="AF352:AF355">
    <cfRule type="notContainsBlanks" dxfId="1" priority="13">
      <formula>LEN(TRIM(AF352))&gt;0</formula>
    </cfRule>
  </conditionalFormatting>
  <conditionalFormatting sqref="AF418:AF1048576">
    <cfRule type="notContainsBlanks" dxfId="0" priority="40">
      <formula>LEN(TRIM(AF418))&gt;0</formula>
    </cfRule>
  </conditionalFormatting>
  <dataValidations count="14">
    <dataValidation type="list" allowBlank="1" showInputMessage="1" showErrorMessage="1" sqref="Q269:AE269" xr:uid="{7C45214C-EDDD-419E-B1F8-2FD497C980DF}">
      <formula1>$AS$475:$AS$477</formula1>
    </dataValidation>
    <dataValidation allowBlank="1" showInputMessage="1" showErrorMessage="1" promptTitle="（！）単位は「円」です" prompt="昨年まで千円単位で入力をお願いしていましたが、円単位での入力に変更となりました。" sqref="R131:AA131" xr:uid="{14DE93AB-ED98-4A12-A6A5-8F971CE38826}"/>
    <dataValidation type="list" allowBlank="1" showInputMessage="1" showErrorMessage="1" sqref="A33:B33" xr:uid="{C9851DA4-0132-4368-8E42-0998AB2E4E4B}">
      <formula1>$AT$475:$AT$476</formula1>
    </dataValidation>
    <dataValidation type="list" allowBlank="1" showInputMessage="1" showErrorMessage="1" sqref="A2:F2" xr:uid="{240FA056-9316-452D-98CD-B9EA89CDB79A}">
      <formula1>$AQ$475:$AQ$488</formula1>
    </dataValidation>
    <dataValidation imeMode="fullKatakana" allowBlank="1" showInputMessage="1" showErrorMessage="1" sqref="D9:P9 T9:AE9 H14:P14 H26:P26 D18 T18:AE18" xr:uid="{B372B6A1-0CF6-42C9-8817-D233C84A38FF}"/>
    <dataValidation type="list" allowBlank="1" showInputMessage="1" showErrorMessage="1" sqref="A367:B369 A46" xr:uid="{FBCE990F-E609-4B6B-BA97-BB5EA64ABE62}">
      <formula1>$AR$475:$AR$478</formula1>
    </dataValidation>
    <dataValidation type="list" allowBlank="1" showInputMessage="1" showErrorMessage="1" sqref="A372:B375" xr:uid="{92986544-1B03-4633-B84F-DB01B9F2F91D}">
      <formula1>$AR$475:$AR$479</formula1>
    </dataValidation>
    <dataValidation type="list" allowBlank="1" showInputMessage="1" showErrorMessage="1" sqref="N420:O420 N377:O377 Q387 Q401 Q390 Q406 Q403:Q404" xr:uid="{EDBF2120-4C60-4182-B059-BF3EEFE81E1C}">
      <formula1>"○,　"</formula1>
    </dataValidation>
    <dataValidation allowBlank="1" showInputMessage="1" showErrorMessage="1" errorTitle="スペース・改行の入力禁止" error="セル内に【スペース（空白）】または【改行】が含まれています。_x000a_スペース・改行を削除してください。" sqref="D21" xr:uid="{E1614111-8B79-4F64-84B5-A66B00A7D8D8}"/>
    <dataValidation type="list" allowBlank="1" showInputMessage="1" showErrorMessage="1" errorTitle="スペース・改行の入力禁止" error="セル内に【スペース（空白）】または【改行】が含まれています。_x000a_スペース・改行を削除してください。" promptTitle="都道府県を入力後に記入ください" prompt="貴校名が候補に表示されない場合には、「手入力、訂正」セル↓に入力ください。_x000a_旧学校名で表示される場合には、この欄では旧学校名を選択したうえで、正しい学校名を「手入力、訂正」セル↓に入力ください。" sqref="D19" xr:uid="{05C98B6B-8E14-4943-8D4F-C7C4BE5CE604}">
      <formula1>INDIRECT($A$2)</formula1>
    </dataValidation>
    <dataValidation type="list" allowBlank="1" showInputMessage="1" showErrorMessage="1" sqref="A334:J342 V355:Y355 Z354:Z358 V353:Y353 U353:U358 AA355:AD355 AA320:AD324 Z320:Z325 A170:B175 U320:U325 F312:AE312 K291:AE294 Q288:Y289 K289:P289 Z287:AE289 K285:AE286 A192:B197 P180:Q180 D180:E183 A407:B410 U393:AB394 N372:O376 V320:Y320 V322:Y324" xr:uid="{B1CA2134-5F43-433E-A218-9D72A8F73D44}">
      <formula1>$AS$475:$AS$476</formula1>
    </dataValidation>
    <dataValidation type="list" allowBlank="1" showInputMessage="1" showErrorMessage="1" sqref="A432:B433 X419:Y420" xr:uid="{A4741021-C659-4ACA-9727-C6A4881F16D6}">
      <formula1>$AR$475:$AR$477</formula1>
    </dataValidation>
    <dataValidation allowBlank="1" showErrorMessage="1" sqref="R132:AA136 R138:AA144 R147:AA148 R150:AA152 R155:AA155" xr:uid="{BBD3CD2A-A95F-44E5-B7B4-9694EE93309C}"/>
    <dataValidation type="list" allowBlank="1" showInputMessage="1" showErrorMessage="1" sqref="K270:AE270" xr:uid="{E983151C-0CBC-4D81-8089-1852C74FEA7B}">
      <formula1>"受給有,受給無,受給対象外,不明"</formula1>
    </dataValidation>
  </dataValidations>
  <pageMargins left="0.39370078740157483" right="0.39370078740157483" top="0.19685039370078741" bottom="0" header="0.31496062992125984" footer="0.11811023622047245"/>
  <pageSetup paperSize="9" scale="98" fitToWidth="0" fitToHeight="0" orientation="portrait" r:id="rId1"/>
  <headerFooter>
    <oddFooter>&amp;C&amp;9&amp;P</oddFooter>
  </headerFooter>
  <rowBreaks count="7" manualBreakCount="7">
    <brk id="36" max="30" man="1"/>
    <brk id="109" max="30" man="1"/>
    <brk id="162" max="30" man="1"/>
    <brk id="235" max="30" man="1"/>
    <brk id="298" max="30" man="1"/>
    <brk id="360" max="30" man="1"/>
    <brk id="422"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3f44bc-2a92-480b-9842-cd66b3ff782d" xsi:nil="true"/>
    <lcf76f155ced4ddcb4097134ff3c332f xmlns="77eb859c-8ed8-4b29-b3ea-4cf315ee03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EAA69FFCD54A4CA4B10D2C6F301D04" ma:contentTypeVersion="15" ma:contentTypeDescription="新しいドキュメントを作成します。" ma:contentTypeScope="" ma:versionID="9a6614157f477a7fc7c8289ec179842f">
  <xsd:schema xmlns:xsd="http://www.w3.org/2001/XMLSchema" xmlns:xs="http://www.w3.org/2001/XMLSchema" xmlns:p="http://schemas.microsoft.com/office/2006/metadata/properties" xmlns:ns2="77eb859c-8ed8-4b29-b3ea-4cf315ee03db" xmlns:ns3="9b3f44bc-2a92-480b-9842-cd66b3ff782d" targetNamespace="http://schemas.microsoft.com/office/2006/metadata/properties" ma:root="true" ma:fieldsID="d871f9c6ed9f2eeb86038a2619d005cb" ns2:_="" ns3:_="">
    <xsd:import namespace="77eb859c-8ed8-4b29-b3ea-4cf315ee03db"/>
    <xsd:import namespace="9b3f44bc-2a92-480b-9842-cd66b3ff78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b859c-8ed8-4b29-b3ea-4cf315e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27c47b-4b8a-4c01-921f-5c3cc2f89e6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f44bc-2a92-480b-9842-cd66b3ff78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6e12ad-2d67-4a92-a623-f6c6c01596a5}" ma:internalName="TaxCatchAll" ma:showField="CatchAllData" ma:web="9b3f44bc-2a92-480b-9842-cd66b3ff7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E4A95-DD2C-4F60-9DB2-F5B446DD846F}">
  <ds:schemaRefs>
    <ds:schemaRef ds:uri="9b3f44bc-2a92-480b-9842-cd66b3ff782d"/>
    <ds:schemaRef ds:uri="77eb859c-8ed8-4b29-b3ea-4cf315ee03db"/>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F7962FA-FB79-4F75-9B75-28A8086E9CCA}">
  <ds:schemaRefs>
    <ds:schemaRef ds:uri="http://schemas.microsoft.com/sharepoint/v3/contenttype/forms"/>
  </ds:schemaRefs>
</ds:datastoreItem>
</file>

<file path=customXml/itemProps3.xml><?xml version="1.0" encoding="utf-8"?>
<ds:datastoreItem xmlns:ds="http://schemas.openxmlformats.org/officeDocument/2006/customXml" ds:itemID="{FE99A863-C9D9-498F-99C0-310410CF2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b859c-8ed8-4b29-b3ea-4cf315ee03db"/>
    <ds:schemaRef ds:uri="9b3f44bc-2a92-480b-9842-cd66b3ff7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111</vt:i4>
      </vt:variant>
    </vt:vector>
  </HeadingPairs>
  <TitlesOfParts>
    <vt:vector size="114" baseType="lpstr">
      <vt:lpstr>高等学校（全日制）</vt:lpstr>
      <vt:lpstr>中学校</vt:lpstr>
      <vt:lpstr>中等教育学校</vt:lpstr>
      <vt:lpstr>中学校!AI</vt:lpstr>
      <vt:lpstr>'高等学校（全日制）'!Print_Area</vt:lpstr>
      <vt:lpstr>中学校!Print_Area</vt:lpstr>
      <vt:lpstr>中等教育学校!Print_Area</vt:lpstr>
      <vt:lpstr>'高等学校（全日制）'!愛知県</vt:lpstr>
      <vt:lpstr>中学校!愛知県</vt:lpstr>
      <vt:lpstr>中等教育学校!愛知県</vt:lpstr>
      <vt:lpstr>'高等学校（全日制）'!愛媛県</vt:lpstr>
      <vt:lpstr>中学校!愛媛県</vt:lpstr>
      <vt:lpstr>中等教育学校!愛媛県</vt:lpstr>
      <vt:lpstr>'高等学校（全日制）'!茨城県</vt:lpstr>
      <vt:lpstr>中学校!茨城県</vt:lpstr>
      <vt:lpstr>中等教育学校!茨城県</vt:lpstr>
      <vt:lpstr>'高等学校（全日制）'!岡山県</vt:lpstr>
      <vt:lpstr>中学校!岡山県</vt:lpstr>
      <vt:lpstr>中等教育学校!岡山県</vt:lpstr>
      <vt:lpstr>'高等学校（全日制）'!沖縄県</vt:lpstr>
      <vt:lpstr>中学校!沖縄県</vt:lpstr>
      <vt:lpstr>'高等学校（全日制）'!岩手県</vt:lpstr>
      <vt:lpstr>中学校!岩手県</vt:lpstr>
      <vt:lpstr>'高等学校（全日制）'!岐阜県</vt:lpstr>
      <vt:lpstr>中学校!岐阜県</vt:lpstr>
      <vt:lpstr>'高等学校（全日制）'!宮崎県</vt:lpstr>
      <vt:lpstr>中学校!宮崎県</vt:lpstr>
      <vt:lpstr>'高等学校（全日制）'!宮城県</vt:lpstr>
      <vt:lpstr>中学校!宮城県</vt:lpstr>
      <vt:lpstr>'高等学校（全日制）'!京都府</vt:lpstr>
      <vt:lpstr>中学校!京都府</vt:lpstr>
      <vt:lpstr>'高等学校（全日制）'!熊本県</vt:lpstr>
      <vt:lpstr>中学校!熊本県</vt:lpstr>
      <vt:lpstr>'高等学校（全日制）'!群馬県</vt:lpstr>
      <vt:lpstr>中学校!群馬県</vt:lpstr>
      <vt:lpstr>'高等学校（全日制）'!広島県</vt:lpstr>
      <vt:lpstr>中学校!広島県</vt:lpstr>
      <vt:lpstr>'高等学校（全日制）'!香川県</vt:lpstr>
      <vt:lpstr>中学校!香川県</vt:lpstr>
      <vt:lpstr>'高等学校（全日制）'!高知県</vt:lpstr>
      <vt:lpstr>中学校!高知県</vt:lpstr>
      <vt:lpstr>'高等学校（全日制）'!佐賀県</vt:lpstr>
      <vt:lpstr>中学校!佐賀県</vt:lpstr>
      <vt:lpstr>'高等学校（全日制）'!埼玉県</vt:lpstr>
      <vt:lpstr>中学校!埼玉県</vt:lpstr>
      <vt:lpstr>中等教育学校!埼玉県</vt:lpstr>
      <vt:lpstr>'高等学校（全日制）'!三重県</vt:lpstr>
      <vt:lpstr>中学校!三重県</vt:lpstr>
      <vt:lpstr>中等教育学校!三重県</vt:lpstr>
      <vt:lpstr>'高等学校（全日制）'!山形県</vt:lpstr>
      <vt:lpstr>'高等学校（全日制）'!山口県</vt:lpstr>
      <vt:lpstr>中学校!山口県</vt:lpstr>
      <vt:lpstr>'高等学校（全日制）'!山梨県</vt:lpstr>
      <vt:lpstr>中学校!山梨県</vt:lpstr>
      <vt:lpstr>'高等学校（全日制）'!滋賀県</vt:lpstr>
      <vt:lpstr>中学校!滋賀県</vt:lpstr>
      <vt:lpstr>中等教育学校!滋賀県</vt:lpstr>
      <vt:lpstr>'高等学校（全日制）'!鹿児島県</vt:lpstr>
      <vt:lpstr>中学校!鹿児島県</vt:lpstr>
      <vt:lpstr>'高等学校（全日制）'!秋田県</vt:lpstr>
      <vt:lpstr>中学校!秋田県</vt:lpstr>
      <vt:lpstr>'高等学校（全日制）'!新潟県</vt:lpstr>
      <vt:lpstr>中学校!新潟県</vt:lpstr>
      <vt:lpstr>'高等学校（全日制）'!神奈川県</vt:lpstr>
      <vt:lpstr>中学校!神奈川県</vt:lpstr>
      <vt:lpstr>中等教育学校!神奈川県</vt:lpstr>
      <vt:lpstr>'高等学校（全日制）'!青森県</vt:lpstr>
      <vt:lpstr>中学校!青森県</vt:lpstr>
      <vt:lpstr>'高等学校（全日制）'!静岡県</vt:lpstr>
      <vt:lpstr>中学校!静岡県</vt:lpstr>
      <vt:lpstr>'高等学校（全日制）'!石川県</vt:lpstr>
      <vt:lpstr>中学校!石川県</vt:lpstr>
      <vt:lpstr>'高等学校（全日制）'!千葉県</vt:lpstr>
      <vt:lpstr>中学校!千葉県</vt:lpstr>
      <vt:lpstr>中等教育学校!千葉県</vt:lpstr>
      <vt:lpstr>'高等学校（全日制）'!大阪府</vt:lpstr>
      <vt:lpstr>中学校!大阪府</vt:lpstr>
      <vt:lpstr>'高等学校（全日制）'!大分県</vt:lpstr>
      <vt:lpstr>中学校!大分県</vt:lpstr>
      <vt:lpstr>'高等学校（全日制）'!長崎県</vt:lpstr>
      <vt:lpstr>中学校!長崎県</vt:lpstr>
      <vt:lpstr>'高等学校（全日制）'!長野県</vt:lpstr>
      <vt:lpstr>中学校!長野県</vt:lpstr>
      <vt:lpstr>中等教育学校!長野県</vt:lpstr>
      <vt:lpstr>'高等学校（全日制）'!鳥取県</vt:lpstr>
      <vt:lpstr>中学校!鳥取県</vt:lpstr>
      <vt:lpstr>中等教育学校!都道府県</vt:lpstr>
      <vt:lpstr>'高等学校（全日制）'!島根県</vt:lpstr>
      <vt:lpstr>中学校!島根県</vt:lpstr>
      <vt:lpstr>'高等学校（全日制）'!東京都</vt:lpstr>
      <vt:lpstr>中学校!東京都</vt:lpstr>
      <vt:lpstr>'高等学校（全日制）'!徳島県</vt:lpstr>
      <vt:lpstr>中学校!徳島県</vt:lpstr>
      <vt:lpstr>'高等学校（全日制）'!栃木県</vt:lpstr>
      <vt:lpstr>中学校!栃木県</vt:lpstr>
      <vt:lpstr>中等教育学校!栃木県</vt:lpstr>
      <vt:lpstr>'高等学校（全日制）'!奈良県</vt:lpstr>
      <vt:lpstr>中学校!奈良県</vt:lpstr>
      <vt:lpstr>中等教育学校!奈良県</vt:lpstr>
      <vt:lpstr>'高等学校（全日制）'!富山県</vt:lpstr>
      <vt:lpstr>中学校!富山県</vt:lpstr>
      <vt:lpstr>'高等学校（全日制）'!福井県</vt:lpstr>
      <vt:lpstr>中学校!福井県</vt:lpstr>
      <vt:lpstr>'高等学校（全日制）'!福岡県</vt:lpstr>
      <vt:lpstr>中学校!福岡県</vt:lpstr>
      <vt:lpstr>中等教育学校!福岡県</vt:lpstr>
      <vt:lpstr>'高等学校（全日制）'!福島県</vt:lpstr>
      <vt:lpstr>中学校!福島県</vt:lpstr>
      <vt:lpstr>'高等学校（全日制）'!兵庫県</vt:lpstr>
      <vt:lpstr>中学校!兵庫県</vt:lpstr>
      <vt:lpstr>'高等学校（全日制）'!北海道</vt:lpstr>
      <vt:lpstr>中学校!北海道</vt:lpstr>
      <vt:lpstr>'高等学校（全日制）'!和歌山県</vt:lpstr>
      <vt:lpstr>中学校!和歌山県</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2025-05-26T09:00:05Z</cp:lastPrinted>
  <dcterms:created xsi:type="dcterms:W3CDTF">2010-01-04T14:38:51Z</dcterms:created>
  <dcterms:modified xsi:type="dcterms:W3CDTF">2025-05-30T02:18:12Z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0x010100AAEAA69FFCD54A4CA4B10D2C6F301D04</vt:lpwstr>
  </property>
  <property fmtid="{D5CDD505-2E9C-101B-9397-08002B2CF9AE}" pid="3" name="MediaServiceImageTags">
    <vt:lpwstr/>
  </property>
</Properties>
</file>